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213" i="1" l="1"/>
  <c r="C213" i="1"/>
  <c r="O817" i="10"/>
  <c r="N817" i="10"/>
  <c r="M817" i="10"/>
  <c r="L817" i="10"/>
  <c r="K817" i="10"/>
  <c r="J817" i="10"/>
  <c r="I817" i="10"/>
  <c r="H817" i="10"/>
  <c r="G817" i="10"/>
  <c r="F817" i="10"/>
  <c r="E817" i="10"/>
  <c r="D817" i="10"/>
  <c r="P816" i="10"/>
  <c r="H816" i="10"/>
  <c r="D816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E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E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K815" i="10" s="1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N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N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N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C815" i="10" s="1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E738" i="10"/>
  <c r="D738" i="10"/>
  <c r="C738" i="10"/>
  <c r="B738" i="10"/>
  <c r="A738" i="10"/>
  <c r="T737" i="10"/>
  <c r="S737" i="10"/>
  <c r="R737" i="10"/>
  <c r="Q737" i="10"/>
  <c r="P737" i="10"/>
  <c r="O737" i="10"/>
  <c r="N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C575" i="10"/>
  <c r="F550" i="10"/>
  <c r="E550" i="10"/>
  <c r="E546" i="10"/>
  <c r="F545" i="10"/>
  <c r="E545" i="10"/>
  <c r="H545" i="10"/>
  <c r="E544" i="10"/>
  <c r="F544" i="10"/>
  <c r="F540" i="10"/>
  <c r="E540" i="10"/>
  <c r="H540" i="10"/>
  <c r="E539" i="10"/>
  <c r="E538" i="10"/>
  <c r="E537" i="10"/>
  <c r="H537" i="10"/>
  <c r="F536" i="10"/>
  <c r="E536" i="10"/>
  <c r="H536" i="10"/>
  <c r="H535" i="10"/>
  <c r="E535" i="10"/>
  <c r="F535" i="10"/>
  <c r="E534" i="10"/>
  <c r="H534" i="10"/>
  <c r="E533" i="10"/>
  <c r="H533" i="10"/>
  <c r="F532" i="10"/>
  <c r="E532" i="10"/>
  <c r="H532" i="10"/>
  <c r="E531" i="10"/>
  <c r="E530" i="10"/>
  <c r="E529" i="10"/>
  <c r="F528" i="10"/>
  <c r="E528" i="10"/>
  <c r="H528" i="10"/>
  <c r="H527" i="10"/>
  <c r="E527" i="10"/>
  <c r="F527" i="10"/>
  <c r="E526" i="10"/>
  <c r="E525" i="10"/>
  <c r="H525" i="10"/>
  <c r="F524" i="10"/>
  <c r="E524" i="10"/>
  <c r="E523" i="10"/>
  <c r="E522" i="10"/>
  <c r="F521" i="10"/>
  <c r="E520" i="10"/>
  <c r="E519" i="10"/>
  <c r="F518" i="10"/>
  <c r="E518" i="10"/>
  <c r="E517" i="10"/>
  <c r="F517" i="10"/>
  <c r="E516" i="10"/>
  <c r="F516" i="10"/>
  <c r="E515" i="10"/>
  <c r="F514" i="10"/>
  <c r="E514" i="10"/>
  <c r="H513" i="10"/>
  <c r="F513" i="10"/>
  <c r="F512" i="10"/>
  <c r="F511" i="10"/>
  <c r="E511" i="10"/>
  <c r="E510" i="10"/>
  <c r="F510" i="10"/>
  <c r="E509" i="10"/>
  <c r="F509" i="10"/>
  <c r="E508" i="10"/>
  <c r="F507" i="10"/>
  <c r="E507" i="10"/>
  <c r="H507" i="10"/>
  <c r="F506" i="10"/>
  <c r="E506" i="10"/>
  <c r="H506" i="10"/>
  <c r="H505" i="10"/>
  <c r="E505" i="10"/>
  <c r="F505" i="10"/>
  <c r="H504" i="10"/>
  <c r="E504" i="10"/>
  <c r="F504" i="10"/>
  <c r="F503" i="10"/>
  <c r="E503" i="10"/>
  <c r="H503" i="10"/>
  <c r="F502" i="10"/>
  <c r="E502" i="10"/>
  <c r="H502" i="10"/>
  <c r="E501" i="10"/>
  <c r="F501" i="10"/>
  <c r="E500" i="10"/>
  <c r="F500" i="10"/>
  <c r="E499" i="10"/>
  <c r="H499" i="10"/>
  <c r="E498" i="10"/>
  <c r="F498" i="10"/>
  <c r="H497" i="10"/>
  <c r="E497" i="10"/>
  <c r="F497" i="10"/>
  <c r="E496" i="10"/>
  <c r="F496" i="10"/>
  <c r="G493" i="10"/>
  <c r="E493" i="10"/>
  <c r="C493" i="10"/>
  <c r="A493" i="10"/>
  <c r="B478" i="10"/>
  <c r="B475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B444" i="10"/>
  <c r="C440" i="10"/>
  <c r="C439" i="10"/>
  <c r="B439" i="10"/>
  <c r="C438" i="10"/>
  <c r="B438" i="10"/>
  <c r="B440" i="10" s="1"/>
  <c r="B437" i="10"/>
  <c r="D436" i="10"/>
  <c r="B436" i="10"/>
  <c r="B435" i="10"/>
  <c r="D434" i="10"/>
  <c r="B434" i="10"/>
  <c r="B433" i="10"/>
  <c r="B432" i="10"/>
  <c r="C431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C418" i="10"/>
  <c r="B418" i="10"/>
  <c r="B417" i="10"/>
  <c r="D415" i="10"/>
  <c r="B415" i="10"/>
  <c r="B414" i="10"/>
  <c r="A412" i="10"/>
  <c r="D390" i="10"/>
  <c r="B441" i="10" s="1"/>
  <c r="D372" i="10"/>
  <c r="D367" i="10"/>
  <c r="D368" i="10" s="1"/>
  <c r="D361" i="10"/>
  <c r="D329" i="10"/>
  <c r="D328" i="10"/>
  <c r="D330" i="10" s="1"/>
  <c r="D319" i="10"/>
  <c r="D314" i="10"/>
  <c r="D339" i="10" s="1"/>
  <c r="C482" i="10" s="1"/>
  <c r="D290" i="10"/>
  <c r="D283" i="10"/>
  <c r="D277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C217" i="10"/>
  <c r="D433" i="10" s="1"/>
  <c r="B217" i="10"/>
  <c r="E216" i="10"/>
  <c r="E215" i="10"/>
  <c r="E214" i="10"/>
  <c r="E213" i="10"/>
  <c r="E212" i="10"/>
  <c r="E211" i="10"/>
  <c r="D210" i="10"/>
  <c r="C210" i="10"/>
  <c r="AZ722" i="10" s="1"/>
  <c r="E209" i="10"/>
  <c r="D204" i="10"/>
  <c r="C204" i="10"/>
  <c r="E203" i="10"/>
  <c r="C475" i="10" s="1"/>
  <c r="E202" i="10"/>
  <c r="C474" i="10" s="1"/>
  <c r="E201" i="10"/>
  <c r="E200" i="10"/>
  <c r="C473" i="10" s="1"/>
  <c r="E199" i="10"/>
  <c r="E198" i="10"/>
  <c r="C471" i="10" s="1"/>
  <c r="E197" i="10"/>
  <c r="B196" i="10"/>
  <c r="E195" i="10"/>
  <c r="D190" i="10"/>
  <c r="D437" i="10" s="1"/>
  <c r="D186" i="10"/>
  <c r="D181" i="10"/>
  <c r="D435" i="10" s="1"/>
  <c r="D177" i="10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E79" i="10"/>
  <c r="CE78" i="10"/>
  <c r="R816" i="10" s="1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Z75" i="10"/>
  <c r="N757" i="10" s="1"/>
  <c r="Y75" i="10"/>
  <c r="N756" i="10" s="1"/>
  <c r="X75" i="10"/>
  <c r="N755" i="10" s="1"/>
  <c r="W75" i="10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M816" i="10" s="1"/>
  <c r="CE69" i="10"/>
  <c r="L816" i="10" s="1"/>
  <c r="CE68" i="10"/>
  <c r="K816" i="10" s="1"/>
  <c r="CE66" i="10"/>
  <c r="CE65" i="10"/>
  <c r="CE64" i="10"/>
  <c r="CE63" i="10"/>
  <c r="CA62" i="10"/>
  <c r="BT62" i="10"/>
  <c r="BP62" i="10"/>
  <c r="E799" i="10" s="1"/>
  <c r="BO62" i="10"/>
  <c r="BK62" i="10"/>
  <c r="BD62" i="10"/>
  <c r="AZ62" i="10"/>
  <c r="E783" i="10" s="1"/>
  <c r="AY62" i="10"/>
  <c r="AU62" i="10"/>
  <c r="E778" i="10" s="1"/>
  <c r="AN62" i="10"/>
  <c r="AI62" i="10"/>
  <c r="AE62" i="10"/>
  <c r="E762" i="10" s="1"/>
  <c r="X62" i="10"/>
  <c r="T62" i="10"/>
  <c r="S62" i="10"/>
  <c r="H62" i="10"/>
  <c r="C62" i="10"/>
  <c r="CE61" i="10"/>
  <c r="CE60" i="10"/>
  <c r="BI730" i="10" s="1"/>
  <c r="B53" i="10"/>
  <c r="CE51" i="10"/>
  <c r="B49" i="10"/>
  <c r="CC48" i="10"/>
  <c r="CC62" i="10" s="1"/>
  <c r="E812" i="10" s="1"/>
  <c r="CB48" i="10"/>
  <c r="CB62" i="10" s="1"/>
  <c r="E811" i="10" s="1"/>
  <c r="CA48" i="10"/>
  <c r="BY48" i="10"/>
  <c r="BY62" i="10" s="1"/>
  <c r="E808" i="10" s="1"/>
  <c r="BX48" i="10"/>
  <c r="BX62" i="10" s="1"/>
  <c r="BW48" i="10"/>
  <c r="BW62" i="10" s="1"/>
  <c r="E806" i="10" s="1"/>
  <c r="BU48" i="10"/>
  <c r="BU62" i="10" s="1"/>
  <c r="E804" i="10" s="1"/>
  <c r="BT48" i="10"/>
  <c r="BS48" i="10"/>
  <c r="BS62" i="10" s="1"/>
  <c r="BQ48" i="10"/>
  <c r="BQ62" i="10" s="1"/>
  <c r="E800" i="10" s="1"/>
  <c r="BP48" i="10"/>
  <c r="BO48" i="10"/>
  <c r="BM48" i="10"/>
  <c r="BM62" i="10" s="1"/>
  <c r="E796" i="10" s="1"/>
  <c r="BL48" i="10"/>
  <c r="BL62" i="10" s="1"/>
  <c r="E795" i="10" s="1"/>
  <c r="BK48" i="10"/>
  <c r="BI48" i="10"/>
  <c r="BI62" i="10" s="1"/>
  <c r="E792" i="10" s="1"/>
  <c r="BH48" i="10"/>
  <c r="BH62" i="10" s="1"/>
  <c r="BG48" i="10"/>
  <c r="BG62" i="10" s="1"/>
  <c r="E790" i="10" s="1"/>
  <c r="BE48" i="10"/>
  <c r="BE62" i="10" s="1"/>
  <c r="E788" i="10" s="1"/>
  <c r="BD48" i="10"/>
  <c r="BC48" i="10"/>
  <c r="BC62" i="10" s="1"/>
  <c r="BA48" i="10"/>
  <c r="BA62" i="10" s="1"/>
  <c r="E784" i="10" s="1"/>
  <c r="AZ48" i="10"/>
  <c r="AY48" i="10"/>
  <c r="AW48" i="10"/>
  <c r="AW62" i="10" s="1"/>
  <c r="E780" i="10" s="1"/>
  <c r="AV48" i="10"/>
  <c r="AV62" i="10" s="1"/>
  <c r="E779" i="10" s="1"/>
  <c r="AU48" i="10"/>
  <c r="AS48" i="10"/>
  <c r="AS62" i="10" s="1"/>
  <c r="AR48" i="10"/>
  <c r="AR62" i="10" s="1"/>
  <c r="AQ48" i="10"/>
  <c r="AQ62" i="10" s="1"/>
  <c r="E774" i="10" s="1"/>
  <c r="AO48" i="10"/>
  <c r="AO62" i="10" s="1"/>
  <c r="E772" i="10" s="1"/>
  <c r="AN48" i="10"/>
  <c r="AM48" i="10"/>
  <c r="AM62" i="10" s="1"/>
  <c r="AK48" i="10"/>
  <c r="AK62" i="10" s="1"/>
  <c r="E768" i="10" s="1"/>
  <c r="AJ48" i="10"/>
  <c r="AJ62" i="10" s="1"/>
  <c r="AI48" i="10"/>
  <c r="AG48" i="10"/>
  <c r="AG62" i="10" s="1"/>
  <c r="E764" i="10" s="1"/>
  <c r="AF48" i="10"/>
  <c r="AF62" i="10" s="1"/>
  <c r="E763" i="10" s="1"/>
  <c r="AE48" i="10"/>
  <c r="AC48" i="10"/>
  <c r="AC62" i="10" s="1"/>
  <c r="E760" i="10" s="1"/>
  <c r="AB48" i="10"/>
  <c r="AB62" i="10" s="1"/>
  <c r="AA48" i="10"/>
  <c r="AA62" i="10" s="1"/>
  <c r="E758" i="10" s="1"/>
  <c r="Y48" i="10"/>
  <c r="Y62" i="10" s="1"/>
  <c r="E756" i="10" s="1"/>
  <c r="X48" i="10"/>
  <c r="W48" i="10"/>
  <c r="W62" i="10" s="1"/>
  <c r="U48" i="10"/>
  <c r="U62" i="10" s="1"/>
  <c r="E752" i="10" s="1"/>
  <c r="T48" i="10"/>
  <c r="S48" i="10"/>
  <c r="Q48" i="10"/>
  <c r="Q62" i="10" s="1"/>
  <c r="E748" i="10" s="1"/>
  <c r="P48" i="10"/>
  <c r="P62" i="10" s="1"/>
  <c r="E747" i="10" s="1"/>
  <c r="O48" i="10"/>
  <c r="O62" i="10" s="1"/>
  <c r="M48" i="10"/>
  <c r="M62" i="10" s="1"/>
  <c r="E744" i="10" s="1"/>
  <c r="L48" i="10"/>
  <c r="L62" i="10" s="1"/>
  <c r="K48" i="10"/>
  <c r="K62" i="10" s="1"/>
  <c r="E742" i="10" s="1"/>
  <c r="I48" i="10"/>
  <c r="I62" i="10" s="1"/>
  <c r="E740" i="10" s="1"/>
  <c r="H48" i="10"/>
  <c r="G48" i="10"/>
  <c r="G62" i="10" s="1"/>
  <c r="E48" i="10"/>
  <c r="E62" i="10" s="1"/>
  <c r="E736" i="10" s="1"/>
  <c r="D48" i="10"/>
  <c r="D62" i="10" s="1"/>
  <c r="C48" i="10"/>
  <c r="CE47" i="10"/>
  <c r="E735" i="10" l="1"/>
  <c r="E746" i="10"/>
  <c r="E767" i="10"/>
  <c r="G816" i="10"/>
  <c r="C430" i="10"/>
  <c r="F612" i="10"/>
  <c r="O816" i="10"/>
  <c r="C463" i="10"/>
  <c r="CE75" i="10"/>
  <c r="J612" i="10"/>
  <c r="S816" i="10"/>
  <c r="U722" i="10"/>
  <c r="B204" i="10"/>
  <c r="E196" i="10"/>
  <c r="E751" i="10"/>
  <c r="E743" i="10"/>
  <c r="E754" i="10"/>
  <c r="E759" i="10"/>
  <c r="E770" i="10"/>
  <c r="E775" i="10"/>
  <c r="E786" i="10"/>
  <c r="E791" i="10"/>
  <c r="E807" i="10"/>
  <c r="E734" i="10"/>
  <c r="E766" i="10"/>
  <c r="E787" i="10"/>
  <c r="BA722" i="10"/>
  <c r="D217" i="10"/>
  <c r="C434" i="10"/>
  <c r="D438" i="10"/>
  <c r="E802" i="10"/>
  <c r="E739" i="10"/>
  <c r="E750" i="10"/>
  <c r="E771" i="10"/>
  <c r="E782" i="10"/>
  <c r="E803" i="10"/>
  <c r="F816" i="10"/>
  <c r="C429" i="10"/>
  <c r="D464" i="10"/>
  <c r="D463" i="10"/>
  <c r="D465" i="10" s="1"/>
  <c r="D292" i="10"/>
  <c r="D341" i="10" s="1"/>
  <c r="C481" i="10" s="1"/>
  <c r="D373" i="10"/>
  <c r="D391" i="10" s="1"/>
  <c r="D393" i="10" s="1"/>
  <c r="D396" i="10" s="1"/>
  <c r="F499" i="10"/>
  <c r="F508" i="10"/>
  <c r="F522" i="10"/>
  <c r="F526" i="10"/>
  <c r="F530" i="10"/>
  <c r="F534" i="10"/>
  <c r="F538" i="10"/>
  <c r="I612" i="10"/>
  <c r="E798" i="10"/>
  <c r="E794" i="10"/>
  <c r="E210" i="10"/>
  <c r="H815" i="10"/>
  <c r="M815" i="10"/>
  <c r="G815" i="10"/>
  <c r="F815" i="10"/>
  <c r="R815" i="10"/>
  <c r="O815" i="10"/>
  <c r="S815" i="10"/>
  <c r="E755" i="10"/>
  <c r="F520" i="10"/>
  <c r="D612" i="10"/>
  <c r="E217" i="10"/>
  <c r="C478" i="10" s="1"/>
  <c r="F525" i="10"/>
  <c r="F529" i="10"/>
  <c r="F533" i="10"/>
  <c r="F537" i="10"/>
  <c r="P815" i="10"/>
  <c r="T815" i="10"/>
  <c r="T816" i="10"/>
  <c r="BZ48" i="10"/>
  <c r="BZ62" i="10" s="1"/>
  <c r="BV48" i="10"/>
  <c r="BV62" i="10" s="1"/>
  <c r="BR48" i="10"/>
  <c r="BR62" i="10" s="1"/>
  <c r="BN48" i="10"/>
  <c r="BN62" i="10" s="1"/>
  <c r="BJ48" i="10"/>
  <c r="BJ62" i="10" s="1"/>
  <c r="BF48" i="10"/>
  <c r="BF62" i="10" s="1"/>
  <c r="BB48" i="10"/>
  <c r="BB62" i="10" s="1"/>
  <c r="AX48" i="10"/>
  <c r="AX62" i="10" s="1"/>
  <c r="AT48" i="10"/>
  <c r="AT62" i="10" s="1"/>
  <c r="AP48" i="10"/>
  <c r="AP62" i="10" s="1"/>
  <c r="AL48" i="10"/>
  <c r="AL62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CE62" i="10" s="1"/>
  <c r="I816" i="10"/>
  <c r="C432" i="10"/>
  <c r="D242" i="10"/>
  <c r="B448" i="10" s="1"/>
  <c r="C427" i="10"/>
  <c r="F515" i="10"/>
  <c r="F519" i="10"/>
  <c r="F523" i="10"/>
  <c r="F531" i="10"/>
  <c r="F539" i="10"/>
  <c r="F546" i="10"/>
  <c r="D815" i="10"/>
  <c r="N815" i="10"/>
  <c r="C458" i="10"/>
  <c r="H612" i="10"/>
  <c r="I815" i="10"/>
  <c r="C816" i="10"/>
  <c r="L815" i="10"/>
  <c r="Q815" i="10"/>
  <c r="E816" i="10" l="1"/>
  <c r="C428" i="10"/>
  <c r="E753" i="10"/>
  <c r="E769" i="10"/>
  <c r="E801" i="10"/>
  <c r="E741" i="10"/>
  <c r="E773" i="10"/>
  <c r="E789" i="10"/>
  <c r="E805" i="10"/>
  <c r="E749" i="10"/>
  <c r="E765" i="10"/>
  <c r="E781" i="10"/>
  <c r="E797" i="10"/>
  <c r="E737" i="10"/>
  <c r="E785" i="10"/>
  <c r="C469" i="10"/>
  <c r="E204" i="10"/>
  <c r="C476" i="10" s="1"/>
  <c r="E757" i="10"/>
  <c r="N816" i="10"/>
  <c r="K612" i="10"/>
  <c r="C465" i="10"/>
  <c r="E745" i="10"/>
  <c r="E815" i="10" s="1"/>
  <c r="E761" i="10"/>
  <c r="E777" i="10"/>
  <c r="E793" i="10"/>
  <c r="E809" i="10"/>
  <c r="CE48" i="10"/>
  <c r="CF730" i="10" l="1"/>
  <c r="CF79" i="10"/>
  <c r="CF76" i="10"/>
  <c r="BV52" i="10" l="1"/>
  <c r="BV67" i="10" s="1"/>
  <c r="BF52" i="10"/>
  <c r="BF67" i="10" s="1"/>
  <c r="AU52" i="10"/>
  <c r="AU67" i="10" s="1"/>
  <c r="AE52" i="10"/>
  <c r="AE67" i="10" s="1"/>
  <c r="O52" i="10"/>
  <c r="O67" i="10" s="1"/>
  <c r="CA52" i="10"/>
  <c r="CA67" i="10" s="1"/>
  <c r="BQ52" i="10"/>
  <c r="BQ67" i="10" s="1"/>
  <c r="BK52" i="10"/>
  <c r="BK67" i="10" s="1"/>
  <c r="BA52" i="10"/>
  <c r="BA67" i="10" s="1"/>
  <c r="AP52" i="10"/>
  <c r="AP67" i="10" s="1"/>
  <c r="AK52" i="10"/>
  <c r="AK67" i="10" s="1"/>
  <c r="Z52" i="10"/>
  <c r="Z67" i="10" s="1"/>
  <c r="U52" i="10"/>
  <c r="U67" i="10" s="1"/>
  <c r="J52" i="10"/>
  <c r="J67" i="10" s="1"/>
  <c r="E52" i="10"/>
  <c r="E67" i="10" s="1"/>
  <c r="BU52" i="10"/>
  <c r="BU67" i="10" s="1"/>
  <c r="BJ52" i="10"/>
  <c r="BJ67" i="10" s="1"/>
  <c r="AY52" i="10"/>
  <c r="AY67" i="10" s="1"/>
  <c r="AO52" i="10"/>
  <c r="AO67" i="10" s="1"/>
  <c r="AD52" i="10"/>
  <c r="AD67" i="10" s="1"/>
  <c r="S52" i="10"/>
  <c r="S67" i="10" s="1"/>
  <c r="I52" i="10"/>
  <c r="I67" i="10" s="1"/>
  <c r="BY52" i="10"/>
  <c r="BY67" i="10" s="1"/>
  <c r="BN52" i="10"/>
  <c r="BN67" i="10" s="1"/>
  <c r="BC52" i="10"/>
  <c r="BC67" i="10" s="1"/>
  <c r="AS52" i="10"/>
  <c r="AS67" i="10" s="1"/>
  <c r="AH52" i="10"/>
  <c r="AH67" i="10" s="1"/>
  <c r="W52" i="10"/>
  <c r="W67" i="10" s="1"/>
  <c r="M52" i="10"/>
  <c r="M67" i="10" s="1"/>
  <c r="BS52" i="10"/>
  <c r="BS67" i="10" s="1"/>
  <c r="BI52" i="10"/>
  <c r="BI67" i="10" s="1"/>
  <c r="AX52" i="10"/>
  <c r="AX67" i="10" s="1"/>
  <c r="AM52" i="10"/>
  <c r="AM67" i="10" s="1"/>
  <c r="AC52" i="10"/>
  <c r="AC67" i="10" s="1"/>
  <c r="R52" i="10"/>
  <c r="R67" i="10" s="1"/>
  <c r="G52" i="10"/>
  <c r="G67" i="10" s="1"/>
  <c r="BZ52" i="10"/>
  <c r="BZ67" i="10" s="1"/>
  <c r="BO52" i="10"/>
  <c r="BO67" i="10" s="1"/>
  <c r="BE52" i="10"/>
  <c r="BE67" i="10" s="1"/>
  <c r="AT52" i="10"/>
  <c r="AT67" i="10" s="1"/>
  <c r="AI52" i="10"/>
  <c r="AI67" i="10" s="1"/>
  <c r="Y52" i="10"/>
  <c r="Y67" i="10" s="1"/>
  <c r="N52" i="10"/>
  <c r="N67" i="10" s="1"/>
  <c r="C52" i="10"/>
  <c r="BX52" i="10"/>
  <c r="BX67" i="10" s="1"/>
  <c r="BH52" i="10"/>
  <c r="BH67" i="10" s="1"/>
  <c r="AR52" i="10"/>
  <c r="AR67" i="10" s="1"/>
  <c r="AB52" i="10"/>
  <c r="AB67" i="10" s="1"/>
  <c r="L52" i="10"/>
  <c r="L67" i="10" s="1"/>
  <c r="V52" i="10"/>
  <c r="V67" i="10" s="1"/>
  <c r="AQ52" i="10"/>
  <c r="AQ67" i="10" s="1"/>
  <c r="BM52" i="10"/>
  <c r="BM67" i="10" s="1"/>
  <c r="AN52" i="10"/>
  <c r="AN67" i="10" s="1"/>
  <c r="D52" i="10"/>
  <c r="D67" i="10" s="1"/>
  <c r="CB52" i="10"/>
  <c r="CB67" i="10" s="1"/>
  <c r="BL52" i="10"/>
  <c r="BL67" i="10" s="1"/>
  <c r="AV52" i="10"/>
  <c r="AV67" i="10" s="1"/>
  <c r="AF52" i="10"/>
  <c r="AF67" i="10" s="1"/>
  <c r="P52" i="10"/>
  <c r="P67" i="10" s="1"/>
  <c r="Q52" i="10"/>
  <c r="Q67" i="10" s="1"/>
  <c r="AL52" i="10"/>
  <c r="AL67" i="10" s="1"/>
  <c r="BG52" i="10"/>
  <c r="BG67" i="10" s="1"/>
  <c r="CC52" i="10"/>
  <c r="CC67" i="10" s="1"/>
  <c r="BT52" i="10"/>
  <c r="BT67" i="10" s="1"/>
  <c r="BD52" i="10"/>
  <c r="BD67" i="10" s="1"/>
  <c r="X52" i="10"/>
  <c r="X67" i="10" s="1"/>
  <c r="H52" i="10"/>
  <c r="H67" i="10" s="1"/>
  <c r="F52" i="10"/>
  <c r="F67" i="10" s="1"/>
  <c r="AA52" i="10"/>
  <c r="AA67" i="10" s="1"/>
  <c r="AW52" i="10"/>
  <c r="AW67" i="10" s="1"/>
  <c r="BR52" i="10"/>
  <c r="BR67" i="10" s="1"/>
  <c r="BP52" i="10"/>
  <c r="BP67" i="10" s="1"/>
  <c r="AZ52" i="10"/>
  <c r="AZ67" i="10" s="1"/>
  <c r="AJ52" i="10"/>
  <c r="AJ67" i="10" s="1"/>
  <c r="T52" i="10"/>
  <c r="T67" i="10" s="1"/>
  <c r="K52" i="10"/>
  <c r="K67" i="10" s="1"/>
  <c r="AG52" i="10"/>
  <c r="AG67" i="10" s="1"/>
  <c r="BB52" i="10"/>
  <c r="BB67" i="10" s="1"/>
  <c r="BW52" i="10"/>
  <c r="BW67" i="10" s="1"/>
  <c r="CF77" i="10"/>
  <c r="J764" i="10" l="1"/>
  <c r="AG71" i="10"/>
  <c r="J783" i="10"/>
  <c r="AZ71" i="10"/>
  <c r="J758" i="10"/>
  <c r="AA71" i="10"/>
  <c r="J787" i="10"/>
  <c r="BD71" i="10"/>
  <c r="J769" i="10"/>
  <c r="AL71" i="10"/>
  <c r="J779" i="10"/>
  <c r="AV71" i="10"/>
  <c r="J771" i="10"/>
  <c r="AN71" i="10"/>
  <c r="J743" i="10"/>
  <c r="L71" i="10"/>
  <c r="J807" i="10"/>
  <c r="BX71" i="10"/>
  <c r="J766" i="10"/>
  <c r="AI71" i="10"/>
  <c r="J809" i="10"/>
  <c r="BZ71" i="10"/>
  <c r="J770" i="10"/>
  <c r="AM71" i="10"/>
  <c r="J744" i="10"/>
  <c r="M71" i="10"/>
  <c r="J786" i="10"/>
  <c r="BC71" i="10"/>
  <c r="J750" i="10"/>
  <c r="S71" i="10"/>
  <c r="J793" i="10"/>
  <c r="BJ71" i="10"/>
  <c r="J752" i="10"/>
  <c r="U71" i="10"/>
  <c r="J784" i="10"/>
  <c r="BA71" i="10"/>
  <c r="J746" i="10"/>
  <c r="O71" i="10"/>
  <c r="J805" i="10"/>
  <c r="BV71" i="10"/>
  <c r="J742" i="10"/>
  <c r="K71" i="10"/>
  <c r="J799" i="10"/>
  <c r="BP71" i="10"/>
  <c r="J737" i="10"/>
  <c r="F71" i="10"/>
  <c r="J803" i="10"/>
  <c r="BT71" i="10"/>
  <c r="J748" i="10"/>
  <c r="Q71" i="10"/>
  <c r="J795" i="10"/>
  <c r="BL71" i="10"/>
  <c r="J796" i="10"/>
  <c r="BM71" i="10"/>
  <c r="J759" i="10"/>
  <c r="AB71" i="10"/>
  <c r="C67" i="10"/>
  <c r="CE52" i="10"/>
  <c r="J777" i="10"/>
  <c r="AT71" i="10"/>
  <c r="J738" i="10"/>
  <c r="G71" i="10"/>
  <c r="J781" i="10"/>
  <c r="AX71" i="10"/>
  <c r="J754" i="10"/>
  <c r="W71" i="10"/>
  <c r="J797" i="10"/>
  <c r="BN71" i="10"/>
  <c r="J761" i="10"/>
  <c r="AD71" i="10"/>
  <c r="J804" i="10"/>
  <c r="BU71" i="10"/>
  <c r="J757" i="10"/>
  <c r="Z71" i="10"/>
  <c r="J794" i="10"/>
  <c r="BK71" i="10"/>
  <c r="J762" i="10"/>
  <c r="AE71" i="10"/>
  <c r="J806" i="10"/>
  <c r="BW71" i="10"/>
  <c r="J751" i="10"/>
  <c r="T71" i="10"/>
  <c r="J801" i="10"/>
  <c r="BR71" i="10"/>
  <c r="J739" i="10"/>
  <c r="H71" i="10"/>
  <c r="J812" i="10"/>
  <c r="CC71" i="10"/>
  <c r="J747" i="10"/>
  <c r="P71" i="10"/>
  <c r="J811" i="10"/>
  <c r="CB71" i="10"/>
  <c r="J774" i="10"/>
  <c r="AQ71" i="10"/>
  <c r="J775" i="10"/>
  <c r="AR71" i="10"/>
  <c r="J745" i="10"/>
  <c r="N71" i="10"/>
  <c r="J788" i="10"/>
  <c r="BE71" i="10"/>
  <c r="J749" i="10"/>
  <c r="R71" i="10"/>
  <c r="J792" i="10"/>
  <c r="BI71" i="10"/>
  <c r="J765" i="10"/>
  <c r="AH71" i="10"/>
  <c r="J808" i="10"/>
  <c r="BY71" i="10"/>
  <c r="J772" i="10"/>
  <c r="AO71" i="10"/>
  <c r="J736" i="10"/>
  <c r="E71" i="10"/>
  <c r="J768" i="10"/>
  <c r="AK71" i="10"/>
  <c r="J800" i="10"/>
  <c r="BQ71" i="10"/>
  <c r="J778" i="10"/>
  <c r="AU71" i="10"/>
  <c r="J785" i="10"/>
  <c r="BB71" i="10"/>
  <c r="J767" i="10"/>
  <c r="AJ71" i="10"/>
  <c r="J780" i="10"/>
  <c r="AW71" i="10"/>
  <c r="J755" i="10"/>
  <c r="X71" i="10"/>
  <c r="J790" i="10"/>
  <c r="BG71" i="10"/>
  <c r="J763" i="10"/>
  <c r="AF71" i="10"/>
  <c r="J735" i="10"/>
  <c r="D71" i="10"/>
  <c r="J753" i="10"/>
  <c r="V71" i="10"/>
  <c r="J791" i="10"/>
  <c r="BH71" i="10"/>
  <c r="J756" i="10"/>
  <c r="Y71" i="10"/>
  <c r="J798" i="10"/>
  <c r="BO71" i="10"/>
  <c r="J760" i="10"/>
  <c r="AC71" i="10"/>
  <c r="J802" i="10"/>
  <c r="BS71" i="10"/>
  <c r="J776" i="10"/>
  <c r="AS71" i="10"/>
  <c r="J740" i="10"/>
  <c r="I71" i="10"/>
  <c r="J782" i="10"/>
  <c r="AY71" i="10"/>
  <c r="J741" i="10"/>
  <c r="J71" i="10"/>
  <c r="J773" i="10"/>
  <c r="AP71" i="10"/>
  <c r="J810" i="10"/>
  <c r="CA71" i="10"/>
  <c r="J789" i="10"/>
  <c r="BF71" i="10"/>
  <c r="B575" i="1"/>
  <c r="A493" i="1"/>
  <c r="A412" i="1"/>
  <c r="F493" i="1"/>
  <c r="D493" i="1"/>
  <c r="B493" i="1"/>
  <c r="J734" i="10" l="1"/>
  <c r="J815" i="10" s="1"/>
  <c r="CE67" i="10"/>
  <c r="C71" i="10"/>
  <c r="C572" i="10"/>
  <c r="C647" i="10"/>
  <c r="C503" i="10"/>
  <c r="G503" i="10" s="1"/>
  <c r="C675" i="10"/>
  <c r="C502" i="10"/>
  <c r="G502" i="10" s="1"/>
  <c r="C674" i="10"/>
  <c r="C564" i="10"/>
  <c r="C639" i="10"/>
  <c r="C560" i="10"/>
  <c r="C627" i="10"/>
  <c r="C636" i="10"/>
  <c r="C553" i="10"/>
  <c r="C669" i="10"/>
  <c r="C497" i="10"/>
  <c r="G497" i="10" s="1"/>
  <c r="C618" i="10"/>
  <c r="C552" i="10"/>
  <c r="C542" i="10"/>
  <c r="C631" i="10"/>
  <c r="C632" i="10"/>
  <c r="C547" i="10"/>
  <c r="C562" i="10"/>
  <c r="C623" i="10"/>
  <c r="C670" i="10"/>
  <c r="C498" i="10"/>
  <c r="C570" i="10"/>
  <c r="C645" i="10"/>
  <c r="C634" i="10"/>
  <c r="C554" i="10"/>
  <c r="C550" i="10"/>
  <c r="C614" i="10"/>
  <c r="C537" i="10"/>
  <c r="G537" i="10" s="1"/>
  <c r="C709" i="10"/>
  <c r="C622" i="10"/>
  <c r="C573" i="10"/>
  <c r="C620" i="10"/>
  <c r="C574" i="10"/>
  <c r="C626" i="10"/>
  <c r="C563" i="10"/>
  <c r="C568" i="10"/>
  <c r="C643" i="10"/>
  <c r="C556" i="10"/>
  <c r="C635" i="10"/>
  <c r="C566" i="10"/>
  <c r="C641" i="10"/>
  <c r="C619" i="10"/>
  <c r="C559" i="10"/>
  <c r="C616" i="10"/>
  <c r="C543" i="10"/>
  <c r="C711" i="10"/>
  <c r="C539" i="10"/>
  <c r="C521" i="10"/>
  <c r="C693" i="10"/>
  <c r="C557" i="10"/>
  <c r="C637" i="10"/>
  <c r="C640" i="10"/>
  <c r="C565" i="10"/>
  <c r="C621" i="10"/>
  <c r="C561" i="10"/>
  <c r="C642" i="10"/>
  <c r="C567" i="10"/>
  <c r="C630" i="10"/>
  <c r="C546" i="10"/>
  <c r="C617" i="10"/>
  <c r="C555" i="10"/>
  <c r="C548" i="10"/>
  <c r="C633" i="10"/>
  <c r="C704" i="10"/>
  <c r="C532" i="10"/>
  <c r="G532" i="10" s="1"/>
  <c r="C700" i="10"/>
  <c r="C528" i="10"/>
  <c r="G528" i="10" s="1"/>
  <c r="C505" i="10"/>
  <c r="G505" i="10" s="1"/>
  <c r="C677" i="10"/>
  <c r="C541" i="10"/>
  <c r="C713" i="10"/>
  <c r="C549" i="10"/>
  <c r="C624" i="10"/>
  <c r="C628" i="10"/>
  <c r="C545" i="10"/>
  <c r="G545" i="10" s="1"/>
  <c r="C629" i="10"/>
  <c r="C551" i="10"/>
  <c r="C707" i="10"/>
  <c r="C535" i="10"/>
  <c r="G535" i="10" s="1"/>
  <c r="C625" i="10"/>
  <c r="C544" i="10"/>
  <c r="C538" i="10"/>
  <c r="C710" i="10"/>
  <c r="C694" i="10"/>
  <c r="C522" i="10"/>
  <c r="C518" i="10"/>
  <c r="C690" i="10"/>
  <c r="C687" i="10"/>
  <c r="C515" i="10"/>
  <c r="C525" i="10"/>
  <c r="G525" i="10" s="1"/>
  <c r="C697" i="10"/>
  <c r="C689" i="10"/>
  <c r="C517" i="10"/>
  <c r="C701" i="10"/>
  <c r="C529" i="10"/>
  <c r="C712" i="10"/>
  <c r="C540" i="10"/>
  <c r="G540" i="10" s="1"/>
  <c r="C702" i="10"/>
  <c r="C530" i="10"/>
  <c r="C706" i="10"/>
  <c r="C534" i="10"/>
  <c r="G534" i="10" s="1"/>
  <c r="C699" i="10"/>
  <c r="C527" i="10"/>
  <c r="G527" i="10" s="1"/>
  <c r="C683" i="10"/>
  <c r="C511" i="10"/>
  <c r="C507" i="10"/>
  <c r="G507" i="10" s="1"/>
  <c r="C679" i="10"/>
  <c r="C708" i="10"/>
  <c r="C536" i="10"/>
  <c r="G536" i="10" s="1"/>
  <c r="C509" i="10"/>
  <c r="C681" i="10"/>
  <c r="C673" i="10"/>
  <c r="C501" i="10"/>
  <c r="C685" i="10"/>
  <c r="C513" i="10"/>
  <c r="G513" i="10" s="1"/>
  <c r="C696" i="10"/>
  <c r="C524" i="10"/>
  <c r="C691" i="10"/>
  <c r="C519" i="10"/>
  <c r="C695" i="10"/>
  <c r="C523" i="10"/>
  <c r="C688" i="10"/>
  <c r="C516" i="10"/>
  <c r="C672" i="10"/>
  <c r="C500" i="10"/>
  <c r="C638" i="10"/>
  <c r="C558" i="10"/>
  <c r="C510" i="10"/>
  <c r="C682" i="10"/>
  <c r="C671" i="10"/>
  <c r="C499" i="10"/>
  <c r="G499" i="10" s="1"/>
  <c r="C676" i="10"/>
  <c r="C504" i="10"/>
  <c r="G504" i="10" s="1"/>
  <c r="C680" i="10"/>
  <c r="C508" i="10"/>
  <c r="C686" i="10"/>
  <c r="C514" i="10"/>
  <c r="C684" i="10"/>
  <c r="C512" i="10"/>
  <c r="C506" i="10"/>
  <c r="G506" i="10" s="1"/>
  <c r="C678" i="10"/>
  <c r="C646" i="10"/>
  <c r="C571" i="10"/>
  <c r="C644" i="10"/>
  <c r="C569" i="10"/>
  <c r="C533" i="10"/>
  <c r="G533" i="10" s="1"/>
  <c r="C705" i="10"/>
  <c r="C703" i="10"/>
  <c r="C531" i="10"/>
  <c r="C692" i="10"/>
  <c r="C520" i="10"/>
  <c r="C698" i="10"/>
  <c r="C526" i="10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I363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68" i="1" s="1"/>
  <c r="C120" i="8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E153" i="1"/>
  <c r="D463" i="1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10" i="4" s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F12" i="6"/>
  <c r="C469" i="1"/>
  <c r="F8" i="6"/>
  <c r="C464" i="1"/>
  <c r="I26" i="9"/>
  <c r="H58" i="9"/>
  <c r="C218" i="9"/>
  <c r="D366" i="9"/>
  <c r="CE64" i="1"/>
  <c r="F612" i="1" s="1"/>
  <c r="D368" i="9"/>
  <c r="C276" i="9"/>
  <c r="CE70" i="1"/>
  <c r="C458" i="1" s="1"/>
  <c r="CE76" i="1"/>
  <c r="CF76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C615" i="1"/>
  <c r="E372" i="9"/>
  <c r="AX48" i="1"/>
  <c r="AX62" i="1" s="1"/>
  <c r="G10" i="4"/>
  <c r="G28" i="4" l="1"/>
  <c r="I366" i="9"/>
  <c r="C575" i="1"/>
  <c r="B440" i="1"/>
  <c r="B465" i="1"/>
  <c r="D330" i="1"/>
  <c r="C86" i="8" s="1"/>
  <c r="C33" i="8"/>
  <c r="C415" i="1"/>
  <c r="G520" i="10"/>
  <c r="H520" i="10"/>
  <c r="G512" i="10"/>
  <c r="H512" i="10"/>
  <c r="G508" i="10"/>
  <c r="H508" i="10" s="1"/>
  <c r="G516" i="10"/>
  <c r="H516" i="10"/>
  <c r="G519" i="10"/>
  <c r="H519" i="10"/>
  <c r="G530" i="10"/>
  <c r="H530" i="10"/>
  <c r="G529" i="10"/>
  <c r="H529" i="10"/>
  <c r="G546" i="10"/>
  <c r="H546" i="10"/>
  <c r="G539" i="10"/>
  <c r="H539" i="10"/>
  <c r="C715" i="10"/>
  <c r="D615" i="10"/>
  <c r="C648" i="10"/>
  <c r="M716" i="10" s="1"/>
  <c r="Y816" i="10" s="1"/>
  <c r="H509" i="10"/>
  <c r="G509" i="10"/>
  <c r="G518" i="10"/>
  <c r="H518" i="10"/>
  <c r="G538" i="10"/>
  <c r="H538" i="10"/>
  <c r="G550" i="10"/>
  <c r="H550" i="10"/>
  <c r="G526" i="10"/>
  <c r="H526" i="10"/>
  <c r="G531" i="10"/>
  <c r="H531" i="10"/>
  <c r="G514" i="10"/>
  <c r="H514" i="10"/>
  <c r="G500" i="10"/>
  <c r="H500" i="10"/>
  <c r="G523" i="10"/>
  <c r="H523" i="10"/>
  <c r="G524" i="10"/>
  <c r="H524" i="10"/>
  <c r="H501" i="10"/>
  <c r="G501" i="10"/>
  <c r="G511" i="10"/>
  <c r="H511" i="10"/>
  <c r="H517" i="10"/>
  <c r="G517" i="10"/>
  <c r="G515" i="10"/>
  <c r="H515" i="10"/>
  <c r="G522" i="10"/>
  <c r="H522" i="10"/>
  <c r="G544" i="10"/>
  <c r="H544" i="10" s="1"/>
  <c r="G498" i="10"/>
  <c r="H498" i="10"/>
  <c r="C668" i="10"/>
  <c r="C496" i="10"/>
  <c r="G510" i="10"/>
  <c r="H510" i="10"/>
  <c r="G521" i="10"/>
  <c r="H521" i="10"/>
  <c r="J816" i="10"/>
  <c r="C433" i="10"/>
  <c r="C441" i="10" s="1"/>
  <c r="CE71" i="10"/>
  <c r="C716" i="10" s="1"/>
  <c r="I90" i="9"/>
  <c r="D48" i="1"/>
  <c r="D62" i="1" s="1"/>
  <c r="D12" i="9" s="1"/>
  <c r="AI48" i="1"/>
  <c r="AI62" i="1" s="1"/>
  <c r="J48" i="1"/>
  <c r="J62" i="1" s="1"/>
  <c r="C44" i="9" s="1"/>
  <c r="BA48" i="1"/>
  <c r="BA62" i="1" s="1"/>
  <c r="BI48" i="1"/>
  <c r="BI62" i="1" s="1"/>
  <c r="R48" i="1"/>
  <c r="R62" i="1" s="1"/>
  <c r="D76" i="9" s="1"/>
  <c r="BX48" i="1"/>
  <c r="BX62" i="1" s="1"/>
  <c r="BO48" i="1"/>
  <c r="BO62" i="1" s="1"/>
  <c r="AE48" i="1"/>
  <c r="AE62" i="1" s="1"/>
  <c r="P48" i="1"/>
  <c r="P62" i="1" s="1"/>
  <c r="AL48" i="1"/>
  <c r="AL62" i="1" s="1"/>
  <c r="C48" i="1"/>
  <c r="I48" i="1"/>
  <c r="I62" i="1" s="1"/>
  <c r="BZ48" i="1"/>
  <c r="BZ62" i="1" s="1"/>
  <c r="H332" i="9" s="1"/>
  <c r="AT48" i="1"/>
  <c r="AT62" i="1" s="1"/>
  <c r="E48" i="1"/>
  <c r="E62" i="1" s="1"/>
  <c r="B441" i="1"/>
  <c r="C112" i="8"/>
  <c r="C473" i="1"/>
  <c r="F9" i="6"/>
  <c r="I380" i="9"/>
  <c r="D612" i="1"/>
  <c r="BC52" i="1"/>
  <c r="BC67" i="1" s="1"/>
  <c r="F241" i="9" s="1"/>
  <c r="BZ52" i="1"/>
  <c r="BZ67" i="1" s="1"/>
  <c r="H337" i="9" s="1"/>
  <c r="AU52" i="1"/>
  <c r="AU67" i="1" s="1"/>
  <c r="BX52" i="1"/>
  <c r="BX67" i="1" s="1"/>
  <c r="F337" i="9" s="1"/>
  <c r="BP52" i="1"/>
  <c r="BP67" i="1" s="1"/>
  <c r="AH52" i="1"/>
  <c r="AH67" i="1" s="1"/>
  <c r="F145" i="9" s="1"/>
  <c r="C52" i="1"/>
  <c r="C67" i="1" s="1"/>
  <c r="O52" i="1"/>
  <c r="O67" i="1" s="1"/>
  <c r="BT52" i="1"/>
  <c r="BT67" i="1" s="1"/>
  <c r="AC52" i="1"/>
  <c r="AC67" i="1" s="1"/>
  <c r="AD52" i="1"/>
  <c r="AD67" i="1" s="1"/>
  <c r="I113" i="9" s="1"/>
  <c r="BH52" i="1"/>
  <c r="BH67" i="1" s="1"/>
  <c r="D273" i="9" s="1"/>
  <c r="BU52" i="1"/>
  <c r="BU67" i="1" s="1"/>
  <c r="H52" i="1"/>
  <c r="H67" i="1" s="1"/>
  <c r="H17" i="9" s="1"/>
  <c r="BJ52" i="1"/>
  <c r="BJ67" i="1" s="1"/>
  <c r="W52" i="1"/>
  <c r="W67" i="1" s="1"/>
  <c r="BI52" i="1"/>
  <c r="BI67" i="1" s="1"/>
  <c r="E273" i="9" s="1"/>
  <c r="Y52" i="1"/>
  <c r="Y67" i="1" s="1"/>
  <c r="D113" i="9" s="1"/>
  <c r="J52" i="1"/>
  <c r="J67" i="1" s="1"/>
  <c r="C49" i="9" s="1"/>
  <c r="AN52" i="1"/>
  <c r="AN67" i="1" s="1"/>
  <c r="AS52" i="1"/>
  <c r="AS67" i="1" s="1"/>
  <c r="C209" i="9" s="1"/>
  <c r="AZ52" i="1"/>
  <c r="AZ67" i="1" s="1"/>
  <c r="AE52" i="1"/>
  <c r="AE67" i="1" s="1"/>
  <c r="C145" i="9" s="1"/>
  <c r="CC52" i="1"/>
  <c r="CC67" i="1" s="1"/>
  <c r="D369" i="9" s="1"/>
  <c r="CA52" i="1"/>
  <c r="CA67" i="1" s="1"/>
  <c r="CF77" i="1"/>
  <c r="H122" i="9"/>
  <c r="I372" i="9"/>
  <c r="C429" i="1"/>
  <c r="AF48" i="1"/>
  <c r="AF62" i="1" s="1"/>
  <c r="BF48" i="1"/>
  <c r="BF62" i="1" s="1"/>
  <c r="AO48" i="1"/>
  <c r="AO62" i="1" s="1"/>
  <c r="F172" i="9" s="1"/>
  <c r="M48" i="1"/>
  <c r="M62" i="1" s="1"/>
  <c r="I362" i="9"/>
  <c r="E268" i="9"/>
  <c r="B10" i="4"/>
  <c r="D5" i="7"/>
  <c r="D32" i="6"/>
  <c r="C475" i="1"/>
  <c r="D428" i="1"/>
  <c r="I381" i="9"/>
  <c r="I612" i="1"/>
  <c r="C241" i="9"/>
  <c r="AQ52" i="1"/>
  <c r="AQ67" i="1" s="1"/>
  <c r="AF52" i="1"/>
  <c r="AF67" i="1" s="1"/>
  <c r="D145" i="9" s="1"/>
  <c r="BA52" i="1"/>
  <c r="BA67" i="1" s="1"/>
  <c r="BA71" i="1" s="1"/>
  <c r="AR52" i="1"/>
  <c r="AR67" i="1" s="1"/>
  <c r="I177" i="9" s="1"/>
  <c r="BO52" i="1"/>
  <c r="BO67" i="1" s="1"/>
  <c r="D305" i="9" s="1"/>
  <c r="Q52" i="1"/>
  <c r="Q67" i="1" s="1"/>
  <c r="I52" i="1"/>
  <c r="I67" i="1" s="1"/>
  <c r="AG52" i="1"/>
  <c r="AG67" i="1" s="1"/>
  <c r="E145" i="9" s="1"/>
  <c r="N52" i="1"/>
  <c r="N67" i="1" s="1"/>
  <c r="BK52" i="1"/>
  <c r="BK67" i="1" s="1"/>
  <c r="X52" i="1"/>
  <c r="X67" i="1" s="1"/>
  <c r="K52" i="1"/>
  <c r="K67" i="1" s="1"/>
  <c r="AV52" i="1"/>
  <c r="AV67" i="1" s="1"/>
  <c r="BW52" i="1"/>
  <c r="BW67" i="1" s="1"/>
  <c r="BG52" i="1"/>
  <c r="BG67" i="1" s="1"/>
  <c r="AJ52" i="1"/>
  <c r="AJ67" i="1" s="1"/>
  <c r="E52" i="1"/>
  <c r="E67" i="1" s="1"/>
  <c r="L52" i="1"/>
  <c r="L67" i="1" s="1"/>
  <c r="E49" i="9" s="1"/>
  <c r="BB52" i="1"/>
  <c r="BB67" i="1" s="1"/>
  <c r="P52" i="1"/>
  <c r="P67" i="1" s="1"/>
  <c r="U52" i="1"/>
  <c r="U67" i="1" s="1"/>
  <c r="G81" i="9" s="1"/>
  <c r="Z52" i="1"/>
  <c r="Z67" i="1" s="1"/>
  <c r="R52" i="1"/>
  <c r="R67" i="1" s="1"/>
  <c r="D81" i="9" s="1"/>
  <c r="AO52" i="1"/>
  <c r="AO67" i="1" s="1"/>
  <c r="F177" i="9" s="1"/>
  <c r="G122" i="9"/>
  <c r="C440" i="1"/>
  <c r="C430" i="1"/>
  <c r="V52" i="1"/>
  <c r="V67" i="1" s="1"/>
  <c r="AT52" i="1"/>
  <c r="AT67" i="1" s="1"/>
  <c r="S52" i="1"/>
  <c r="S67" i="1" s="1"/>
  <c r="E81" i="9" s="1"/>
  <c r="AB52" i="1"/>
  <c r="AB67" i="1" s="1"/>
  <c r="G113" i="9" s="1"/>
  <c r="BS52" i="1"/>
  <c r="BS67" i="1" s="1"/>
  <c r="H305" i="9" s="1"/>
  <c r="AI52" i="1"/>
  <c r="AI67" i="1" s="1"/>
  <c r="AL52" i="1"/>
  <c r="AL67" i="1" s="1"/>
  <c r="AL71" i="1" s="1"/>
  <c r="BL52" i="1"/>
  <c r="BL67" i="1" s="1"/>
  <c r="AP52" i="1"/>
  <c r="AP67" i="1" s="1"/>
  <c r="BK48" i="1"/>
  <c r="BK62" i="1" s="1"/>
  <c r="W48" i="1"/>
  <c r="W62" i="1" s="1"/>
  <c r="I76" i="9" s="1"/>
  <c r="X48" i="1"/>
  <c r="X62" i="1" s="1"/>
  <c r="C108" i="9" s="1"/>
  <c r="L48" i="1"/>
  <c r="L62" i="1" s="1"/>
  <c r="AU48" i="1"/>
  <c r="AU62" i="1" s="1"/>
  <c r="BC48" i="1"/>
  <c r="BC62" i="1" s="1"/>
  <c r="AM48" i="1"/>
  <c r="AM62" i="1" s="1"/>
  <c r="C427" i="1"/>
  <c r="AK48" i="1"/>
  <c r="AK62" i="1" s="1"/>
  <c r="BM48" i="1"/>
  <c r="BM62" i="1" s="1"/>
  <c r="CC48" i="1"/>
  <c r="CC62" i="1" s="1"/>
  <c r="AY48" i="1"/>
  <c r="AY62" i="1" s="1"/>
  <c r="AA48" i="1"/>
  <c r="AA62" i="1" s="1"/>
  <c r="F108" i="9" s="1"/>
  <c r="CB48" i="1"/>
  <c r="CB62" i="1" s="1"/>
  <c r="C364" i="9" s="1"/>
  <c r="CA48" i="1"/>
  <c r="CA62" i="1" s="1"/>
  <c r="BV48" i="1"/>
  <c r="BV62" i="1" s="1"/>
  <c r="D332" i="9" s="1"/>
  <c r="BP48" i="1"/>
  <c r="BP62" i="1" s="1"/>
  <c r="BJ48" i="1"/>
  <c r="BJ62" i="1" s="1"/>
  <c r="F268" i="9" s="1"/>
  <c r="AV48" i="1"/>
  <c r="AV62" i="1" s="1"/>
  <c r="F204" i="9" s="1"/>
  <c r="AP48" i="1"/>
  <c r="AP62" i="1" s="1"/>
  <c r="AJ48" i="1"/>
  <c r="AJ62" i="1" s="1"/>
  <c r="H140" i="9" s="1"/>
  <c r="AD48" i="1"/>
  <c r="AD62" i="1" s="1"/>
  <c r="I108" i="9" s="1"/>
  <c r="T48" i="1"/>
  <c r="T62" i="1" s="1"/>
  <c r="H48" i="1"/>
  <c r="H62" i="1" s="1"/>
  <c r="G48" i="1"/>
  <c r="G62" i="1" s="1"/>
  <c r="G12" i="9" s="1"/>
  <c r="BS48" i="1"/>
  <c r="BS62" i="1" s="1"/>
  <c r="U48" i="1"/>
  <c r="U62" i="1" s="1"/>
  <c r="G76" i="9" s="1"/>
  <c r="BE48" i="1"/>
  <c r="BE62" i="1" s="1"/>
  <c r="H236" i="9" s="1"/>
  <c r="AG48" i="1"/>
  <c r="AG62" i="1" s="1"/>
  <c r="E140" i="9" s="1"/>
  <c r="Q48" i="1"/>
  <c r="Q62" i="1" s="1"/>
  <c r="C76" i="9" s="1"/>
  <c r="BW48" i="1"/>
  <c r="BW62" i="1" s="1"/>
  <c r="E332" i="9" s="1"/>
  <c r="S48" i="1"/>
  <c r="S62" i="1" s="1"/>
  <c r="BT48" i="1"/>
  <c r="BT62" i="1" s="1"/>
  <c r="BN48" i="1"/>
  <c r="BN62" i="1" s="1"/>
  <c r="BH48" i="1"/>
  <c r="BH62" i="1" s="1"/>
  <c r="BB48" i="1"/>
  <c r="BB62" i="1" s="1"/>
  <c r="E236" i="9" s="1"/>
  <c r="AN48" i="1"/>
  <c r="AN62" i="1" s="1"/>
  <c r="AH48" i="1"/>
  <c r="AH62" i="1" s="1"/>
  <c r="Z48" i="1"/>
  <c r="Z62" i="1" s="1"/>
  <c r="E108" i="9" s="1"/>
  <c r="N48" i="1"/>
  <c r="N62" i="1" s="1"/>
  <c r="G44" i="9" s="1"/>
  <c r="V48" i="1"/>
  <c r="V62" i="1" s="1"/>
  <c r="AZ48" i="1"/>
  <c r="AZ62" i="1" s="1"/>
  <c r="AZ71" i="1" s="1"/>
  <c r="C545" i="1" s="1"/>
  <c r="G545" i="1" s="1"/>
  <c r="BL48" i="1"/>
  <c r="BL62" i="1" s="1"/>
  <c r="BY48" i="1"/>
  <c r="BY62" i="1" s="1"/>
  <c r="AQ48" i="1"/>
  <c r="AQ62" i="1" s="1"/>
  <c r="AW48" i="1"/>
  <c r="AW62" i="1" s="1"/>
  <c r="BQ48" i="1"/>
  <c r="BQ62" i="1" s="1"/>
  <c r="AC48" i="1"/>
  <c r="AC62" i="1" s="1"/>
  <c r="H108" i="9" s="1"/>
  <c r="F48" i="1"/>
  <c r="F62" i="1" s="1"/>
  <c r="F12" i="9" s="1"/>
  <c r="AR48" i="1"/>
  <c r="AR62" i="1" s="1"/>
  <c r="BD48" i="1"/>
  <c r="BD62" i="1" s="1"/>
  <c r="BR48" i="1"/>
  <c r="BR62" i="1" s="1"/>
  <c r="G300" i="9" s="1"/>
  <c r="K48" i="1"/>
  <c r="K62" i="1" s="1"/>
  <c r="BG48" i="1"/>
  <c r="BG62" i="1" s="1"/>
  <c r="Y48" i="1"/>
  <c r="Y62" i="1" s="1"/>
  <c r="BU48" i="1"/>
  <c r="BU62" i="1" s="1"/>
  <c r="C332" i="9" s="1"/>
  <c r="O48" i="1"/>
  <c r="O62" i="1" s="1"/>
  <c r="AB48" i="1"/>
  <c r="AB62" i="1" s="1"/>
  <c r="AS48" i="1"/>
  <c r="AS62" i="1" s="1"/>
  <c r="G273" i="9"/>
  <c r="H113" i="9"/>
  <c r="C81" i="9"/>
  <c r="D300" i="9"/>
  <c r="I300" i="9"/>
  <c r="C62" i="1"/>
  <c r="I12" i="9"/>
  <c r="D236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H204" i="9"/>
  <c r="B446" i="1"/>
  <c r="D242" i="1"/>
  <c r="G140" i="9"/>
  <c r="E1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D709" i="10" l="1"/>
  <c r="D705" i="10"/>
  <c r="D701" i="10"/>
  <c r="D697" i="10"/>
  <c r="D693" i="10"/>
  <c r="D689" i="10"/>
  <c r="D685" i="10"/>
  <c r="D681" i="10"/>
  <c r="D677" i="10"/>
  <c r="D673" i="10"/>
  <c r="D669" i="10"/>
  <c r="D700" i="10"/>
  <c r="D699" i="10"/>
  <c r="D698" i="10"/>
  <c r="D684" i="10"/>
  <c r="D683" i="10"/>
  <c r="D682" i="10"/>
  <c r="D668" i="10"/>
  <c r="D627" i="10"/>
  <c r="D679" i="10"/>
  <c r="D672" i="10"/>
  <c r="D670" i="10"/>
  <c r="D643" i="10"/>
  <c r="D628" i="10"/>
  <c r="D716" i="10"/>
  <c r="D711" i="10"/>
  <c r="D704" i="10"/>
  <c r="D702" i="10"/>
  <c r="D691" i="10"/>
  <c r="D680" i="10"/>
  <c r="D678" i="10"/>
  <c r="D671" i="10"/>
  <c r="D644" i="10"/>
  <c r="D642" i="10"/>
  <c r="D640" i="10"/>
  <c r="D638" i="10"/>
  <c r="D636" i="10"/>
  <c r="D634" i="10"/>
  <c r="D632" i="10"/>
  <c r="D630" i="10"/>
  <c r="D624" i="10"/>
  <c r="D622" i="10"/>
  <c r="D619" i="10"/>
  <c r="D713" i="10"/>
  <c r="D707" i="10"/>
  <c r="D696" i="10"/>
  <c r="D694" i="10"/>
  <c r="D687" i="10"/>
  <c r="D676" i="10"/>
  <c r="D674" i="10"/>
  <c r="D647" i="10"/>
  <c r="D645" i="10"/>
  <c r="D629" i="10"/>
  <c r="D626" i="10"/>
  <c r="D625" i="10"/>
  <c r="D621" i="10"/>
  <c r="D616" i="10"/>
  <c r="D712" i="10"/>
  <c r="D710" i="10"/>
  <c r="D703" i="10"/>
  <c r="D692" i="10"/>
  <c r="D690" i="10"/>
  <c r="D641" i="10"/>
  <c r="D639" i="10"/>
  <c r="D637" i="10"/>
  <c r="D635" i="10"/>
  <c r="D633" i="10"/>
  <c r="D631" i="10"/>
  <c r="D623" i="10"/>
  <c r="D618" i="10"/>
  <c r="D646" i="10"/>
  <c r="D620" i="10"/>
  <c r="D686" i="10"/>
  <c r="D708" i="10"/>
  <c r="D695" i="10"/>
  <c r="D617" i="10"/>
  <c r="D706" i="10"/>
  <c r="D688" i="10"/>
  <c r="D675" i="10"/>
  <c r="G496" i="10"/>
  <c r="H496" i="10"/>
  <c r="C17" i="9"/>
  <c r="H71" i="1"/>
  <c r="C673" i="1" s="1"/>
  <c r="BJ71" i="1"/>
  <c r="C555" i="1" s="1"/>
  <c r="AH71" i="1"/>
  <c r="AE71" i="1"/>
  <c r="C524" i="1" s="1"/>
  <c r="G524" i="1" s="1"/>
  <c r="I71" i="1"/>
  <c r="I21" i="9" s="1"/>
  <c r="Y71" i="1"/>
  <c r="C172" i="9"/>
  <c r="D204" i="9"/>
  <c r="F44" i="9"/>
  <c r="AI71" i="1"/>
  <c r="F332" i="9"/>
  <c r="J71" i="1"/>
  <c r="BZ71" i="1"/>
  <c r="C646" i="1" s="1"/>
  <c r="AJ71" i="1"/>
  <c r="C529" i="1" s="1"/>
  <c r="G529" i="1" s="1"/>
  <c r="C140" i="9"/>
  <c r="AO71" i="1"/>
  <c r="F181" i="9" s="1"/>
  <c r="E76" i="9"/>
  <c r="I44" i="9"/>
  <c r="D49" i="9"/>
  <c r="CA71" i="1"/>
  <c r="C572" i="1" s="1"/>
  <c r="BI71" i="1"/>
  <c r="C634" i="1" s="1"/>
  <c r="BV71" i="1"/>
  <c r="D341" i="9" s="1"/>
  <c r="G332" i="9"/>
  <c r="I337" i="9"/>
  <c r="I305" i="9"/>
  <c r="E305" i="9"/>
  <c r="C337" i="9"/>
  <c r="BH71" i="1"/>
  <c r="C636" i="1" s="1"/>
  <c r="I17" i="9"/>
  <c r="E71" i="1"/>
  <c r="E21" i="9" s="1"/>
  <c r="E209" i="9"/>
  <c r="F273" i="9"/>
  <c r="W71" i="1"/>
  <c r="C688" i="1" s="1"/>
  <c r="I81" i="9"/>
  <c r="E177" i="9"/>
  <c r="H49" i="9"/>
  <c r="BX71" i="1"/>
  <c r="C569" i="1" s="1"/>
  <c r="AU71" i="1"/>
  <c r="C540" i="1" s="1"/>
  <c r="G540" i="1" s="1"/>
  <c r="BF71" i="1"/>
  <c r="C551" i="1" s="1"/>
  <c r="O71" i="1"/>
  <c r="C680" i="1" s="1"/>
  <c r="I236" i="9"/>
  <c r="H44" i="9"/>
  <c r="M71" i="1"/>
  <c r="F53" i="9" s="1"/>
  <c r="F71" i="1"/>
  <c r="F21" i="9" s="1"/>
  <c r="AD71" i="1"/>
  <c r="C695" i="1" s="1"/>
  <c r="D140" i="9"/>
  <c r="I204" i="9"/>
  <c r="G172" i="9"/>
  <c r="AK71" i="1"/>
  <c r="C530" i="1" s="1"/>
  <c r="G530" i="1" s="1"/>
  <c r="BY71" i="1"/>
  <c r="C645" i="1" s="1"/>
  <c r="E204" i="9"/>
  <c r="BP71" i="1"/>
  <c r="E309" i="9" s="1"/>
  <c r="BR71" i="1"/>
  <c r="G309" i="9" s="1"/>
  <c r="AA71" i="1"/>
  <c r="C692" i="1" s="1"/>
  <c r="AC71" i="1"/>
  <c r="C694" i="1" s="1"/>
  <c r="E300" i="9"/>
  <c r="I140" i="9"/>
  <c r="BU71" i="1"/>
  <c r="C566" i="1" s="1"/>
  <c r="S71" i="1"/>
  <c r="C512" i="1" s="1"/>
  <c r="G512" i="1" s="1"/>
  <c r="AF71" i="1"/>
  <c r="D149" i="9" s="1"/>
  <c r="G49" i="9"/>
  <c r="N71" i="1"/>
  <c r="C507" i="1" s="1"/>
  <c r="G507" i="1" s="1"/>
  <c r="AR71" i="1"/>
  <c r="C709" i="1" s="1"/>
  <c r="E337" i="9"/>
  <c r="Q71" i="1"/>
  <c r="C85" i="9" s="1"/>
  <c r="AB71" i="1"/>
  <c r="C693" i="1" s="1"/>
  <c r="CC71" i="1"/>
  <c r="C620" i="1" s="1"/>
  <c r="G71" i="1"/>
  <c r="G21" i="9" s="1"/>
  <c r="H76" i="9"/>
  <c r="F140" i="9"/>
  <c r="BB71" i="1"/>
  <c r="C632" i="1" s="1"/>
  <c r="G108" i="9"/>
  <c r="BT71" i="1"/>
  <c r="C640" i="1" s="1"/>
  <c r="C273" i="9"/>
  <c r="BO71" i="1"/>
  <c r="D309" i="9" s="1"/>
  <c r="F209" i="9"/>
  <c r="E241" i="9"/>
  <c r="CE67" i="1"/>
  <c r="C433" i="1" s="1"/>
  <c r="AQ71" i="1"/>
  <c r="C708" i="1" s="1"/>
  <c r="H81" i="9"/>
  <c r="H273" i="9"/>
  <c r="V71" i="1"/>
  <c r="H85" i="9" s="1"/>
  <c r="E113" i="9"/>
  <c r="H177" i="9"/>
  <c r="R71" i="1"/>
  <c r="C683" i="1" s="1"/>
  <c r="E17" i="9"/>
  <c r="D241" i="9"/>
  <c r="C113" i="9"/>
  <c r="BG71" i="1"/>
  <c r="C277" i="9" s="1"/>
  <c r="X71" i="1"/>
  <c r="C117" i="9" s="1"/>
  <c r="I49" i="9"/>
  <c r="P71" i="1"/>
  <c r="H145" i="9"/>
  <c r="C628" i="1"/>
  <c r="G177" i="9"/>
  <c r="AT71" i="1"/>
  <c r="C539" i="1" s="1"/>
  <c r="G539" i="1" s="1"/>
  <c r="D209" i="9"/>
  <c r="G145" i="9"/>
  <c r="CE52" i="1"/>
  <c r="D71" i="1"/>
  <c r="D21" i="9" s="1"/>
  <c r="BN71" i="1"/>
  <c r="C619" i="1" s="1"/>
  <c r="C177" i="9"/>
  <c r="AS71" i="1"/>
  <c r="C204" i="9"/>
  <c r="C690" i="1"/>
  <c r="C518" i="1"/>
  <c r="G518" i="1" s="1"/>
  <c r="D117" i="9"/>
  <c r="BD71" i="1"/>
  <c r="G236" i="9"/>
  <c r="F300" i="9"/>
  <c r="BQ71" i="1"/>
  <c r="BL71" i="1"/>
  <c r="F76" i="9"/>
  <c r="T71" i="1"/>
  <c r="E44" i="9"/>
  <c r="L71" i="1"/>
  <c r="U71" i="1"/>
  <c r="G85" i="9" s="1"/>
  <c r="H268" i="9"/>
  <c r="Z71" i="1"/>
  <c r="C691" i="1" s="1"/>
  <c r="I172" i="9"/>
  <c r="AW71" i="1"/>
  <c r="BS71" i="1"/>
  <c r="H300" i="9"/>
  <c r="I332" i="9"/>
  <c r="AM71" i="1"/>
  <c r="D364" i="9"/>
  <c r="D108" i="9"/>
  <c r="AY71" i="1"/>
  <c r="I213" i="9" s="1"/>
  <c r="BW71" i="1"/>
  <c r="C643" i="1" s="1"/>
  <c r="AP71" i="1"/>
  <c r="G181" i="9" s="1"/>
  <c r="C300" i="9"/>
  <c r="D268" i="9"/>
  <c r="C268" i="9"/>
  <c r="D44" i="9"/>
  <c r="K71" i="1"/>
  <c r="AN71" i="1"/>
  <c r="E172" i="9"/>
  <c r="I268" i="9"/>
  <c r="BM71" i="1"/>
  <c r="F236" i="9"/>
  <c r="BC71" i="1"/>
  <c r="H172" i="9"/>
  <c r="G204" i="9"/>
  <c r="CB71" i="1"/>
  <c r="C622" i="1" s="1"/>
  <c r="D172" i="9"/>
  <c r="AG71" i="1"/>
  <c r="C526" i="1" s="1"/>
  <c r="G526" i="1" s="1"/>
  <c r="C245" i="9"/>
  <c r="AV71" i="1"/>
  <c r="C541" i="1" s="1"/>
  <c r="CE48" i="1"/>
  <c r="C236" i="9"/>
  <c r="BE71" i="1"/>
  <c r="H12" i="9"/>
  <c r="G268" i="9"/>
  <c r="BK71" i="1"/>
  <c r="C502" i="1"/>
  <c r="G502" i="1" s="1"/>
  <c r="CE62" i="1"/>
  <c r="C12" i="9"/>
  <c r="C71" i="1"/>
  <c r="D245" i="9"/>
  <c r="C546" i="1"/>
  <c r="G546" i="1" s="1"/>
  <c r="C630" i="1"/>
  <c r="C571" i="1"/>
  <c r="C675" i="1"/>
  <c r="C503" i="1"/>
  <c r="G503" i="1" s="1"/>
  <c r="C53" i="9"/>
  <c r="F515" i="1"/>
  <c r="H505" i="1"/>
  <c r="F505" i="1"/>
  <c r="F517" i="1"/>
  <c r="H499" i="1"/>
  <c r="F499" i="1"/>
  <c r="F497" i="1"/>
  <c r="H497" i="1"/>
  <c r="F51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G149" i="9"/>
  <c r="C528" i="1"/>
  <c r="G528" i="1" s="1"/>
  <c r="C700" i="1"/>
  <c r="C616" i="1"/>
  <c r="C543" i="1"/>
  <c r="H213" i="9"/>
  <c r="C126" i="8"/>
  <c r="D391" i="1"/>
  <c r="F32" i="6"/>
  <c r="C478" i="1"/>
  <c r="C305" i="9"/>
  <c r="C102" i="8"/>
  <c r="C482" i="1"/>
  <c r="F498" i="1"/>
  <c r="C501" i="1"/>
  <c r="G501" i="1" s="1"/>
  <c r="H21" i="9"/>
  <c r="H241" i="9"/>
  <c r="I145" i="9"/>
  <c r="G209" i="9"/>
  <c r="G337" i="9"/>
  <c r="D177" i="9"/>
  <c r="C476" i="1"/>
  <c r="F16" i="6"/>
  <c r="F516" i="1"/>
  <c r="D17" i="9"/>
  <c r="F305" i="9"/>
  <c r="C181" i="9"/>
  <c r="C703" i="1"/>
  <c r="C531" i="1"/>
  <c r="G531" i="1" s="1"/>
  <c r="C699" i="1"/>
  <c r="C527" i="1"/>
  <c r="G527" i="1" s="1"/>
  <c r="F149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E213" i="9" l="1"/>
  <c r="D715" i="10"/>
  <c r="E623" i="10"/>
  <c r="E612" i="10"/>
  <c r="C674" i="1"/>
  <c r="C617" i="1"/>
  <c r="H524" i="1"/>
  <c r="I245" i="9"/>
  <c r="C696" i="1"/>
  <c r="F277" i="9"/>
  <c r="C149" i="9"/>
  <c r="D277" i="9"/>
  <c r="C629" i="1"/>
  <c r="H149" i="9"/>
  <c r="C523" i="1"/>
  <c r="G523" i="1" s="1"/>
  <c r="G53" i="9"/>
  <c r="G341" i="9"/>
  <c r="C500" i="1"/>
  <c r="G500" i="1" s="1"/>
  <c r="C522" i="1"/>
  <c r="G522" i="1" s="1"/>
  <c r="C644" i="1"/>
  <c r="C701" i="1"/>
  <c r="C511" i="1"/>
  <c r="G511" i="1" s="1"/>
  <c r="C621" i="1"/>
  <c r="C679" i="1"/>
  <c r="C570" i="1"/>
  <c r="C642" i="1"/>
  <c r="H117" i="9"/>
  <c r="I341" i="9"/>
  <c r="F341" i="9"/>
  <c r="C553" i="1"/>
  <c r="C706" i="1"/>
  <c r="H341" i="9"/>
  <c r="C534" i="1"/>
  <c r="G534" i="1" s="1"/>
  <c r="C554" i="1"/>
  <c r="E277" i="9"/>
  <c r="C506" i="1"/>
  <c r="G506" i="1" s="1"/>
  <c r="C567" i="1"/>
  <c r="I369" i="9"/>
  <c r="C647" i="1"/>
  <c r="I117" i="9"/>
  <c r="C498" i="1"/>
  <c r="G498" i="1" s="1"/>
  <c r="C561" i="1"/>
  <c r="C712" i="1"/>
  <c r="C678" i="1"/>
  <c r="C508" i="1"/>
  <c r="G508" i="1" s="1"/>
  <c r="I85" i="9"/>
  <c r="C670" i="1"/>
  <c r="C520" i="1"/>
  <c r="G520" i="1" s="1"/>
  <c r="C563" i="1"/>
  <c r="C684" i="1"/>
  <c r="C627" i="1"/>
  <c r="C516" i="1"/>
  <c r="G516" i="1" s="1"/>
  <c r="H53" i="9"/>
  <c r="C626" i="1"/>
  <c r="C671" i="1"/>
  <c r="C499" i="1"/>
  <c r="G499" i="1" s="1"/>
  <c r="C497" i="1"/>
  <c r="G497" i="1" s="1"/>
  <c r="C341" i="9"/>
  <c r="D213" i="9"/>
  <c r="E85" i="9"/>
  <c r="C702" i="1"/>
  <c r="C547" i="1"/>
  <c r="C309" i="9"/>
  <c r="F117" i="9"/>
  <c r="I181" i="9"/>
  <c r="C641" i="1"/>
  <c r="G117" i="9"/>
  <c r="I149" i="9"/>
  <c r="E245" i="9"/>
  <c r="C521" i="1"/>
  <c r="G521" i="1" s="1"/>
  <c r="C536" i="1"/>
  <c r="G536" i="1" s="1"/>
  <c r="C537" i="1"/>
  <c r="G537" i="1" s="1"/>
  <c r="C517" i="1"/>
  <c r="G517" i="1" s="1"/>
  <c r="C687" i="1"/>
  <c r="I309" i="9"/>
  <c r="C697" i="1"/>
  <c r="C510" i="1"/>
  <c r="G510" i="1" s="1"/>
  <c r="C515" i="1"/>
  <c r="G515" i="1" s="1"/>
  <c r="C682" i="1"/>
  <c r="C565" i="1"/>
  <c r="C525" i="1"/>
  <c r="G525" i="1" s="1"/>
  <c r="C535" i="1"/>
  <c r="G535" i="1" s="1"/>
  <c r="C573" i="1"/>
  <c r="C574" i="1"/>
  <c r="C672" i="1"/>
  <c r="C669" i="1"/>
  <c r="E117" i="9"/>
  <c r="D85" i="9"/>
  <c r="C689" i="1"/>
  <c r="C625" i="1"/>
  <c r="H181" i="9"/>
  <c r="C560" i="1"/>
  <c r="D373" i="9"/>
  <c r="C514" i="1"/>
  <c r="G514" i="1" s="1"/>
  <c r="C618" i="1"/>
  <c r="C559" i="1"/>
  <c r="I53" i="9"/>
  <c r="C509" i="1"/>
  <c r="G509" i="1" s="1"/>
  <c r="C681" i="1"/>
  <c r="C519" i="1"/>
  <c r="G519" i="1" s="1"/>
  <c r="C544" i="1"/>
  <c r="G544" i="1" s="1"/>
  <c r="C707" i="1"/>
  <c r="C711" i="1"/>
  <c r="C686" i="1"/>
  <c r="C552" i="1"/>
  <c r="C698" i="1"/>
  <c r="E149" i="9"/>
  <c r="C713" i="1"/>
  <c r="C568" i="1"/>
  <c r="C633" i="1"/>
  <c r="F245" i="9"/>
  <c r="C548" i="1"/>
  <c r="C638" i="1"/>
  <c r="I277" i="9"/>
  <c r="C558" i="1"/>
  <c r="C532" i="1"/>
  <c r="G532" i="1" s="1"/>
  <c r="D181" i="9"/>
  <c r="C704" i="1"/>
  <c r="C639" i="1"/>
  <c r="C564" i="1"/>
  <c r="H309" i="9"/>
  <c r="C549" i="1"/>
  <c r="G245" i="9"/>
  <c r="C624" i="1"/>
  <c r="F213" i="9"/>
  <c r="D53" i="9"/>
  <c r="C676" i="1"/>
  <c r="C504" i="1"/>
  <c r="G504" i="1" s="1"/>
  <c r="C710" i="1"/>
  <c r="C538" i="1"/>
  <c r="G538" i="1" s="1"/>
  <c r="C213" i="9"/>
  <c r="E341" i="9"/>
  <c r="C373" i="9"/>
  <c r="C635" i="1"/>
  <c r="G277" i="9"/>
  <c r="C556" i="1"/>
  <c r="G213" i="9"/>
  <c r="C542" i="1"/>
  <c r="C631" i="1"/>
  <c r="C637" i="1"/>
  <c r="H277" i="9"/>
  <c r="C557" i="1"/>
  <c r="H245" i="9"/>
  <c r="C614" i="1"/>
  <c r="C550" i="1"/>
  <c r="E181" i="9"/>
  <c r="C705" i="1"/>
  <c r="C533" i="1"/>
  <c r="G533" i="1" s="1"/>
  <c r="C505" i="1"/>
  <c r="G505" i="1" s="1"/>
  <c r="C677" i="1"/>
  <c r="E53" i="9"/>
  <c r="C513" i="1"/>
  <c r="G513" i="1" s="1"/>
  <c r="C685" i="1"/>
  <c r="F85" i="9"/>
  <c r="F309" i="9"/>
  <c r="C562" i="1"/>
  <c r="C623" i="1"/>
  <c r="I364" i="9"/>
  <c r="C428" i="1"/>
  <c r="C441" i="1" s="1"/>
  <c r="CE71" i="1"/>
  <c r="H501" i="1"/>
  <c r="C496" i="1"/>
  <c r="G496" i="1" s="1"/>
  <c r="C668" i="1"/>
  <c r="C21" i="9"/>
  <c r="F522" i="1"/>
  <c r="F510" i="1"/>
  <c r="F513" i="1"/>
  <c r="H513" i="1"/>
  <c r="C142" i="8"/>
  <c r="D393" i="1"/>
  <c r="F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F508" i="1"/>
  <c r="F514" i="1"/>
  <c r="H507" i="1"/>
  <c r="F507" i="1"/>
  <c r="H518" i="1"/>
  <c r="F518" i="1"/>
  <c r="H546" i="1"/>
  <c r="F546" i="1"/>
  <c r="F506" i="1"/>
  <c r="H506" i="1"/>
  <c r="F500" i="1"/>
  <c r="F509" i="1"/>
  <c r="E713" i="10" l="1"/>
  <c r="E710" i="10"/>
  <c r="E706" i="10"/>
  <c r="E702" i="10"/>
  <c r="E698" i="10"/>
  <c r="E694" i="10"/>
  <c r="E690" i="10"/>
  <c r="E686" i="10"/>
  <c r="E682" i="10"/>
  <c r="E678" i="10"/>
  <c r="E674" i="10"/>
  <c r="E670" i="10"/>
  <c r="E712" i="10"/>
  <c r="E711" i="10"/>
  <c r="E697" i="10"/>
  <c r="E696" i="10"/>
  <c r="E695" i="10"/>
  <c r="E681" i="10"/>
  <c r="E680" i="10"/>
  <c r="E679" i="10"/>
  <c r="E647" i="10"/>
  <c r="E646" i="10"/>
  <c r="E645" i="10"/>
  <c r="E629" i="10"/>
  <c r="E626" i="10"/>
  <c r="E688" i="10"/>
  <c r="E677" i="10"/>
  <c r="E668" i="10"/>
  <c r="E709" i="10"/>
  <c r="E707" i="10"/>
  <c r="E700" i="10"/>
  <c r="E689" i="10"/>
  <c r="E687" i="10"/>
  <c r="E676" i="10"/>
  <c r="E669" i="10"/>
  <c r="E625" i="10"/>
  <c r="E705" i="10"/>
  <c r="E703" i="10"/>
  <c r="E692" i="10"/>
  <c r="E685" i="10"/>
  <c r="E683" i="10"/>
  <c r="E672" i="10"/>
  <c r="E643" i="10"/>
  <c r="E641" i="10"/>
  <c r="E639" i="10"/>
  <c r="E637" i="10"/>
  <c r="E635" i="10"/>
  <c r="E633" i="10"/>
  <c r="E631" i="10"/>
  <c r="E628" i="10"/>
  <c r="E627" i="10"/>
  <c r="E708" i="10"/>
  <c r="E701" i="10"/>
  <c r="E699" i="10"/>
  <c r="E675" i="10"/>
  <c r="E684" i="10"/>
  <c r="E671" i="10"/>
  <c r="E638" i="10"/>
  <c r="E630" i="10"/>
  <c r="E716" i="10"/>
  <c r="E704" i="10"/>
  <c r="E673" i="10"/>
  <c r="E644" i="10"/>
  <c r="E636" i="10"/>
  <c r="E691" i="10"/>
  <c r="E640" i="10"/>
  <c r="E632" i="10"/>
  <c r="E693" i="10"/>
  <c r="E642" i="10"/>
  <c r="E634" i="10"/>
  <c r="E624" i="10"/>
  <c r="H516" i="1"/>
  <c r="H514" i="1"/>
  <c r="H522" i="1"/>
  <c r="H498" i="1"/>
  <c r="H510" i="1"/>
  <c r="H511" i="1"/>
  <c r="H500" i="1"/>
  <c r="H520" i="1"/>
  <c r="H508" i="1"/>
  <c r="H517" i="1"/>
  <c r="H515" i="1"/>
  <c r="H509" i="1"/>
  <c r="H544" i="1"/>
  <c r="H538" i="1"/>
  <c r="G550" i="1"/>
  <c r="H550" i="1" s="1"/>
  <c r="C648" i="1"/>
  <c r="M716" i="1" s="1"/>
  <c r="D615" i="1"/>
  <c r="H496" i="1"/>
  <c r="C715" i="1"/>
  <c r="C716" i="1"/>
  <c r="I373" i="9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5" i="10" l="1"/>
  <c r="F624" i="10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F716" i="10" l="1"/>
  <c r="F711" i="10"/>
  <c r="F707" i="10"/>
  <c r="F703" i="10"/>
  <c r="F699" i="10"/>
  <c r="F695" i="10"/>
  <c r="F691" i="10"/>
  <c r="F687" i="10"/>
  <c r="F683" i="10"/>
  <c r="F679" i="10"/>
  <c r="F675" i="10"/>
  <c r="F671" i="10"/>
  <c r="F710" i="10"/>
  <c r="F709" i="10"/>
  <c r="F708" i="10"/>
  <c r="F694" i="10"/>
  <c r="F693" i="10"/>
  <c r="F692" i="10"/>
  <c r="F678" i="10"/>
  <c r="F677" i="10"/>
  <c r="F676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4" i="10"/>
  <c r="F686" i="10"/>
  <c r="F646" i="10"/>
  <c r="F713" i="10"/>
  <c r="F705" i="10"/>
  <c r="F698" i="10"/>
  <c r="F696" i="10"/>
  <c r="F685" i="10"/>
  <c r="F674" i="10"/>
  <c r="F672" i="10"/>
  <c r="F647" i="10"/>
  <c r="F645" i="10"/>
  <c r="F629" i="10"/>
  <c r="F628" i="10"/>
  <c r="F627" i="10"/>
  <c r="F626" i="10"/>
  <c r="F712" i="10"/>
  <c r="F701" i="10"/>
  <c r="F690" i="10"/>
  <c r="F688" i="10"/>
  <c r="F681" i="10"/>
  <c r="F670" i="10"/>
  <c r="F668" i="10"/>
  <c r="F706" i="10"/>
  <c r="F697" i="10"/>
  <c r="F684" i="10"/>
  <c r="F673" i="10"/>
  <c r="F702" i="10"/>
  <c r="F689" i="10"/>
  <c r="F700" i="10"/>
  <c r="F682" i="10"/>
  <c r="F669" i="10"/>
  <c r="F680" i="10"/>
  <c r="E623" i="1"/>
  <c r="E716" i="1" s="1"/>
  <c r="E612" i="1"/>
  <c r="D715" i="1"/>
  <c r="F715" i="10" l="1"/>
  <c r="G625" i="10"/>
  <c r="E697" i="1"/>
  <c r="E630" i="1"/>
  <c r="E643" i="1"/>
  <c r="E640" i="1"/>
  <c r="E684" i="1"/>
  <c r="E696" i="1"/>
  <c r="E681" i="1"/>
  <c r="E686" i="1"/>
  <c r="E691" i="1"/>
  <c r="E680" i="1"/>
  <c r="E677" i="1"/>
  <c r="E709" i="1"/>
  <c r="E703" i="1"/>
  <c r="E639" i="1"/>
  <c r="E625" i="1"/>
  <c r="E689" i="1"/>
  <c r="E676" i="1"/>
  <c r="E700" i="1"/>
  <c r="E627" i="1"/>
  <c r="E683" i="1"/>
  <c r="E632" i="1"/>
  <c r="E692" i="1"/>
  <c r="E699" i="1"/>
  <c r="E631" i="1"/>
  <c r="E701" i="1"/>
  <c r="E624" i="1"/>
  <c r="F624" i="1" s="1"/>
  <c r="F709" i="1" s="1"/>
  <c r="E707" i="1"/>
  <c r="E710" i="1"/>
  <c r="E713" i="1"/>
  <c r="E671" i="1"/>
  <c r="E675" i="1"/>
  <c r="E687" i="1"/>
  <c r="E673" i="1"/>
  <c r="E628" i="1"/>
  <c r="E694" i="1"/>
  <c r="E668" i="1"/>
  <c r="E708" i="1"/>
  <c r="E682" i="1"/>
  <c r="E685" i="1"/>
  <c r="E638" i="1"/>
  <c r="E704" i="1"/>
  <c r="E645" i="1"/>
  <c r="E635" i="1"/>
  <c r="E647" i="1"/>
  <c r="E702" i="1"/>
  <c r="E633" i="1"/>
  <c r="E644" i="1"/>
  <c r="E637" i="1"/>
  <c r="E678" i="1"/>
  <c r="E642" i="1"/>
  <c r="E712" i="1"/>
  <c r="E646" i="1"/>
  <c r="E626" i="1"/>
  <c r="E705" i="1"/>
  <c r="E688" i="1"/>
  <c r="E698" i="1"/>
  <c r="E693" i="1"/>
  <c r="E679" i="1"/>
  <c r="E629" i="1"/>
  <c r="E636" i="1"/>
  <c r="E670" i="1"/>
  <c r="E690" i="1"/>
  <c r="E634" i="1"/>
  <c r="E674" i="1"/>
  <c r="E706" i="1"/>
  <c r="E711" i="1"/>
  <c r="E641" i="1"/>
  <c r="E669" i="1"/>
  <c r="E695" i="1"/>
  <c r="E672" i="1"/>
  <c r="G716" i="10" l="1"/>
  <c r="G713" i="10"/>
  <c r="G712" i="10"/>
  <c r="G708" i="10"/>
  <c r="G704" i="10"/>
  <c r="G700" i="10"/>
  <c r="G696" i="10"/>
  <c r="G692" i="10"/>
  <c r="G688" i="10"/>
  <c r="G684" i="10"/>
  <c r="G680" i="10"/>
  <c r="G676" i="10"/>
  <c r="G672" i="10"/>
  <c r="G668" i="10"/>
  <c r="G707" i="10"/>
  <c r="G706" i="10"/>
  <c r="G705" i="10"/>
  <c r="G691" i="10"/>
  <c r="G690" i="10"/>
  <c r="G689" i="10"/>
  <c r="G675" i="10"/>
  <c r="G674" i="10"/>
  <c r="G673" i="10"/>
  <c r="G628" i="10"/>
  <c r="H628" i="10" s="1"/>
  <c r="G693" i="10"/>
  <c r="G644" i="10"/>
  <c r="G632" i="10"/>
  <c r="G630" i="10"/>
  <c r="G703" i="10"/>
  <c r="G701" i="10"/>
  <c r="G694" i="10"/>
  <c r="G683" i="10"/>
  <c r="G681" i="10"/>
  <c r="G670" i="10"/>
  <c r="G643" i="10"/>
  <c r="G641" i="10"/>
  <c r="G639" i="10"/>
  <c r="G637" i="10"/>
  <c r="G635" i="10"/>
  <c r="G633" i="10"/>
  <c r="G631" i="10"/>
  <c r="G710" i="10"/>
  <c r="G699" i="10"/>
  <c r="G697" i="10"/>
  <c r="G686" i="10"/>
  <c r="G679" i="10"/>
  <c r="G677" i="10"/>
  <c r="G646" i="10"/>
  <c r="G702" i="10"/>
  <c r="G695" i="10"/>
  <c r="G682" i="10"/>
  <c r="G671" i="10"/>
  <c r="G669" i="10"/>
  <c r="G642" i="10"/>
  <c r="G640" i="10"/>
  <c r="G638" i="10"/>
  <c r="G636" i="10"/>
  <c r="G634" i="10"/>
  <c r="G626" i="10"/>
  <c r="G709" i="10"/>
  <c r="G629" i="10"/>
  <c r="G687" i="10"/>
  <c r="G627" i="10"/>
  <c r="G678" i="10"/>
  <c r="G645" i="10"/>
  <c r="G711" i="10"/>
  <c r="G698" i="10"/>
  <c r="G685" i="10"/>
  <c r="G647" i="10"/>
  <c r="F708" i="1"/>
  <c r="F710" i="1"/>
  <c r="F689" i="1"/>
  <c r="F700" i="1"/>
  <c r="F684" i="1"/>
  <c r="F695" i="1"/>
  <c r="F643" i="1"/>
  <c r="F647" i="1"/>
  <c r="F704" i="1"/>
  <c r="F671" i="1"/>
  <c r="F707" i="1"/>
  <c r="F637" i="1"/>
  <c r="F631" i="1"/>
  <c r="F625" i="1"/>
  <c r="G625" i="1" s="1"/>
  <c r="F682" i="1"/>
  <c r="F673" i="1"/>
  <c r="F639" i="1"/>
  <c r="F627" i="1"/>
  <c r="F685" i="1"/>
  <c r="F716" i="1"/>
  <c r="F646" i="1"/>
  <c r="F669" i="1"/>
  <c r="F681" i="1"/>
  <c r="F642" i="1"/>
  <c r="F668" i="1"/>
  <c r="F699" i="1"/>
  <c r="F640" i="1"/>
  <c r="F641" i="1"/>
  <c r="F628" i="1"/>
  <c r="F696" i="1"/>
  <c r="F632" i="1"/>
  <c r="F694" i="1"/>
  <c r="F693" i="1"/>
  <c r="F691" i="1"/>
  <c r="F675" i="1"/>
  <c r="F711" i="1"/>
  <c r="F706" i="1"/>
  <c r="F698" i="1"/>
  <c r="F692" i="1"/>
  <c r="F634" i="1"/>
  <c r="F644" i="1"/>
  <c r="F686" i="1"/>
  <c r="F680" i="1"/>
  <c r="F690" i="1"/>
  <c r="F633" i="1"/>
  <c r="F645" i="1"/>
  <c r="F702" i="1"/>
  <c r="F677" i="1"/>
  <c r="F705" i="1"/>
  <c r="F687" i="1"/>
  <c r="F636" i="1"/>
  <c r="F701" i="1"/>
  <c r="F703" i="1"/>
  <c r="F683" i="1"/>
  <c r="F697" i="1"/>
  <c r="F670" i="1"/>
  <c r="F676" i="1"/>
  <c r="F679" i="1"/>
  <c r="F713" i="1"/>
  <c r="F629" i="1"/>
  <c r="F678" i="1"/>
  <c r="F674" i="1"/>
  <c r="F672" i="1"/>
  <c r="F630" i="1"/>
  <c r="F635" i="1"/>
  <c r="F626" i="1"/>
  <c r="F688" i="1"/>
  <c r="F712" i="1"/>
  <c r="F638" i="1"/>
  <c r="E715" i="1"/>
  <c r="H712" i="10" l="1"/>
  <c r="H709" i="10"/>
  <c r="H705" i="10"/>
  <c r="H701" i="10"/>
  <c r="H697" i="10"/>
  <c r="H693" i="10"/>
  <c r="H689" i="10"/>
  <c r="H685" i="10"/>
  <c r="H681" i="10"/>
  <c r="H677" i="10"/>
  <c r="H673" i="10"/>
  <c r="H669" i="10"/>
  <c r="H716" i="10"/>
  <c r="H713" i="10"/>
  <c r="H704" i="10"/>
  <c r="H703" i="10"/>
  <c r="H702" i="10"/>
  <c r="H688" i="10"/>
  <c r="H687" i="10"/>
  <c r="H686" i="10"/>
  <c r="H672" i="10"/>
  <c r="H671" i="10"/>
  <c r="H670" i="10"/>
  <c r="H691" i="10"/>
  <c r="H710" i="10"/>
  <c r="H699" i="10"/>
  <c r="H692" i="10"/>
  <c r="H690" i="10"/>
  <c r="H679" i="10"/>
  <c r="H668" i="10"/>
  <c r="H646" i="10"/>
  <c r="H708" i="10"/>
  <c r="H706" i="10"/>
  <c r="H695" i="10"/>
  <c r="H684" i="10"/>
  <c r="H682" i="10"/>
  <c r="H675" i="10"/>
  <c r="H644" i="10"/>
  <c r="H642" i="10"/>
  <c r="H640" i="10"/>
  <c r="H638" i="10"/>
  <c r="H636" i="10"/>
  <c r="H634" i="10"/>
  <c r="H632" i="10"/>
  <c r="H630" i="10"/>
  <c r="H711" i="10"/>
  <c r="H700" i="10"/>
  <c r="H698" i="10"/>
  <c r="H680" i="10"/>
  <c r="H678" i="10"/>
  <c r="H647" i="10"/>
  <c r="H645" i="10"/>
  <c r="H629" i="10"/>
  <c r="H707" i="10"/>
  <c r="H694" i="10"/>
  <c r="H676" i="10"/>
  <c r="H643" i="10"/>
  <c r="H635" i="10"/>
  <c r="H637" i="10"/>
  <c r="H674" i="10"/>
  <c r="H641" i="10"/>
  <c r="H633" i="10"/>
  <c r="H696" i="10"/>
  <c r="H683" i="10"/>
  <c r="H639" i="10"/>
  <c r="H631" i="10"/>
  <c r="G715" i="10"/>
  <c r="F715" i="1"/>
  <c r="G647" i="1"/>
  <c r="G637" i="1"/>
  <c r="G685" i="1"/>
  <c r="G633" i="1"/>
  <c r="G699" i="1"/>
  <c r="G638" i="1"/>
  <c r="G669" i="1"/>
  <c r="G640" i="1"/>
  <c r="G689" i="1"/>
  <c r="G674" i="1"/>
  <c r="G632" i="1"/>
  <c r="G686" i="1"/>
  <c r="G629" i="1"/>
  <c r="G680" i="1"/>
  <c r="G631" i="1"/>
  <c r="G692" i="1"/>
  <c r="G684" i="1"/>
  <c r="G635" i="1"/>
  <c r="G641" i="1"/>
  <c r="G644" i="1"/>
  <c r="G695" i="1"/>
  <c r="G636" i="1"/>
  <c r="G628" i="1"/>
  <c r="G709" i="1"/>
  <c r="G700" i="1"/>
  <c r="G681" i="1"/>
  <c r="G627" i="1"/>
  <c r="G683" i="1"/>
  <c r="G642" i="1"/>
  <c r="G675" i="1"/>
  <c r="G713" i="1"/>
  <c r="G697" i="1"/>
  <c r="G711" i="1"/>
  <c r="G710" i="1"/>
  <c r="G626" i="1"/>
  <c r="G707" i="1"/>
  <c r="G639" i="1"/>
  <c r="G671" i="1"/>
  <c r="G672" i="1"/>
  <c r="G712" i="1"/>
  <c r="G679" i="1"/>
  <c r="G678" i="1"/>
  <c r="G688" i="1"/>
  <c r="G646" i="1"/>
  <c r="G696" i="1"/>
  <c r="G694" i="1"/>
  <c r="G691" i="1"/>
  <c r="G673" i="1"/>
  <c r="G716" i="1"/>
  <c r="G690" i="1"/>
  <c r="G634" i="1"/>
  <c r="G705" i="1"/>
  <c r="G698" i="1"/>
  <c r="G670" i="1"/>
  <c r="G677" i="1"/>
  <c r="G668" i="1"/>
  <c r="G643" i="1"/>
  <c r="G702" i="1"/>
  <c r="G706" i="1"/>
  <c r="G687" i="1"/>
  <c r="G703" i="1"/>
  <c r="G701" i="1"/>
  <c r="G704" i="1"/>
  <c r="G708" i="1"/>
  <c r="G645" i="1"/>
  <c r="G676" i="1"/>
  <c r="G682" i="1"/>
  <c r="G693" i="1"/>
  <c r="G630" i="1"/>
  <c r="H715" i="10" l="1"/>
  <c r="I629" i="10"/>
  <c r="H628" i="1"/>
  <c r="H706" i="1" s="1"/>
  <c r="G715" i="1"/>
  <c r="I713" i="10" l="1"/>
  <c r="I710" i="10"/>
  <c r="I706" i="10"/>
  <c r="I702" i="10"/>
  <c r="I698" i="10"/>
  <c r="I694" i="10"/>
  <c r="I690" i="10"/>
  <c r="I686" i="10"/>
  <c r="I682" i="10"/>
  <c r="I678" i="10"/>
  <c r="I674" i="10"/>
  <c r="I670" i="10"/>
  <c r="I701" i="10"/>
  <c r="I700" i="10"/>
  <c r="I699" i="10"/>
  <c r="I685" i="10"/>
  <c r="I684" i="10"/>
  <c r="I683" i="10"/>
  <c r="I669" i="10"/>
  <c r="I668" i="10"/>
  <c r="I647" i="10"/>
  <c r="I646" i="10"/>
  <c r="I645" i="10"/>
  <c r="I671" i="10"/>
  <c r="I696" i="10"/>
  <c r="I689" i="10"/>
  <c r="I641" i="10"/>
  <c r="I639" i="10"/>
  <c r="I637" i="10"/>
  <c r="I635" i="10"/>
  <c r="I633" i="10"/>
  <c r="I712" i="10"/>
  <c r="I708" i="10"/>
  <c r="I697" i="10"/>
  <c r="I695" i="10"/>
  <c r="I688" i="10"/>
  <c r="I677" i="10"/>
  <c r="I675" i="10"/>
  <c r="I644" i="10"/>
  <c r="I642" i="10"/>
  <c r="I640" i="10"/>
  <c r="I638" i="10"/>
  <c r="I636" i="10"/>
  <c r="I634" i="10"/>
  <c r="I632" i="10"/>
  <c r="I630" i="10"/>
  <c r="I711" i="10"/>
  <c r="I704" i="10"/>
  <c r="I693" i="10"/>
  <c r="I691" i="10"/>
  <c r="I680" i="10"/>
  <c r="I673" i="10"/>
  <c r="I716" i="10"/>
  <c r="I709" i="10"/>
  <c r="I707" i="10"/>
  <c r="I687" i="10"/>
  <c r="I676" i="10"/>
  <c r="I643" i="10"/>
  <c r="I631" i="10"/>
  <c r="I681" i="10"/>
  <c r="I705" i="10"/>
  <c r="I692" i="10"/>
  <c r="I679" i="10"/>
  <c r="I703" i="10"/>
  <c r="I672" i="10"/>
  <c r="H673" i="1"/>
  <c r="H712" i="1"/>
  <c r="H676" i="1"/>
  <c r="H695" i="1"/>
  <c r="H670" i="1"/>
  <c r="H647" i="1"/>
  <c r="H704" i="1"/>
  <c r="H710" i="1"/>
  <c r="H705" i="1"/>
  <c r="H669" i="1"/>
  <c r="H639" i="1"/>
  <c r="H693" i="1"/>
  <c r="H678" i="1"/>
  <c r="H646" i="1"/>
  <c r="H684" i="1"/>
  <c r="H689" i="1"/>
  <c r="H686" i="1"/>
  <c r="H697" i="1"/>
  <c r="H709" i="1"/>
  <c r="H707" i="1"/>
  <c r="H701" i="1"/>
  <c r="H698" i="1"/>
  <c r="H687" i="1"/>
  <c r="H677" i="1"/>
  <c r="H688" i="1"/>
  <c r="H681" i="1"/>
  <c r="H702" i="1"/>
  <c r="H633" i="1"/>
  <c r="H668" i="1"/>
  <c r="H671" i="1"/>
  <c r="H637" i="1"/>
  <c r="H683" i="1"/>
  <c r="H645" i="1"/>
  <c r="H636" i="1"/>
  <c r="H631" i="1"/>
  <c r="H644" i="1"/>
  <c r="H680" i="1"/>
  <c r="H694" i="1"/>
  <c r="H716" i="1"/>
  <c r="H685" i="1"/>
  <c r="H643" i="1"/>
  <c r="H674" i="1"/>
  <c r="H675" i="1"/>
  <c r="H700" i="1"/>
  <c r="H641" i="1"/>
  <c r="H682" i="1"/>
  <c r="H632" i="1"/>
  <c r="H629" i="1"/>
  <c r="I629" i="1" s="1"/>
  <c r="H711" i="1"/>
  <c r="H634" i="1"/>
  <c r="H690" i="1"/>
  <c r="H630" i="1"/>
  <c r="H703" i="1"/>
  <c r="H696" i="1"/>
  <c r="H692" i="1"/>
  <c r="H672" i="1"/>
  <c r="H708" i="1"/>
  <c r="H642" i="1"/>
  <c r="H638" i="1"/>
  <c r="H679" i="1"/>
  <c r="H699" i="1"/>
  <c r="H691" i="1"/>
  <c r="H640" i="1"/>
  <c r="H635" i="1"/>
  <c r="H713" i="1"/>
  <c r="I715" i="10" l="1"/>
  <c r="J630" i="10"/>
  <c r="H715" i="1"/>
  <c r="I635" i="1"/>
  <c r="I644" i="1"/>
  <c r="I695" i="1"/>
  <c r="I643" i="1"/>
  <c r="I633" i="1"/>
  <c r="I692" i="1"/>
  <c r="I676" i="1"/>
  <c r="I640" i="1"/>
  <c r="I630" i="1"/>
  <c r="J630" i="1" s="1"/>
  <c r="I705" i="1"/>
  <c r="I689" i="1"/>
  <c r="I694" i="1"/>
  <c r="I673" i="1"/>
  <c r="I631" i="1"/>
  <c r="I700" i="1"/>
  <c r="I685" i="1"/>
  <c r="I632" i="1"/>
  <c r="I703" i="1"/>
  <c r="I710" i="1"/>
  <c r="I678" i="1"/>
  <c r="I670" i="1"/>
  <c r="I684" i="1"/>
  <c r="I709" i="1"/>
  <c r="I716" i="1"/>
  <c r="I697" i="1"/>
  <c r="I702" i="1"/>
  <c r="I686" i="1"/>
  <c r="I691" i="1"/>
  <c r="I638" i="1"/>
  <c r="I682" i="1"/>
  <c r="I713" i="1"/>
  <c r="I707" i="1"/>
  <c r="I642" i="1"/>
  <c r="I672" i="1"/>
  <c r="I634" i="1"/>
  <c r="I677" i="1"/>
  <c r="I641" i="1"/>
  <c r="I708" i="1"/>
  <c r="I639" i="1"/>
  <c r="I698" i="1"/>
  <c r="I688" i="1"/>
  <c r="I668" i="1"/>
  <c r="I680" i="1"/>
  <c r="I671" i="1"/>
  <c r="I645" i="1"/>
  <c r="I647" i="1"/>
  <c r="I711" i="1"/>
  <c r="I636" i="1"/>
  <c r="I674" i="1"/>
  <c r="I704" i="1"/>
  <c r="I646" i="1"/>
  <c r="I699" i="1"/>
  <c r="I679" i="1"/>
  <c r="I696" i="1"/>
  <c r="I687" i="1"/>
  <c r="I706" i="1"/>
  <c r="I637" i="1"/>
  <c r="I681" i="1"/>
  <c r="I693" i="1"/>
  <c r="I669" i="1"/>
  <c r="I683" i="1"/>
  <c r="I712" i="1"/>
  <c r="I675" i="1"/>
  <c r="I701" i="1"/>
  <c r="I690" i="1"/>
  <c r="J711" i="10" l="1"/>
  <c r="J707" i="10"/>
  <c r="J703" i="10"/>
  <c r="J699" i="10"/>
  <c r="J695" i="10"/>
  <c r="J691" i="10"/>
  <c r="J687" i="10"/>
  <c r="J683" i="10"/>
  <c r="J679" i="10"/>
  <c r="J675" i="10"/>
  <c r="J671" i="10"/>
  <c r="J698" i="10"/>
  <c r="J697" i="10"/>
  <c r="J696" i="10"/>
  <c r="J682" i="10"/>
  <c r="J681" i="10"/>
  <c r="J680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6" i="10"/>
  <c r="J704" i="10"/>
  <c r="J693" i="10"/>
  <c r="J686" i="10"/>
  <c r="J684" i="10"/>
  <c r="J673" i="10"/>
  <c r="J716" i="10"/>
  <c r="J709" i="10"/>
  <c r="J702" i="10"/>
  <c r="J700" i="10"/>
  <c r="J689" i="10"/>
  <c r="J678" i="10"/>
  <c r="J676" i="10"/>
  <c r="J669" i="10"/>
  <c r="J647" i="10"/>
  <c r="J645" i="10"/>
  <c r="J705" i="10"/>
  <c r="J694" i="10"/>
  <c r="J692" i="10"/>
  <c r="J685" i="10"/>
  <c r="J674" i="10"/>
  <c r="J672" i="10"/>
  <c r="J712" i="10"/>
  <c r="J668" i="10"/>
  <c r="J701" i="10"/>
  <c r="J688" i="10"/>
  <c r="J713" i="10"/>
  <c r="J710" i="10"/>
  <c r="J646" i="10"/>
  <c r="J670" i="10"/>
  <c r="J708" i="10"/>
  <c r="J690" i="10"/>
  <c r="J677" i="10"/>
  <c r="J687" i="1"/>
  <c r="J643" i="1"/>
  <c r="J688" i="1"/>
  <c r="J672" i="1"/>
  <c r="J689" i="1"/>
  <c r="J647" i="1"/>
  <c r="J645" i="1"/>
  <c r="J699" i="1"/>
  <c r="J639" i="1"/>
  <c r="J634" i="1"/>
  <c r="J676" i="1"/>
  <c r="J706" i="1"/>
  <c r="J697" i="1"/>
  <c r="J686" i="1"/>
  <c r="J698" i="1"/>
  <c r="J675" i="1"/>
  <c r="J684" i="1"/>
  <c r="J691" i="1"/>
  <c r="J671" i="1"/>
  <c r="J681" i="1"/>
  <c r="J632" i="1"/>
  <c r="J693" i="1"/>
  <c r="J694" i="1"/>
  <c r="J695" i="1"/>
  <c r="J704" i="1"/>
  <c r="J641" i="1"/>
  <c r="J673" i="1"/>
  <c r="J678" i="1"/>
  <c r="J709" i="1"/>
  <c r="J702" i="1"/>
  <c r="J669" i="1"/>
  <c r="J708" i="1"/>
  <c r="J642" i="1"/>
  <c r="J668" i="1"/>
  <c r="J692" i="1"/>
  <c r="J637" i="1"/>
  <c r="J679" i="1"/>
  <c r="J707" i="1"/>
  <c r="J696" i="1"/>
  <c r="J644" i="1"/>
  <c r="J638" i="1"/>
  <c r="J712" i="1"/>
  <c r="J703" i="1"/>
  <c r="J636" i="1"/>
  <c r="J683" i="1"/>
  <c r="J685" i="1"/>
  <c r="J680" i="1"/>
  <c r="J716" i="1"/>
  <c r="J701" i="1"/>
  <c r="J700" i="1"/>
  <c r="J705" i="1"/>
  <c r="J635" i="1"/>
  <c r="J677" i="1"/>
  <c r="J646" i="1"/>
  <c r="J640" i="1"/>
  <c r="J713" i="1"/>
  <c r="J633" i="1"/>
  <c r="J711" i="1"/>
  <c r="J631" i="1"/>
  <c r="J670" i="1"/>
  <c r="J674" i="1"/>
  <c r="J682" i="1"/>
  <c r="J710" i="1"/>
  <c r="J690" i="1"/>
  <c r="I715" i="1"/>
  <c r="J715" i="10" l="1"/>
  <c r="L647" i="10"/>
  <c r="K644" i="10"/>
  <c r="J715" i="1"/>
  <c r="K644" i="1"/>
  <c r="L647" i="1"/>
  <c r="K716" i="10" l="1"/>
  <c r="K708" i="10"/>
  <c r="K704" i="10"/>
  <c r="K700" i="10"/>
  <c r="K696" i="10"/>
  <c r="K692" i="10"/>
  <c r="K688" i="10"/>
  <c r="K684" i="10"/>
  <c r="K680" i="10"/>
  <c r="K676" i="10"/>
  <c r="K672" i="10"/>
  <c r="K668" i="10"/>
  <c r="K712" i="10"/>
  <c r="K711" i="10"/>
  <c r="K710" i="10"/>
  <c r="K709" i="10"/>
  <c r="K695" i="10"/>
  <c r="K694" i="10"/>
  <c r="K693" i="10"/>
  <c r="K679" i="10"/>
  <c r="K678" i="10"/>
  <c r="K677" i="10"/>
  <c r="K681" i="10"/>
  <c r="K702" i="10"/>
  <c r="K691" i="10"/>
  <c r="K689" i="10"/>
  <c r="K682" i="10"/>
  <c r="K671" i="10"/>
  <c r="K669" i="10"/>
  <c r="K707" i="10"/>
  <c r="K705" i="10"/>
  <c r="K698" i="10"/>
  <c r="K687" i="10"/>
  <c r="K685" i="10"/>
  <c r="K674" i="10"/>
  <c r="K713" i="10"/>
  <c r="K703" i="10"/>
  <c r="K701" i="10"/>
  <c r="K690" i="10"/>
  <c r="K683" i="10"/>
  <c r="K670" i="10"/>
  <c r="K699" i="10"/>
  <c r="K686" i="10"/>
  <c r="K673" i="10"/>
  <c r="K706" i="10"/>
  <c r="K675" i="10"/>
  <c r="K697" i="10"/>
  <c r="L712" i="10"/>
  <c r="L716" i="10"/>
  <c r="L713" i="10"/>
  <c r="L709" i="10"/>
  <c r="L705" i="10"/>
  <c r="M705" i="10" s="1"/>
  <c r="Y771" i="10" s="1"/>
  <c r="L701" i="10"/>
  <c r="M701" i="10" s="1"/>
  <c r="Y767" i="10" s="1"/>
  <c r="L697" i="10"/>
  <c r="L693" i="10"/>
  <c r="M693" i="10" s="1"/>
  <c r="Y759" i="10" s="1"/>
  <c r="L689" i="10"/>
  <c r="M689" i="10" s="1"/>
  <c r="Y755" i="10" s="1"/>
  <c r="L685" i="10"/>
  <c r="M685" i="10" s="1"/>
  <c r="Y751" i="10" s="1"/>
  <c r="L681" i="10"/>
  <c r="L677" i="10"/>
  <c r="M677" i="10" s="1"/>
  <c r="Y743" i="10" s="1"/>
  <c r="L673" i="10"/>
  <c r="M673" i="10" s="1"/>
  <c r="Y739" i="10" s="1"/>
  <c r="L669" i="10"/>
  <c r="M669" i="10" s="1"/>
  <c r="Y735" i="10" s="1"/>
  <c r="L708" i="10"/>
  <c r="M708" i="10" s="1"/>
  <c r="Y774" i="10" s="1"/>
  <c r="L707" i="10"/>
  <c r="M707" i="10" s="1"/>
  <c r="Y773" i="10" s="1"/>
  <c r="L706" i="10"/>
  <c r="L692" i="10"/>
  <c r="M692" i="10" s="1"/>
  <c r="Y758" i="10" s="1"/>
  <c r="L691" i="10"/>
  <c r="L690" i="10"/>
  <c r="M690" i="10" s="1"/>
  <c r="Y756" i="10" s="1"/>
  <c r="L676" i="10"/>
  <c r="M676" i="10" s="1"/>
  <c r="Y742" i="10" s="1"/>
  <c r="L675" i="10"/>
  <c r="M675" i="10" s="1"/>
  <c r="Y741" i="10" s="1"/>
  <c r="L674" i="10"/>
  <c r="L711" i="10"/>
  <c r="M711" i="10" s="1"/>
  <c r="Y777" i="10" s="1"/>
  <c r="L700" i="10"/>
  <c r="M700" i="10" s="1"/>
  <c r="Y766" i="10" s="1"/>
  <c r="L698" i="10"/>
  <c r="M698" i="10" s="1"/>
  <c r="Y764" i="10" s="1"/>
  <c r="L687" i="10"/>
  <c r="L680" i="10"/>
  <c r="L678" i="10"/>
  <c r="L703" i="10"/>
  <c r="M703" i="10" s="1"/>
  <c r="Y769" i="10" s="1"/>
  <c r="L696" i="10"/>
  <c r="L694" i="10"/>
  <c r="M694" i="10" s="1"/>
  <c r="Y760" i="10" s="1"/>
  <c r="L683" i="10"/>
  <c r="M683" i="10" s="1"/>
  <c r="Y749" i="10" s="1"/>
  <c r="L672" i="10"/>
  <c r="M672" i="10" s="1"/>
  <c r="Y738" i="10" s="1"/>
  <c r="L670" i="10"/>
  <c r="L710" i="10"/>
  <c r="M710" i="10" s="1"/>
  <c r="Y776" i="10" s="1"/>
  <c r="L699" i="10"/>
  <c r="M699" i="10" s="1"/>
  <c r="Y765" i="10" s="1"/>
  <c r="L688" i="10"/>
  <c r="M688" i="10" s="1"/>
  <c r="Y754" i="10" s="1"/>
  <c r="L686" i="10"/>
  <c r="L679" i="10"/>
  <c r="L668" i="10"/>
  <c r="L704" i="10"/>
  <c r="M704" i="10" s="1"/>
  <c r="Y770" i="10" s="1"/>
  <c r="L702" i="10"/>
  <c r="L684" i="10"/>
  <c r="L671" i="10"/>
  <c r="M671" i="10" s="1"/>
  <c r="Y737" i="10" s="1"/>
  <c r="L695" i="10"/>
  <c r="M695" i="10" s="1"/>
  <c r="Y761" i="10" s="1"/>
  <c r="L682" i="10"/>
  <c r="K702" i="1"/>
  <c r="K677" i="1"/>
  <c r="K703" i="1"/>
  <c r="K681" i="1"/>
  <c r="K690" i="1"/>
  <c r="K691" i="1"/>
  <c r="K698" i="1"/>
  <c r="K716" i="1"/>
  <c r="K706" i="1"/>
  <c r="K678" i="1"/>
  <c r="K696" i="1"/>
  <c r="K692" i="1"/>
  <c r="K710" i="1"/>
  <c r="K689" i="1"/>
  <c r="K682" i="1"/>
  <c r="K672" i="1"/>
  <c r="K712" i="1"/>
  <c r="K687" i="1"/>
  <c r="K697" i="1"/>
  <c r="K674" i="1"/>
  <c r="K707" i="1"/>
  <c r="K673" i="1"/>
  <c r="K668" i="1"/>
  <c r="K694" i="1"/>
  <c r="K671" i="1"/>
  <c r="K686" i="1"/>
  <c r="K695" i="1"/>
  <c r="K670" i="1"/>
  <c r="K679" i="1"/>
  <c r="K669" i="1"/>
  <c r="K704" i="1"/>
  <c r="K700" i="1"/>
  <c r="K701" i="1"/>
  <c r="K713" i="1"/>
  <c r="K688" i="1"/>
  <c r="K705" i="1"/>
  <c r="K709" i="1"/>
  <c r="K685" i="1"/>
  <c r="K699" i="1"/>
  <c r="K676" i="1"/>
  <c r="K711" i="1"/>
  <c r="K683" i="1"/>
  <c r="K693" i="1"/>
  <c r="K675" i="1"/>
  <c r="K684" i="1"/>
  <c r="K708" i="1"/>
  <c r="K680" i="1"/>
  <c r="L679" i="1"/>
  <c r="L696" i="1"/>
  <c r="L700" i="1"/>
  <c r="L674" i="1"/>
  <c r="L698" i="1"/>
  <c r="L673" i="1"/>
  <c r="L704" i="1"/>
  <c r="L688" i="1"/>
  <c r="M688" i="1" s="1"/>
  <c r="L689" i="1"/>
  <c r="L705" i="1"/>
  <c r="L691" i="1"/>
  <c r="M691" i="1" s="1"/>
  <c r="L675" i="1"/>
  <c r="L711" i="1"/>
  <c r="L671" i="1"/>
  <c r="L680" i="1"/>
  <c r="L672" i="1"/>
  <c r="L690" i="1"/>
  <c r="L709" i="1"/>
  <c r="M709" i="1" s="1"/>
  <c r="L668" i="1"/>
  <c r="L687" i="1"/>
  <c r="L693" i="1"/>
  <c r="L676" i="1"/>
  <c r="L694" i="1"/>
  <c r="L669" i="1"/>
  <c r="L697" i="1"/>
  <c r="L678" i="1"/>
  <c r="L686" i="1"/>
  <c r="M686" i="1" s="1"/>
  <c r="L699" i="1"/>
  <c r="M699" i="1" s="1"/>
  <c r="L703" i="1"/>
  <c r="L682" i="1"/>
  <c r="L677" i="1"/>
  <c r="L701" i="1"/>
  <c r="L684" i="1"/>
  <c r="L706" i="1"/>
  <c r="M706" i="1" s="1"/>
  <c r="L702" i="1"/>
  <c r="L670" i="1"/>
  <c r="L685" i="1"/>
  <c r="L712" i="1"/>
  <c r="L716" i="1"/>
  <c r="L708" i="1"/>
  <c r="L683" i="1"/>
  <c r="L681" i="1"/>
  <c r="L713" i="1"/>
  <c r="M713" i="1" s="1"/>
  <c r="L695" i="1"/>
  <c r="M695" i="1" s="1"/>
  <c r="L710" i="1"/>
  <c r="L707" i="1"/>
  <c r="M707" i="1" s="1"/>
  <c r="L692" i="1"/>
  <c r="M677" i="1" l="1"/>
  <c r="M712" i="1"/>
  <c r="M671" i="1"/>
  <c r="L715" i="10"/>
  <c r="M668" i="10"/>
  <c r="M678" i="10"/>
  <c r="Y744" i="10" s="1"/>
  <c r="M706" i="10"/>
  <c r="Y772" i="10" s="1"/>
  <c r="M712" i="10"/>
  <c r="Y778" i="10" s="1"/>
  <c r="K715" i="10"/>
  <c r="M684" i="10"/>
  <c r="Y750" i="10" s="1"/>
  <c r="M679" i="10"/>
  <c r="Y745" i="10" s="1"/>
  <c r="M680" i="10"/>
  <c r="Y746" i="10" s="1"/>
  <c r="M709" i="10"/>
  <c r="Y775" i="10" s="1"/>
  <c r="M682" i="10"/>
  <c r="Y748" i="10" s="1"/>
  <c r="M702" i="10"/>
  <c r="Y768" i="10" s="1"/>
  <c r="M686" i="10"/>
  <c r="Y752" i="10" s="1"/>
  <c r="M670" i="10"/>
  <c r="Y736" i="10" s="1"/>
  <c r="M696" i="10"/>
  <c r="Y762" i="10" s="1"/>
  <c r="M687" i="10"/>
  <c r="Y753" i="10" s="1"/>
  <c r="M674" i="10"/>
  <c r="Y740" i="10" s="1"/>
  <c r="M691" i="10"/>
  <c r="Y757" i="10" s="1"/>
  <c r="M681" i="10"/>
  <c r="Y747" i="10" s="1"/>
  <c r="M697" i="10"/>
  <c r="Y763" i="10" s="1"/>
  <c r="M713" i="10"/>
  <c r="Y779" i="10" s="1"/>
  <c r="M702" i="1"/>
  <c r="I151" i="9" s="1"/>
  <c r="M710" i="1"/>
  <c r="C215" i="9" s="1"/>
  <c r="M690" i="1"/>
  <c r="D119" i="9" s="1"/>
  <c r="M708" i="1"/>
  <c r="M701" i="1"/>
  <c r="M669" i="1"/>
  <c r="M687" i="1"/>
  <c r="M680" i="1"/>
  <c r="M683" i="1"/>
  <c r="D87" i="9" s="1"/>
  <c r="M685" i="1"/>
  <c r="F87" i="9" s="1"/>
  <c r="M703" i="1"/>
  <c r="C183" i="9" s="1"/>
  <c r="M697" i="1"/>
  <c r="D151" i="9" s="1"/>
  <c r="M693" i="1"/>
  <c r="M689" i="1"/>
  <c r="C119" i="9" s="1"/>
  <c r="M698" i="1"/>
  <c r="M679" i="1"/>
  <c r="G55" i="9" s="1"/>
  <c r="M705" i="1"/>
  <c r="E183" i="9" s="1"/>
  <c r="M682" i="1"/>
  <c r="M678" i="1"/>
  <c r="M673" i="1"/>
  <c r="M696" i="1"/>
  <c r="C151" i="9" s="1"/>
  <c r="I119" i="9"/>
  <c r="H183" i="9"/>
  <c r="M670" i="1"/>
  <c r="F151" i="9"/>
  <c r="M672" i="1"/>
  <c r="M675" i="1"/>
  <c r="I87" i="9"/>
  <c r="M674" i="1"/>
  <c r="K715" i="1"/>
  <c r="M692" i="1"/>
  <c r="F215" i="9"/>
  <c r="E55" i="9"/>
  <c r="G87" i="9"/>
  <c r="M694" i="1"/>
  <c r="L715" i="1"/>
  <c r="M668" i="1"/>
  <c r="E119" i="9"/>
  <c r="M704" i="1"/>
  <c r="M700" i="1"/>
  <c r="G183" i="9"/>
  <c r="M681" i="1"/>
  <c r="E215" i="9"/>
  <c r="F183" i="9"/>
  <c r="M676" i="1"/>
  <c r="I183" i="9"/>
  <c r="F23" i="9"/>
  <c r="M684" i="1"/>
  <c r="M711" i="1"/>
  <c r="Y734" i="10" l="1"/>
  <c r="Y815" i="10" s="1"/>
  <c r="M715" i="10"/>
  <c r="C87" i="9"/>
  <c r="F55" i="9"/>
  <c r="D23" i="9"/>
  <c r="H151" i="9"/>
  <c r="G119" i="9"/>
  <c r="H55" i="9"/>
  <c r="H23" i="9"/>
  <c r="E151" i="9"/>
  <c r="H87" i="9"/>
  <c r="I23" i="9"/>
  <c r="G23" i="9"/>
  <c r="D55" i="9"/>
  <c r="G151" i="9"/>
  <c r="H119" i="9"/>
  <c r="E23" i="9"/>
  <c r="I55" i="9"/>
  <c r="D183" i="9"/>
  <c r="F119" i="9"/>
  <c r="E87" i="9"/>
  <c r="D215" i="9"/>
  <c r="M715" i="1"/>
  <c r="C23" i="9"/>
  <c r="C55" i="9"/>
</calcChain>
</file>

<file path=xl/sharedStrings.xml><?xml version="1.0" encoding="utf-8"?>
<sst xmlns="http://schemas.openxmlformats.org/spreadsheetml/2006/main" count="4673" uniqueCount="1280">
  <si>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</si>
  <si>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</si>
  <si>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</si>
  <si>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</si>
  <si>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</si>
  <si>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</si>
  <si>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</si>
  <si>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</si>
  <si>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</si>
  <si>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</si>
  <si>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</si>
  <si>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</si>
  <si>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</si>
  <si>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</si>
  <si>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</si>
  <si>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</si>
  <si>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</si>
  <si>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</si>
  <si>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</si>
  <si>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</si>
  <si>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</si>
  <si>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</si>
  <si>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</si>
  <si>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</si>
  <si>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</si>
  <si>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</si>
  <si>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</si>
  <si>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</si>
  <si>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</si>
  <si>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</si>
  <si>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</si>
  <si>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</si>
  <si>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</si>
  <si>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</si>
  <si>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</si>
  <si>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</si>
  <si>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</si>
  <si>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</si>
  <si>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</si>
  <si>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</si>
  <si>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</si>
  <si>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</si>
  <si>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</si>
  <si>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</si>
  <si>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</si>
  <si>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</si>
  <si>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</si>
  <si>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</si>
  <si>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</si>
  <si>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</si>
  <si>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</si>
  <si>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</si>
  <si>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</si>
  <si>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</si>
  <si>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</si>
  <si>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</si>
  <si>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</si>
  <si>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</si>
  <si>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</si>
  <si>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</si>
  <si>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</si>
  <si>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</si>
  <si>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</si>
  <si>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</si>
  <si>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</si>
  <si>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</si>
  <si>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</si>
  <si>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</si>
  <si>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</si>
  <si>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</si>
  <si>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</si>
  <si>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</si>
  <si>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</si>
  <si>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</si>
  <si>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</si>
  <si>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</si>
  <si>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</si>
  <si>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</si>
  <si>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</si>
  <si>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</si>
  <si>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</si>
  <si>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</si>
  <si>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</si>
  <si>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</si>
  <si>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</si>
  <si>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</si>
  <si>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</si>
  <si>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</si>
  <si>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</si>
  <si>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</si>
  <si>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</si>
  <si>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</si>
  <si>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</si>
  <si>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</si>
  <si>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</si>
  <si>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</si>
  <si>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</si>
  <si>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</si>
  <si>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</si>
  <si>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</si>
  <si>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</si>
  <si>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</si>
  <si>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</si>
  <si>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</si>
  <si>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</si>
  <si>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</si>
  <si>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</si>
  <si>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</si>
  <si>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</si>
  <si>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</si>
  <si>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</si>
  <si>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</si>
  <si>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</si>
  <si>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</si>
  <si>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</si>
  <si>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</si>
  <si>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</si>
  <si>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</si>
  <si>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</si>
  <si>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</si>
  <si>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</si>
  <si>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</si>
  <si>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</si>
  <si>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</si>
  <si>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</si>
  <si>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</si>
  <si>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</si>
  <si>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</si>
  <si>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</si>
  <si>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</si>
  <si>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</si>
  <si>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</si>
  <si>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</si>
  <si>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</si>
  <si>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</si>
  <si>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</si>
  <si>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</si>
  <si>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</si>
  <si>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</si>
  <si>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</si>
  <si>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</si>
  <si>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</si>
  <si>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</si>
  <si>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</si>
  <si>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</si>
  <si>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</si>
  <si>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</si>
  <si>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</si>
  <si>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</si>
  <si>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</si>
  <si>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</si>
  <si>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</si>
  <si>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</si>
  <si>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</si>
  <si>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</si>
  <si>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</si>
  <si>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</si>
  <si>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</si>
  <si>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</si>
  <si>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</si>
  <si>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</si>
  <si>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</si>
  <si>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</si>
  <si>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</si>
  <si>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</si>
  <si>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</si>
  <si>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</si>
  <si>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</si>
  <si>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</si>
  <si>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</si>
  <si>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</si>
  <si>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</si>
  <si>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</si>
  <si>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</si>
  <si>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</si>
  <si>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</si>
  <si>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</si>
  <si>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</si>
  <si>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</si>
  <si>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</si>
  <si>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</si>
  <si>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</si>
  <si>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</si>
  <si>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</si>
  <si>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</si>
  <si>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</si>
  <si>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</si>
  <si>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</si>
  <si>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</si>
  <si>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</si>
  <si>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</si>
  <si>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</si>
  <si>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</si>
  <si>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</si>
  <si>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</si>
  <si>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</si>
  <si>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</si>
  <si>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</si>
  <si>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</si>
  <si>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</si>
  <si>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</si>
  <si>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</si>
  <si>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</si>
  <si>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</si>
  <si>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</si>
  <si>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</si>
  <si>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</si>
  <si>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</si>
  <si>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</si>
  <si>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</si>
  <si>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</si>
  <si>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</si>
  <si>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</si>
  <si>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</si>
  <si>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</si>
  <si>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</si>
  <si>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</si>
  <si>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</si>
  <si>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</si>
  <si>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</si>
  <si>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</si>
  <si>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</si>
  <si>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</si>
  <si>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</si>
  <si>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</si>
  <si>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</si>
  <si>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</si>
  <si>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</si>
  <si>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</si>
  <si>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</si>
  <si>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</si>
  <si>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</si>
  <si>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</si>
  <si>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</si>
  <si>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</si>
  <si>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</si>
  <si>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</si>
  <si>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</si>
  <si>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</si>
  <si>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</si>
  <si>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</si>
  <si>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</si>
  <si>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</si>
  <si>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</si>
  <si>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</si>
  <si>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</si>
  <si>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</si>
  <si>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</si>
  <si>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</si>
  <si>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</si>
  <si>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</si>
  <si>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</si>
  <si>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</si>
  <si>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</si>
  <si>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</si>
  <si>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</si>
  <si>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</si>
  <si>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</si>
  <si>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</si>
  <si>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</si>
  <si>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</si>
  <si>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</si>
  <si>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</si>
  <si>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</si>
  <si>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</si>
  <si>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</si>
  <si>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</si>
  <si>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</si>
  <si>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</si>
  <si>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</si>
  <si>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</si>
  <si>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</si>
  <si>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</si>
  <si>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</si>
  <si>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</si>
  <si>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</si>
  <si>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</si>
  <si>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</si>
  <si>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</si>
  <si>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</si>
  <si>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</si>
  <si>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</si>
  <si>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</si>
  <si>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</si>
  <si>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</si>
  <si>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</si>
  <si>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</si>
  <si>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</si>
  <si>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</si>
  <si>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</si>
  <si>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</si>
  <si>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</si>
  <si>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</si>
  <si>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</si>
  <si>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</si>
  <si>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</si>
  <si>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</si>
  <si>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</si>
  <si>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</si>
  <si>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</si>
  <si>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</si>
  <si>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</si>
  <si>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</si>
  <si>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</si>
  <si>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</si>
  <si>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</si>
  <si>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</si>
  <si>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</si>
  <si>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</si>
  <si>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</si>
  <si>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</si>
  <si>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</si>
  <si>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</si>
  <si>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</si>
  <si>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</si>
  <si>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</si>
  <si>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</si>
  <si>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</si>
  <si>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</si>
  <si>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</si>
  <si>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</si>
  <si>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</si>
  <si>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</si>
  <si>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</si>
  <si>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</si>
  <si>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</si>
  <si>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</si>
  <si>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</si>
  <si>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</si>
  <si>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</si>
  <si>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</si>
  <si>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</si>
  <si>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</si>
  <si>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</si>
  <si>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</si>
  <si>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</si>
  <si>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</si>
  <si>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</si>
  <si>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</si>
  <si>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</si>
  <si>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</si>
  <si>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</si>
  <si>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</si>
  <si>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</si>
  <si>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</si>
  <si>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</si>
  <si>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</si>
  <si>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</si>
  <si>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</si>
  <si>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</si>
  <si>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</si>
  <si>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</si>
  <si>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</si>
  <si>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</si>
  <si>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</si>
  <si>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</si>
  <si>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</si>
  <si>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</si>
  <si>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</si>
  <si>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</si>
  <si>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</si>
  <si>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</si>
  <si>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</si>
  <si>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</si>
  <si>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</si>
  <si>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</si>
  <si>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</si>
  <si>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</si>
  <si>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</si>
  <si>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</si>
  <si>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</si>
  <si>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</si>
  <si>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</si>
  <si>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</si>
  <si>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</si>
  <si>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</si>
  <si>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</si>
  <si>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</si>
  <si>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</si>
  <si>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</si>
  <si>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</si>
  <si>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</si>
  <si>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</si>
  <si>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</si>
  <si>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</si>
  <si>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</si>
  <si>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</si>
  <si>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</si>
  <si>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</si>
  <si>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</si>
  <si>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</si>
  <si>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</si>
  <si>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</si>
  <si>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</si>
  <si>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</si>
  <si>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</si>
  <si>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</si>
  <si>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</si>
  <si>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</si>
  <si>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</si>
  <si>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</si>
  <si>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</si>
  <si>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</si>
  <si>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</si>
  <si>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</si>
  <si>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</si>
  <si>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</si>
  <si>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</si>
  <si>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</si>
  <si>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</si>
  <si>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</si>
  <si>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</si>
  <si>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</si>
  <si>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</si>
  <si>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</si>
  <si>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</si>
  <si>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</si>
  <si>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</si>
  <si>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</si>
  <si>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</si>
  <si>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</si>
  <si>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</si>
  <si>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</si>
  <si>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</si>
  <si>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</si>
  <si>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</si>
  <si>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</si>
  <si>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</si>
  <si>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</si>
  <si>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</si>
  <si>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</si>
  <si>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</si>
  <si>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</si>
  <si>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</si>
  <si>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</si>
  <si>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</si>
  <si>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</si>
  <si>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</si>
  <si>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</si>
  <si>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</si>
  <si>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</si>
  <si>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</si>
  <si>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</si>
  <si>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</si>
  <si>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</si>
  <si>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</si>
  <si>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</si>
  <si>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</si>
  <si>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</si>
  <si>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</si>
  <si>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</si>
  <si>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</si>
  <si>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</si>
  <si>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</si>
  <si>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</si>
  <si>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</si>
  <si>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</si>
  <si>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</si>
  <si>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</si>
  <si>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</si>
  <si>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</si>
  <si>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</si>
  <si>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</si>
  <si>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</si>
  <si>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</si>
  <si>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</si>
  <si>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</si>
  <si>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</si>
  <si>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</si>
  <si>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</si>
  <si>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</si>
  <si>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</si>
  <si>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</si>
  <si>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</si>
  <si>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</si>
  <si>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</si>
  <si>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</si>
  <si>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</si>
  <si>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</si>
  <si>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</si>
  <si>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</si>
  <si>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</si>
  <si>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</si>
  <si>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</si>
  <si>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</si>
  <si>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</si>
  <si>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</si>
  <si>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</si>
  <si>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</si>
  <si>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</si>
  <si>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</si>
  <si>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</si>
  <si>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</si>
  <si>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</si>
  <si>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</si>
  <si>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</si>
  <si>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</si>
  <si>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</si>
  <si>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</si>
  <si>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</si>
  <si>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</si>
  <si>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</si>
  <si>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</si>
  <si>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</si>
  <si>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</si>
  <si>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</si>
  <si>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</si>
  <si>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</si>
  <si>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</si>
  <si>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</si>
  <si>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</si>
  <si>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</si>
  <si>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</si>
  <si>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</si>
  <si>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</si>
  <si>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</si>
  <si>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</si>
  <si>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</si>
  <si>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</si>
  <si>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</si>
  <si>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</si>
  <si>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</si>
  <si>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</si>
  <si>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</si>
  <si>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</si>
  <si>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</si>
  <si>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</si>
  <si>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</si>
  <si>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</si>
  <si>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</si>
  <si>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</si>
  <si>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</si>
  <si>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</si>
  <si>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</si>
  <si>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</si>
  <si>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</si>
  <si>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</si>
  <si>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</si>
  <si>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</si>
  <si>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</si>
  <si>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</si>
  <si>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</si>
  <si>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</si>
  <si>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</si>
  <si>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</si>
  <si>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</si>
  <si>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</si>
  <si>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</si>
  <si>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</si>
  <si>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</si>
  <si>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</si>
  <si>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</si>
  <si>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</si>
  <si>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</si>
  <si>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</si>
  <si>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</si>
  <si>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</si>
  <si>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</si>
  <si>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</si>
  <si>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</si>
  <si>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</si>
  <si>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</si>
  <si>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</si>
  <si>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</si>
  <si>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</si>
  <si>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</si>
  <si>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</si>
  <si>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</si>
  <si>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</si>
  <si>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</si>
  <si>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</si>
  <si>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</si>
  <si>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</si>
  <si>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</si>
  <si>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</si>
  <si>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</si>
  <si>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</si>
  <si>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</si>
  <si>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</si>
  <si>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</si>
  <si>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</si>
  <si>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</si>
  <si>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</si>
  <si>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</si>
  <si>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</si>
  <si>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</si>
  <si>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</si>
  <si>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</si>
  <si>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</si>
  <si>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</si>
  <si>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</si>
  <si>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</si>
  <si>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</si>
  <si>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</si>
  <si>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</si>
  <si>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</si>
  <si>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</si>
  <si>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</si>
  <si>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</si>
  <si>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</si>
  <si>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</si>
  <si>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</si>
  <si>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</si>
  <si>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</si>
  <si>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</si>
  <si>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</si>
  <si>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</si>
  <si>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</si>
  <si>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</si>
  <si>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</si>
  <si>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</si>
  <si>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</si>
  <si>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</si>
  <si>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</si>
  <si>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</si>
  <si>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</si>
  <si>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</si>
  <si>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</si>
  <si>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</si>
  <si>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</si>
  <si>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</si>
  <si>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</si>
  <si>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</si>
  <si>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</si>
  <si>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</si>
  <si>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</si>
  <si>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</si>
  <si>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</si>
  <si>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</si>
  <si>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</si>
  <si>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</si>
  <si>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</si>
  <si>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</si>
  <si>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</si>
  <si>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</si>
  <si>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</si>
  <si>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</si>
  <si>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</si>
  <si>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</si>
  <si>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</si>
  <si>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</si>
  <si>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</si>
  <si>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</si>
  <si>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</si>
  <si>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</si>
  <si>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</si>
  <si>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</si>
  <si>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</si>
  <si>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</si>
  <si>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</si>
  <si>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</si>
  <si>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</si>
  <si>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</si>
  <si>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</si>
  <si>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</si>
  <si>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</si>
  <si>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</si>
  <si>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</si>
  <si>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</si>
  <si>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</si>
  <si>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</si>
  <si>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</si>
  <si>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</si>
  <si>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</si>
  <si>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</si>
  <si>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</si>
  <si>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</si>
  <si>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</si>
  <si>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</si>
  <si>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</si>
  <si>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</si>
  <si>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</si>
  <si>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</si>
  <si>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</si>
  <si>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</si>
  <si>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</si>
  <si>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</si>
  <si>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</si>
  <si>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</si>
  <si>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</si>
  <si>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</si>
  <si>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</si>
  <si>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</si>
  <si>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</si>
  <si>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</si>
  <si>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</si>
  <si>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</si>
  <si>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</si>
  <si>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</si>
  <si>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</si>
  <si>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</si>
  <si>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</si>
  <si>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</si>
  <si>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</si>
  <si>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</si>
  <si>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</si>
  <si>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</si>
  <si>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</si>
  <si>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</si>
  <si>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</si>
  <si>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</si>
  <si>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</si>
  <si>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</si>
  <si>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</si>
  <si>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</si>
  <si>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</si>
  <si>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</si>
  <si>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</si>
  <si>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</si>
  <si>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</si>
  <si>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</si>
  <si>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</si>
  <si>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</si>
  <si>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</si>
  <si>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</si>
  <si>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</si>
  <si>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</si>
  <si>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</si>
  <si>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</si>
  <si>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</si>
  <si>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</si>
  <si>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</si>
  <si>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</si>
  <si>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</si>
  <si>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</si>
  <si>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</si>
  <si>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</si>
  <si>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</si>
  <si>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</si>
  <si>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</si>
  <si>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</si>
  <si>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</si>
  <si>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</si>
  <si>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</si>
  <si>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</si>
  <si>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</si>
  <si>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</si>
  <si>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</si>
  <si>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</si>
  <si>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</si>
  <si>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</si>
  <si>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</si>
  <si>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</si>
  <si>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</si>
  <si>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</si>
  <si>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</si>
  <si>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</si>
  <si>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</si>
  <si>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</si>
  <si>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</si>
  <si>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</si>
  <si>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</si>
  <si>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</si>
  <si>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</si>
  <si>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</si>
  <si>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</si>
  <si>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</si>
  <si>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</si>
  <si>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</si>
  <si>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</si>
  <si>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</si>
  <si>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</si>
  <si>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</si>
  <si>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</si>
  <si>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</si>
  <si>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</si>
  <si>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</si>
  <si>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</si>
  <si>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</si>
  <si>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</si>
  <si>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</si>
  <si>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</si>
  <si>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</si>
  <si>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</si>
  <si>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</si>
  <si>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</si>
  <si>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</si>
  <si>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</si>
  <si>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</si>
  <si>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</si>
  <si>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</si>
  <si>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</si>
  <si>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</si>
  <si>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</si>
  <si>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</si>
  <si>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</si>
  <si>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</si>
  <si>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</si>
  <si>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</si>
  <si>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</si>
  <si>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</si>
  <si>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</si>
  <si>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</si>
  <si>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</si>
  <si>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</si>
  <si>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</si>
  <si>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</si>
  <si>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</si>
  <si>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</si>
  <si>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</si>
  <si>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</si>
  <si>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</si>
  <si>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</si>
  <si>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</si>
  <si>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</si>
  <si>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</si>
  <si>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</si>
  <si>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</si>
  <si>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</si>
  <si>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</si>
  <si>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</si>
  <si>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</si>
  <si>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</si>
  <si>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</si>
  <si>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</si>
  <si>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</si>
  <si>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</si>
  <si>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</si>
  <si>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</si>
  <si>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</si>
  <si>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</si>
  <si>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</si>
  <si>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</si>
  <si>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</si>
  <si>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</si>
  <si>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</si>
  <si>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</si>
  <si>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</si>
  <si>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</si>
  <si>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</si>
  <si>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</si>
  <si>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</si>
  <si>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</si>
  <si>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</si>
  <si>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</si>
  <si>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</si>
  <si>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</si>
  <si>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</si>
  <si>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</si>
  <si>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</si>
  <si>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</si>
  <si>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</si>
  <si>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</si>
  <si>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</si>
  <si>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</si>
  <si>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</si>
  <si>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</si>
  <si>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</si>
  <si>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</si>
  <si>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</si>
  <si>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</si>
  <si>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</si>
  <si>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</si>
  <si>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</si>
  <si>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</si>
  <si>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</si>
  <si>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</si>
  <si>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</si>
  <si>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</si>
  <si>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</si>
  <si>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</si>
  <si>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</si>
  <si>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</si>
  <si>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</si>
  <si>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</si>
  <si>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</si>
  <si>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</si>
  <si>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</si>
  <si>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</si>
  <si>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</si>
  <si>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</si>
  <si>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</si>
  <si>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</si>
  <si>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</si>
  <si>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</si>
  <si>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</si>
  <si>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</si>
  <si>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</si>
  <si>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</si>
  <si>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</si>
  <si>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</si>
  <si>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</si>
  <si>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</si>
  <si>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</si>
  <si>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</si>
  <si>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</si>
  <si>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</si>
  <si>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</si>
  <si>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</si>
  <si>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</si>
  <si>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</si>
  <si>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</si>
  <si>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</si>
  <si>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</si>
  <si>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</si>
  <si>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</si>
  <si>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</si>
  <si>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</si>
  <si>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</si>
  <si>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</si>
  <si>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</si>
  <si>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</si>
  <si>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</si>
  <si>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</si>
  <si>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</si>
  <si>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</si>
  <si>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</si>
  <si>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</si>
  <si>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</si>
  <si>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</si>
  <si>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</si>
  <si>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</si>
  <si>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</si>
  <si>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</si>
  <si>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</si>
  <si>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</si>
  <si>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</si>
  <si>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</si>
  <si>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</si>
  <si>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</si>
  <si>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</si>
  <si>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</si>
  <si>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</si>
  <si>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</si>
  <si>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</si>
  <si>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</si>
  <si>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</si>
  <si>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</si>
  <si>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</si>
  <si>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</si>
  <si>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</si>
  <si>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</si>
  <si>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</si>
  <si>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</si>
  <si>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</si>
  <si>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</si>
  <si>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</si>
  <si>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</si>
  <si>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</si>
  <si>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</si>
  <si>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</si>
  <si>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</si>
  <si>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</si>
  <si>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</si>
  <si>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</si>
  <si>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</si>
  <si>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</si>
  <si>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</si>
  <si>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</si>
  <si>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</si>
  <si>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</si>
  <si>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</si>
  <si>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</si>
  <si>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</si>
  <si>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</si>
  <si>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</si>
  <si>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</si>
  <si>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</si>
  <si>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</si>
  <si>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</si>
  <si>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</si>
  <si>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</si>
  <si>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</si>
  <si>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</si>
  <si>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</si>
  <si>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</si>
  <si>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</si>
  <si>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</si>
  <si>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</si>
  <si>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</si>
  <si>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</si>
  <si>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</si>
  <si>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</si>
  <si>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</si>
  <si>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</si>
  <si>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</si>
  <si>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</si>
  <si>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</si>
  <si>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</si>
  <si>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</si>
  <si>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</si>
  <si>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</si>
  <si>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</si>
  <si>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</si>
  <si>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</si>
  <si>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</si>
  <si>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</si>
  <si>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</si>
  <si>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</si>
  <si>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</si>
  <si>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</si>
  <si>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</si>
  <si>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</si>
  <si>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</si>
  <si>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</si>
  <si>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</si>
  <si>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</si>
  <si>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</si>
  <si>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</si>
  <si>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</si>
  <si>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</si>
  <si>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</si>
  <si>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</si>
  <si>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</si>
  <si>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</si>
  <si>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</si>
  <si>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</si>
  <si>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</si>
  <si>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</si>
  <si>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</si>
  <si>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</si>
  <si>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</si>
  <si>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</si>
  <si>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</si>
  <si>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</si>
  <si>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</si>
  <si>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</si>
  <si>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</si>
  <si>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</si>
  <si>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</si>
  <si>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</si>
  <si>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</si>
  <si>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</si>
  <si>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</si>
  <si>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</si>
  <si>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</si>
  <si>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</si>
  <si>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</si>
  <si>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</si>
  <si>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</si>
  <si>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</si>
  <si>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</si>
  <si>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</si>
  <si>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</si>
  <si>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</si>
  <si>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</si>
  <si>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</si>
  <si>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</si>
  <si>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</si>
  <si>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</si>
  <si>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</si>
  <si>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</si>
  <si>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</si>
  <si>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</si>
  <si>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</si>
  <si>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</si>
  <si>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</si>
  <si>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</si>
  <si>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</si>
  <si>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</si>
  <si>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</si>
  <si>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</si>
  <si>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</si>
  <si>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</si>
  <si>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</si>
  <si>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</si>
  <si>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</si>
  <si>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</si>
  <si>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</si>
  <si>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</si>
  <si>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</si>
  <si>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</si>
  <si>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</si>
  <si>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</si>
  <si>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</si>
  <si>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</si>
  <si>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</si>
  <si>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</si>
  <si>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</si>
  <si>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</si>
  <si>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</si>
  <si>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</si>
  <si>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</si>
  <si>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</si>
  <si>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</si>
  <si>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</si>
  <si>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</si>
  <si>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</si>
  <si>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</si>
  <si>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</si>
  <si>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</si>
  <si>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</si>
  <si>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</si>
  <si>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</si>
  <si>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</si>
  <si>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</si>
  <si>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</si>
  <si>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</si>
  <si>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</si>
  <si>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</si>
  <si>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</si>
  <si>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</si>
  <si>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</si>
  <si>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</si>
  <si>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</si>
  <si>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</si>
  <si>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</si>
  <si>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</si>
  <si>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</si>
  <si>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</si>
  <si>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</si>
  <si>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</si>
  <si>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</si>
  <si>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</si>
  <si>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</si>
  <si>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</si>
  <si>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</si>
  <si>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</si>
  <si>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</si>
  <si>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</si>
  <si>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</si>
  <si>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</si>
  <si>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</si>
  <si>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</si>
  <si>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</si>
  <si>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</si>
  <si>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</si>
  <si>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</si>
  <si>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</si>
  <si>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</si>
  <si>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</si>
  <si>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</si>
  <si>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</si>
  <si>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</si>
  <si>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</si>
  <si>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</si>
  <si>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</si>
  <si>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</si>
  <si>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</si>
  <si>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</si>
  <si>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</si>
  <si>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</si>
  <si>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</si>
  <si>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</si>
  <si>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</si>
  <si>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</si>
  <si>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</si>
  <si>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</si>
  <si>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</si>
  <si>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</si>
  <si>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</si>
  <si>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</si>
  <si>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</si>
  <si>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</si>
  <si>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</si>
  <si>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</si>
  <si>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</si>
  <si>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</si>
  <si>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</si>
  <si>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</si>
  <si>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</si>
  <si>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</si>
  <si>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</si>
  <si>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</si>
  <si>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</si>
  <si>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</si>
  <si>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</si>
  <si>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</si>
  <si>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</si>
  <si>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</si>
  <si>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</si>
  <si>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</si>
  <si>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</si>
  <si>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</si>
  <si>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</si>
  <si>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</si>
  <si>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</si>
  <si>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</si>
  <si>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</si>
  <si>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</si>
  <si>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</si>
  <si>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</si>
  <si>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</si>
  <si>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</si>
  <si>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</si>
  <si>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</si>
  <si>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</si>
  <si>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</si>
  <si>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</si>
  <si>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</si>
  <si>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</si>
  <si>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</si>
  <si>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</si>
  <si>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</si>
  <si>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</si>
  <si>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</si>
  <si>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</si>
  <si>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</si>
  <si>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</si>
  <si>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</si>
  <si>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</si>
  <si>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</si>
  <si>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</si>
  <si>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</si>
  <si>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</si>
  <si>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</si>
  <si>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</si>
  <si>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</si>
  <si>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</si>
  <si>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</si>
  <si>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</si>
  <si>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</si>
  <si>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</si>
  <si>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</si>
  <si>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</si>
  <si>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</si>
  <si>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</si>
  <si>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</si>
  <si>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</si>
  <si>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</si>
  <si>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</si>
  <si>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</si>
  <si>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</si>
  <si>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</si>
  <si>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</si>
  <si>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</si>
  <si>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</si>
  <si>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</si>
  <si>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</si>
  <si>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</si>
  <si>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</si>
  <si>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</si>
  <si>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</si>
  <si>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</si>
  <si>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</si>
  <si>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</si>
  <si>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</si>
  <si>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</si>
  <si>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</si>
  <si>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</si>
  <si>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</si>
  <si>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</si>
  <si>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</si>
  <si>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</si>
  <si>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</si>
  <si>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</si>
  <si>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</si>
  <si>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</si>
  <si>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</si>
  <si>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</si>
  <si>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</si>
  <si>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</si>
  <si>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</si>
  <si>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</si>
  <si>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</si>
  <si>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</si>
  <si>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</si>
  <si>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</si>
  <si>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</si>
  <si>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</si>
  <si>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</si>
  <si>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</si>
  <si>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</si>
  <si>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</si>
  <si>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</si>
  <si>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</si>
  <si>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</si>
  <si>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</si>
  <si>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</si>
  <si>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</si>
  <si>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</si>
  <si>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</si>
  <si>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</si>
  <si>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</si>
  <si>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</si>
  <si>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Alex Jackson</t>
  </si>
  <si>
    <t>Gary Livingston</t>
  </si>
  <si>
    <t>162</t>
  </si>
  <si>
    <t>Sacred Heart Medical Center</t>
  </si>
  <si>
    <t>101 W. 8th Ave.</t>
  </si>
  <si>
    <t>PO Box 2555</t>
  </si>
  <si>
    <t xml:space="preserve">Spokane, WA 99220-2555 </t>
  </si>
  <si>
    <t xml:space="preserve">Spokane </t>
  </si>
  <si>
    <t>(509) 474-3040</t>
  </si>
  <si>
    <t>(509) 474-4925</t>
  </si>
  <si>
    <t>12/31/2018</t>
  </si>
  <si>
    <t>Helen Andrus</t>
  </si>
  <si>
    <t>Increase over prior year expense largely driven by increased Contract Maintenance as well as Repairs and Maintenance</t>
  </si>
  <si>
    <t>12/31/2019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</si>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</sst>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/>
    <cellStyle name="Normal 2" xfId="7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28674661.950000014</v>
      </c>
      <c r="C48" s="245">
        <f>ROUND(((B48/CE61)*C61),0)</f>
        <v>3408297</v>
      </c>
      <c r="D48" s="245">
        <f>ROUND(((B48/CE61)*D61),0)</f>
        <v>0</v>
      </c>
      <c r="E48" s="195">
        <f>ROUND(((B48/CE61)*E61),0)</f>
        <v>6823950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416417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536435</v>
      </c>
      <c r="P48" s="195">
        <f>ROUND(((B48/CE61)*P61),0)</f>
        <v>1979223</v>
      </c>
      <c r="Q48" s="195">
        <f>ROUND(((B48/CE61)*Q61),0)</f>
        <v>674745</v>
      </c>
      <c r="R48" s="195">
        <f>ROUND(((B48/CE61)*R61),0)</f>
        <v>57214</v>
      </c>
      <c r="S48" s="195">
        <f>ROUND(((B48/CE61)*S61),0)</f>
        <v>428177</v>
      </c>
      <c r="T48" s="195">
        <f>ROUND(((B48/CE61)*T61),0)</f>
        <v>0</v>
      </c>
      <c r="U48" s="195">
        <f>ROUND(((B48/CE61)*U61),0)</f>
        <v>1007959</v>
      </c>
      <c r="V48" s="195">
        <f>ROUND(((B48/CE61)*V61),0)</f>
        <v>1020089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493773</v>
      </c>
      <c r="Z48" s="195">
        <f>ROUND(((B48/CE61)*Z61),0)</f>
        <v>25663</v>
      </c>
      <c r="AA48" s="195">
        <f>ROUND(((B48/CE61)*AA61),0)</f>
        <v>52332</v>
      </c>
      <c r="AB48" s="195">
        <f>ROUND(((B48/CE61)*AB61),0)</f>
        <v>858075</v>
      </c>
      <c r="AC48" s="195">
        <f>ROUND(((B48/CE61)*AC61),0)</f>
        <v>826219</v>
      </c>
      <c r="AD48" s="195">
        <f>ROUND(((B48/CE61)*AD61),0)</f>
        <v>11115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1798182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656653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19505</v>
      </c>
      <c r="AT48" s="195">
        <f>ROUND(((B48/CE61)*AT61),0)</f>
        <v>130163</v>
      </c>
      <c r="AU48" s="195">
        <f>ROUND(((B48/CE61)*AU61),0)</f>
        <v>0</v>
      </c>
      <c r="AV48" s="195">
        <f>ROUND(((B48/CE61)*AV61),0)</f>
        <v>38251</v>
      </c>
      <c r="AW48" s="195">
        <f>ROUND(((B48/CE61)*AW61),0)</f>
        <v>178770</v>
      </c>
      <c r="AX48" s="195">
        <f>ROUND(((B48/CE61)*AX61),0)</f>
        <v>5129</v>
      </c>
      <c r="AY48" s="195">
        <f>ROUND(((B48/CE61)*AY61),0)</f>
        <v>535852</v>
      </c>
      <c r="AZ48" s="195">
        <f>ROUND(((B48/CE61)*AZ61),0)</f>
        <v>0</v>
      </c>
      <c r="BA48" s="195">
        <f>ROUND(((B48/CE61)*BA61),0)</f>
        <v>46123</v>
      </c>
      <c r="BB48" s="195">
        <f>ROUND(((B48/CE61)*BB61),0)</f>
        <v>182729</v>
      </c>
      <c r="BC48" s="195">
        <f>ROUND(((B48/CE61)*BC61),0)</f>
        <v>203423</v>
      </c>
      <c r="BD48" s="195">
        <f>ROUND(((B48/CE61)*BD61),0)</f>
        <v>0</v>
      </c>
      <c r="BE48" s="195">
        <f>ROUND(((B48/CE61)*BE61),0)</f>
        <v>629489</v>
      </c>
      <c r="BF48" s="195">
        <f>ROUND(((B48/CE61)*BF61),0)</f>
        <v>628603</v>
      </c>
      <c r="BG48" s="195">
        <f>ROUND(((B48/CE61)*BG61),0)</f>
        <v>43007</v>
      </c>
      <c r="BH48" s="195">
        <f>ROUND(((B48/CE61)*BH61),0)</f>
        <v>44174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229549</v>
      </c>
      <c r="BO48" s="195">
        <f>ROUND(((B48/CE61)*BO61),0)</f>
        <v>11684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134855</v>
      </c>
      <c r="BT48" s="195">
        <f>ROUND(((B48/CE61)*BT61),0)</f>
        <v>102081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2826497</v>
      </c>
      <c r="BX48" s="195">
        <f>ROUND(((B48/CE61)*BX61),0)</f>
        <v>0</v>
      </c>
      <c r="BY48" s="195">
        <f>ROUND(((B48/CE61)*BY61),0)</f>
        <v>1102871</v>
      </c>
      <c r="BZ48" s="195">
        <f>ROUND(((B48/CE61)*BZ61),0)</f>
        <v>0</v>
      </c>
      <c r="CA48" s="195">
        <f>ROUND(((B48/CE61)*CA61),0)</f>
        <v>188198</v>
      </c>
      <c r="CB48" s="195">
        <f>ROUND(((B48/CE61)*CB61),0)</f>
        <v>182</v>
      </c>
      <c r="CC48" s="195">
        <f>ROUND(((B48/CE61)*CC61),0)</f>
        <v>319010</v>
      </c>
      <c r="CD48" s="195"/>
      <c r="CE48" s="195">
        <f>SUM(C48:CD48)</f>
        <v>28674663</v>
      </c>
    </row>
    <row r="49" spans="1:84" ht="12.6" customHeight="1" x14ac:dyDescent="0.25">
      <c r="A49" s="175" t="s">
        <v>206</v>
      </c>
      <c r="B49" s="195">
        <f>B47+B48</f>
        <v>28674661.950000014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19226164.220000021</v>
      </c>
      <c r="C52" s="195">
        <f>ROUND((B52/(CE76+CF76)*C76),0)</f>
        <v>1538096</v>
      </c>
      <c r="D52" s="195">
        <f>ROUND((B52/(CE76+CF76)*D76),0)</f>
        <v>0</v>
      </c>
      <c r="E52" s="195">
        <f>ROUND((B52/(CE76+CF76)*E76),0)</f>
        <v>2994070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381220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728423</v>
      </c>
      <c r="P52" s="195">
        <f>ROUND((B52/(CE76+CF76)*P76),0)</f>
        <v>1073915</v>
      </c>
      <c r="Q52" s="195">
        <f>ROUND((B52/(CE76+CF76)*Q76),0)</f>
        <v>180424</v>
      </c>
      <c r="R52" s="195">
        <f>ROUND((B52/(CE76+CF76)*R76),0)</f>
        <v>5543</v>
      </c>
      <c r="S52" s="195">
        <f>ROUND((B52/(CE76+CF76)*S76),0)</f>
        <v>759101</v>
      </c>
      <c r="T52" s="195">
        <f>ROUND((B52/(CE76+CF76)*T76),0)</f>
        <v>0</v>
      </c>
      <c r="U52" s="195">
        <f>ROUND((B52/(CE76+CF76)*U76),0)</f>
        <v>1063302</v>
      </c>
      <c r="V52" s="195">
        <f>ROUND((B52/(CE76+CF76)*V76),0)</f>
        <v>423483</v>
      </c>
      <c r="W52" s="195">
        <f>ROUND((B52/(CE76+CF76)*W76),0)</f>
        <v>49488</v>
      </c>
      <c r="X52" s="195">
        <f>ROUND((B52/(CE76+CF76)*X76),0)</f>
        <v>52988</v>
      </c>
      <c r="Y52" s="195">
        <f>ROUND((B52/(CE76+CF76)*Y76),0)</f>
        <v>406030</v>
      </c>
      <c r="Z52" s="195">
        <f>ROUND((B52/(CE76+CF76)*Z76),0)</f>
        <v>292638</v>
      </c>
      <c r="AA52" s="195">
        <f>ROUND((B52/(CE76+CF76)*AA76),0)</f>
        <v>172537</v>
      </c>
      <c r="AB52" s="195">
        <f>ROUND((B52/(CE76+CF76)*AB76),0)</f>
        <v>227398</v>
      </c>
      <c r="AC52" s="195">
        <f>ROUND((B52/(CE76+CF76)*AC76),0)</f>
        <v>41770</v>
      </c>
      <c r="AD52" s="195">
        <f>ROUND((B52/(CE76+CF76)*AD76),0)</f>
        <v>70547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892869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198117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20067</v>
      </c>
      <c r="AT52" s="195">
        <f>ROUND((B52/(CE76+CF76)*AT76),0)</f>
        <v>68860</v>
      </c>
      <c r="AU52" s="195">
        <f>ROUND((B52/(CE76+CF76)*AU76),0)</f>
        <v>0</v>
      </c>
      <c r="AV52" s="195">
        <f>ROUND((B52/(CE76+CF76)*AV76),0)</f>
        <v>79079</v>
      </c>
      <c r="AW52" s="195">
        <f>ROUND((B52/(CE76+CF76)*AW76),0)</f>
        <v>71269</v>
      </c>
      <c r="AX52" s="195">
        <f>ROUND((B52/(CE76+CF76)*AX76),0)</f>
        <v>0</v>
      </c>
      <c r="AY52" s="195">
        <f>ROUND((B52/(CE76+CF76)*AY76),0)</f>
        <v>569412</v>
      </c>
      <c r="AZ52" s="195">
        <f>ROUND((B52/(CE76+CF76)*AZ76),0)</f>
        <v>0</v>
      </c>
      <c r="BA52" s="195">
        <f>ROUND((B52/(CE76+CF76)*BA76),0)</f>
        <v>546137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137817</v>
      </c>
      <c r="BE52" s="195">
        <f>ROUND((B52/(CE76+CF76)*BE76),0)</f>
        <v>2622313</v>
      </c>
      <c r="BF52" s="195">
        <f>ROUND((B52/(CE76+CF76)*BF76),0)</f>
        <v>193113</v>
      </c>
      <c r="BG52" s="195">
        <f>ROUND((B52/(CE76+CF76)*BG76),0)</f>
        <v>51082</v>
      </c>
      <c r="BH52" s="195">
        <f>ROUND((B52/(CE76+CF76)*BH76),0)</f>
        <v>291726</v>
      </c>
      <c r="BI52" s="195">
        <f>ROUND((B52/(CE76+CF76)*BI76),0)</f>
        <v>0</v>
      </c>
      <c r="BJ52" s="195">
        <f>ROUND((B52/(CE76+CF76)*BJ76),0)</f>
        <v>169990</v>
      </c>
      <c r="BK52" s="195">
        <f>ROUND((B52/(CE76+CF76)*BK76),0)</f>
        <v>260380</v>
      </c>
      <c r="BL52" s="195">
        <f>ROUND((B52/(CE76+CF76)*BL76),0)</f>
        <v>40503</v>
      </c>
      <c r="BM52" s="195">
        <f>ROUND((B52/(CE76+CF76)*BM76),0)</f>
        <v>0</v>
      </c>
      <c r="BN52" s="195">
        <f>ROUND((B52/(CE76+CF76)*BN76),0)</f>
        <v>471296</v>
      </c>
      <c r="BO52" s="195">
        <f>ROUND((B52/(CE76+CF76)*BO76),0)</f>
        <v>21523</v>
      </c>
      <c r="BP52" s="195">
        <f>ROUND((B52/(CE76+CF76)*BP76),0)</f>
        <v>27985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75289</v>
      </c>
      <c r="BT52" s="195">
        <f>ROUND((B52/(CE76+CF76)*BT76),0)</f>
        <v>35327</v>
      </c>
      <c r="BU52" s="195">
        <f>ROUND((B52/(CE76+CF76)*BU76),0)</f>
        <v>0</v>
      </c>
      <c r="BV52" s="195">
        <f>ROUND((B52/(CE76+CF76)*BV76),0)</f>
        <v>248951</v>
      </c>
      <c r="BW52" s="195">
        <f>ROUND((B52/(CE76+CF76)*BW76),0)</f>
        <v>450933</v>
      </c>
      <c r="BX52" s="195">
        <f>ROUND((B52/(CE76+CF76)*BX76),0)</f>
        <v>0</v>
      </c>
      <c r="BY52" s="195">
        <f>ROUND((B52/(CE76+CF76)*BY76),0)</f>
        <v>140258</v>
      </c>
      <c r="BZ52" s="195">
        <f>ROUND((B52/(CE76+CF76)*BZ76),0)</f>
        <v>0</v>
      </c>
      <c r="CA52" s="195">
        <f>ROUND((B52/(CE76+CF76)*CA76),0)</f>
        <v>556872</v>
      </c>
      <c r="CB52" s="195">
        <f>ROUND((B52/(CE76+CF76)*CB76),0)</f>
        <v>0</v>
      </c>
      <c r="CC52" s="195">
        <f>ROUND((B52/(CE76+CF76)*CC76),0)</f>
        <v>524026</v>
      </c>
      <c r="CD52" s="195"/>
      <c r="CE52" s="195">
        <f>SUM(C52:CD52)</f>
        <v>19226167</v>
      </c>
    </row>
    <row r="53" spans="1:84" ht="12.6" customHeight="1" x14ac:dyDescent="0.25">
      <c r="A53" s="175" t="s">
        <v>206</v>
      </c>
      <c r="B53" s="195">
        <f>B51+B52</f>
        <v>19226164.220000021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67889.218572915444</v>
      </c>
      <c r="D59" s="184">
        <v>0</v>
      </c>
      <c r="E59" s="184">
        <v>93654.79965006758</v>
      </c>
      <c r="F59" s="184">
        <v>0</v>
      </c>
      <c r="G59" s="184">
        <v>0</v>
      </c>
      <c r="H59" s="184">
        <v>6511.9817770169821</v>
      </c>
      <c r="I59" s="184">
        <v>0</v>
      </c>
      <c r="J59" s="184">
        <v>4317</v>
      </c>
      <c r="K59" s="184">
        <v>0</v>
      </c>
      <c r="L59" s="184">
        <v>0</v>
      </c>
      <c r="M59" s="184">
        <v>0</v>
      </c>
      <c r="N59" s="184">
        <v>0</v>
      </c>
      <c r="O59" s="184">
        <v>3202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793258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351.94</v>
      </c>
      <c r="D60" s="187">
        <v>0</v>
      </c>
      <c r="E60" s="187">
        <v>918.42</v>
      </c>
      <c r="F60" s="223">
        <v>0</v>
      </c>
      <c r="G60" s="187">
        <v>0</v>
      </c>
      <c r="H60" s="187">
        <v>53.449999999999982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57.86</v>
      </c>
      <c r="P60" s="221">
        <v>244.38999999999996</v>
      </c>
      <c r="Q60" s="221">
        <v>70.58</v>
      </c>
      <c r="R60" s="221">
        <v>11.729999999999999</v>
      </c>
      <c r="S60" s="221">
        <v>64.08</v>
      </c>
      <c r="T60" s="221">
        <v>0</v>
      </c>
      <c r="U60" s="221">
        <v>167.56999999999991</v>
      </c>
      <c r="V60" s="221">
        <v>111.39000000000001</v>
      </c>
      <c r="W60" s="221">
        <v>0</v>
      </c>
      <c r="X60" s="221">
        <v>0</v>
      </c>
      <c r="Y60" s="221">
        <v>47.39</v>
      </c>
      <c r="Z60" s="221">
        <v>5.0999999999999996</v>
      </c>
      <c r="AA60" s="221">
        <v>5.0399999999999991</v>
      </c>
      <c r="AB60" s="221">
        <v>92.83</v>
      </c>
      <c r="AC60" s="221">
        <v>113.31</v>
      </c>
      <c r="AD60" s="221">
        <v>1.19</v>
      </c>
      <c r="AE60" s="221">
        <v>0</v>
      </c>
      <c r="AF60" s="221">
        <v>0</v>
      </c>
      <c r="AG60" s="221">
        <v>227.26</v>
      </c>
      <c r="AH60" s="221">
        <v>0</v>
      </c>
      <c r="AI60" s="221">
        <v>0</v>
      </c>
      <c r="AJ60" s="221">
        <v>81.160000000000025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2.36</v>
      </c>
      <c r="AT60" s="221">
        <v>17.409999999999997</v>
      </c>
      <c r="AU60" s="221">
        <v>0</v>
      </c>
      <c r="AV60" s="221">
        <v>5.9799999999999995</v>
      </c>
      <c r="AW60" s="221">
        <v>20.220000000000002</v>
      </c>
      <c r="AX60" s="221">
        <v>1.49</v>
      </c>
      <c r="AY60" s="221">
        <v>134.16999999999999</v>
      </c>
      <c r="AZ60" s="221">
        <v>0</v>
      </c>
      <c r="BA60" s="221">
        <v>12.72</v>
      </c>
      <c r="BB60" s="221">
        <v>28.66</v>
      </c>
      <c r="BC60" s="221">
        <v>59.669999999999995</v>
      </c>
      <c r="BD60" s="221">
        <v>0</v>
      </c>
      <c r="BE60" s="221">
        <v>99.869999999999976</v>
      </c>
      <c r="BF60" s="221">
        <v>164.32000000000002</v>
      </c>
      <c r="BG60" s="221">
        <v>11.99</v>
      </c>
      <c r="BH60" s="221">
        <v>5.75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15.119999999999997</v>
      </c>
      <c r="BO60" s="221">
        <v>3.2</v>
      </c>
      <c r="BP60" s="221">
        <v>0</v>
      </c>
      <c r="BQ60" s="221">
        <v>0</v>
      </c>
      <c r="BR60" s="221">
        <v>0</v>
      </c>
      <c r="BS60" s="221">
        <v>21.090000000000003</v>
      </c>
      <c r="BT60" s="221">
        <v>17.649999999999999</v>
      </c>
      <c r="BU60" s="221">
        <v>0</v>
      </c>
      <c r="BV60" s="221">
        <v>0</v>
      </c>
      <c r="BW60" s="221">
        <v>79.31</v>
      </c>
      <c r="BX60" s="221">
        <v>0</v>
      </c>
      <c r="BY60" s="221">
        <v>73.429999999999993</v>
      </c>
      <c r="BZ60" s="221">
        <v>0</v>
      </c>
      <c r="CA60" s="221">
        <v>14.66</v>
      </c>
      <c r="CB60" s="221">
        <v>0.02</v>
      </c>
      <c r="CC60" s="221">
        <v>45.069999999999993</v>
      </c>
      <c r="CD60" s="249" t="s">
        <v>221</v>
      </c>
      <c r="CE60" s="251">
        <f t="shared" ref="CE60:CE70" si="0">SUM(C60:CD60)</f>
        <v>3458.8499999999976</v>
      </c>
    </row>
    <row r="61" spans="1:84" ht="12.6" customHeight="1" x14ac:dyDescent="0.25">
      <c r="A61" s="171" t="s">
        <v>235</v>
      </c>
      <c r="B61" s="175"/>
      <c r="C61" s="184">
        <v>37372793.450000003</v>
      </c>
      <c r="D61" s="184">
        <v>0</v>
      </c>
      <c r="E61" s="184">
        <v>74826238.590000004</v>
      </c>
      <c r="F61" s="185">
        <v>0</v>
      </c>
      <c r="G61" s="184">
        <v>0</v>
      </c>
      <c r="H61" s="184">
        <v>4566109.2699999996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5882136.5600000005</v>
      </c>
      <c r="P61" s="185">
        <v>21702658.109999999</v>
      </c>
      <c r="Q61" s="185">
        <v>7398744.049999998</v>
      </c>
      <c r="R61" s="185">
        <v>627368</v>
      </c>
      <c r="S61" s="185">
        <v>4695058.08</v>
      </c>
      <c r="T61" s="185">
        <v>0</v>
      </c>
      <c r="U61" s="185">
        <v>11052509.359999998</v>
      </c>
      <c r="V61" s="185">
        <v>11185520.800000001</v>
      </c>
      <c r="W61" s="185">
        <v>0</v>
      </c>
      <c r="X61" s="185">
        <v>0</v>
      </c>
      <c r="Y61" s="185">
        <v>5414338.2199999988</v>
      </c>
      <c r="Z61" s="185">
        <v>281401.01</v>
      </c>
      <c r="AA61" s="185">
        <v>573828.69000000006</v>
      </c>
      <c r="AB61" s="185">
        <v>9408994.8200000003</v>
      </c>
      <c r="AC61" s="185">
        <v>9059688.5300000012</v>
      </c>
      <c r="AD61" s="185">
        <v>121881.44</v>
      </c>
      <c r="AE61" s="185">
        <v>0</v>
      </c>
      <c r="AF61" s="185">
        <v>0</v>
      </c>
      <c r="AG61" s="185">
        <v>19717491.689999998</v>
      </c>
      <c r="AH61" s="185">
        <v>0</v>
      </c>
      <c r="AI61" s="185">
        <v>0</v>
      </c>
      <c r="AJ61" s="185">
        <v>7200361.4300000016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213873.98000000004</v>
      </c>
      <c r="AT61" s="185">
        <v>1427264.04</v>
      </c>
      <c r="AU61" s="185">
        <v>0</v>
      </c>
      <c r="AV61" s="185">
        <v>419436.14</v>
      </c>
      <c r="AW61" s="185">
        <v>1960251.68</v>
      </c>
      <c r="AX61" s="185">
        <v>56240.939999999995</v>
      </c>
      <c r="AY61" s="185">
        <v>5875746.3900000006</v>
      </c>
      <c r="AZ61" s="185">
        <v>0</v>
      </c>
      <c r="BA61" s="185">
        <v>505747.89999999991</v>
      </c>
      <c r="BB61" s="185">
        <v>2003670.1900000002</v>
      </c>
      <c r="BC61" s="185">
        <v>2230580.9500000002</v>
      </c>
      <c r="BD61" s="185">
        <v>0</v>
      </c>
      <c r="BE61" s="185">
        <v>6902491.8899999987</v>
      </c>
      <c r="BF61" s="185">
        <v>6892784.5600000005</v>
      </c>
      <c r="BG61" s="185">
        <v>471582.45</v>
      </c>
      <c r="BH61" s="185">
        <v>484382.85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2517054.6300000004</v>
      </c>
      <c r="BO61" s="185">
        <v>128112.64000000001</v>
      </c>
      <c r="BP61" s="185">
        <v>0</v>
      </c>
      <c r="BQ61" s="185">
        <v>0</v>
      </c>
      <c r="BR61" s="185">
        <v>0</v>
      </c>
      <c r="BS61" s="185">
        <v>1478715.4199999995</v>
      </c>
      <c r="BT61" s="185">
        <v>1119344.95</v>
      </c>
      <c r="BU61" s="185">
        <v>0</v>
      </c>
      <c r="BV61" s="185">
        <v>0</v>
      </c>
      <c r="BW61" s="185">
        <v>30993212.230000004</v>
      </c>
      <c r="BX61" s="185">
        <v>0</v>
      </c>
      <c r="BY61" s="185">
        <v>12093248.740000002</v>
      </c>
      <c r="BZ61" s="185">
        <v>0</v>
      </c>
      <c r="CA61" s="185">
        <v>2063632.8999999997</v>
      </c>
      <c r="CB61" s="185">
        <v>1999.66</v>
      </c>
      <c r="CC61" s="185">
        <v>3498015.91</v>
      </c>
      <c r="CD61" s="249" t="s">
        <v>221</v>
      </c>
      <c r="CE61" s="195">
        <f t="shared" si="0"/>
        <v>314424513.13999993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3408297</v>
      </c>
      <c r="D62" s="195">
        <f t="shared" si="1"/>
        <v>0</v>
      </c>
      <c r="E62" s="195">
        <f t="shared" si="1"/>
        <v>6823950</v>
      </c>
      <c r="F62" s="195">
        <f t="shared" si="1"/>
        <v>0</v>
      </c>
      <c r="G62" s="195">
        <f t="shared" si="1"/>
        <v>0</v>
      </c>
      <c r="H62" s="195">
        <f t="shared" si="1"/>
        <v>416417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536435</v>
      </c>
      <c r="P62" s="195">
        <f t="shared" si="1"/>
        <v>1979223</v>
      </c>
      <c r="Q62" s="195">
        <f t="shared" si="1"/>
        <v>674745</v>
      </c>
      <c r="R62" s="195">
        <f t="shared" si="1"/>
        <v>57214</v>
      </c>
      <c r="S62" s="195">
        <f t="shared" si="1"/>
        <v>428177</v>
      </c>
      <c r="T62" s="195">
        <f t="shared" si="1"/>
        <v>0</v>
      </c>
      <c r="U62" s="195">
        <f t="shared" si="1"/>
        <v>1007959</v>
      </c>
      <c r="V62" s="195">
        <f t="shared" si="1"/>
        <v>1020089</v>
      </c>
      <c r="W62" s="195">
        <f t="shared" si="1"/>
        <v>0</v>
      </c>
      <c r="X62" s="195">
        <f t="shared" si="1"/>
        <v>0</v>
      </c>
      <c r="Y62" s="195">
        <f t="shared" si="1"/>
        <v>493773</v>
      </c>
      <c r="Z62" s="195">
        <f t="shared" si="1"/>
        <v>25663</v>
      </c>
      <c r="AA62" s="195">
        <f t="shared" si="1"/>
        <v>52332</v>
      </c>
      <c r="AB62" s="195">
        <f t="shared" si="1"/>
        <v>858075</v>
      </c>
      <c r="AC62" s="195">
        <f t="shared" si="1"/>
        <v>826219</v>
      </c>
      <c r="AD62" s="195">
        <f t="shared" si="1"/>
        <v>11115</v>
      </c>
      <c r="AE62" s="195">
        <f t="shared" si="1"/>
        <v>0</v>
      </c>
      <c r="AF62" s="195">
        <f t="shared" si="1"/>
        <v>0</v>
      </c>
      <c r="AG62" s="195">
        <f t="shared" si="1"/>
        <v>1798182</v>
      </c>
      <c r="AH62" s="195">
        <f t="shared" si="1"/>
        <v>0</v>
      </c>
      <c r="AI62" s="195">
        <f t="shared" si="1"/>
        <v>0</v>
      </c>
      <c r="AJ62" s="195">
        <f t="shared" si="1"/>
        <v>656653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19505</v>
      </c>
      <c r="AT62" s="195">
        <f t="shared" si="1"/>
        <v>130163</v>
      </c>
      <c r="AU62" s="195">
        <f t="shared" si="1"/>
        <v>0</v>
      </c>
      <c r="AV62" s="195">
        <f t="shared" si="1"/>
        <v>38251</v>
      </c>
      <c r="AW62" s="195">
        <f t="shared" si="1"/>
        <v>178770</v>
      </c>
      <c r="AX62" s="195">
        <f t="shared" si="1"/>
        <v>5129</v>
      </c>
      <c r="AY62" s="195">
        <f>ROUND(AY47+AY48,0)</f>
        <v>535852</v>
      </c>
      <c r="AZ62" s="195">
        <f>ROUND(AZ47+AZ48,0)</f>
        <v>0</v>
      </c>
      <c r="BA62" s="195">
        <f>ROUND(BA47+BA48,0)</f>
        <v>46123</v>
      </c>
      <c r="BB62" s="195">
        <f t="shared" si="1"/>
        <v>182729</v>
      </c>
      <c r="BC62" s="195">
        <f t="shared" si="1"/>
        <v>203423</v>
      </c>
      <c r="BD62" s="195">
        <f t="shared" si="1"/>
        <v>0</v>
      </c>
      <c r="BE62" s="195">
        <f t="shared" si="1"/>
        <v>629489</v>
      </c>
      <c r="BF62" s="195">
        <f t="shared" si="1"/>
        <v>628603</v>
      </c>
      <c r="BG62" s="195">
        <f t="shared" si="1"/>
        <v>43007</v>
      </c>
      <c r="BH62" s="195">
        <f t="shared" si="1"/>
        <v>44174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229549</v>
      </c>
      <c r="BO62" s="195">
        <f t="shared" ref="BO62:CC62" si="2">ROUND(BO47+BO48,0)</f>
        <v>11684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134855</v>
      </c>
      <c r="BT62" s="195">
        <f t="shared" si="2"/>
        <v>102081</v>
      </c>
      <c r="BU62" s="195">
        <f t="shared" si="2"/>
        <v>0</v>
      </c>
      <c r="BV62" s="195">
        <f t="shared" si="2"/>
        <v>0</v>
      </c>
      <c r="BW62" s="195">
        <f t="shared" si="2"/>
        <v>2826497</v>
      </c>
      <c r="BX62" s="195">
        <f t="shared" si="2"/>
        <v>0</v>
      </c>
      <c r="BY62" s="195">
        <f t="shared" si="2"/>
        <v>1102871</v>
      </c>
      <c r="BZ62" s="195">
        <f t="shared" si="2"/>
        <v>0</v>
      </c>
      <c r="CA62" s="195">
        <f t="shared" si="2"/>
        <v>188198</v>
      </c>
      <c r="CB62" s="195">
        <f t="shared" si="2"/>
        <v>182</v>
      </c>
      <c r="CC62" s="195">
        <f t="shared" si="2"/>
        <v>319010</v>
      </c>
      <c r="CD62" s="249" t="s">
        <v>221</v>
      </c>
      <c r="CE62" s="195">
        <f t="shared" si="0"/>
        <v>28674663</v>
      </c>
      <c r="CF62" s="252"/>
    </row>
    <row r="63" spans="1:84" ht="12.6" customHeight="1" x14ac:dyDescent="0.25">
      <c r="A63" s="171" t="s">
        <v>236</v>
      </c>
      <c r="B63" s="175"/>
      <c r="C63" s="184">
        <v>2982860.11</v>
      </c>
      <c r="D63" s="184">
        <v>0</v>
      </c>
      <c r="E63" s="184">
        <v>62806.54</v>
      </c>
      <c r="F63" s="185">
        <v>0</v>
      </c>
      <c r="G63" s="184">
        <v>0</v>
      </c>
      <c r="H63" s="184">
        <v>73932.179999999993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1009825.16</v>
      </c>
      <c r="Q63" s="185">
        <v>0</v>
      </c>
      <c r="R63" s="185">
        <v>0</v>
      </c>
      <c r="S63" s="185">
        <v>744.8</v>
      </c>
      <c r="T63" s="185">
        <v>0</v>
      </c>
      <c r="U63" s="185">
        <v>748954.33000000007</v>
      </c>
      <c r="V63" s="185">
        <v>205498.46000000002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41216.129999999997</v>
      </c>
      <c r="AC63" s="185">
        <v>545560.80000000005</v>
      </c>
      <c r="AD63" s="185">
        <v>0</v>
      </c>
      <c r="AE63" s="185">
        <v>0</v>
      </c>
      <c r="AF63" s="185">
        <v>0</v>
      </c>
      <c r="AG63" s="185">
        <v>8741862.339999998</v>
      </c>
      <c r="AH63" s="185">
        <v>0</v>
      </c>
      <c r="AI63" s="185">
        <v>0</v>
      </c>
      <c r="AJ63" s="185">
        <v>250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2251813.75</v>
      </c>
      <c r="AU63" s="185">
        <v>0</v>
      </c>
      <c r="AV63" s="185">
        <v>0</v>
      </c>
      <c r="AW63" s="185">
        <v>249053.96000000002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25131.599999999999</v>
      </c>
      <c r="BF63" s="185">
        <v>0</v>
      </c>
      <c r="BG63" s="185">
        <v>4838.51</v>
      </c>
      <c r="BH63" s="185">
        <v>0</v>
      </c>
      <c r="BI63" s="185">
        <v>0</v>
      </c>
      <c r="BJ63" s="185">
        <v>136</v>
      </c>
      <c r="BK63" s="185">
        <v>0</v>
      </c>
      <c r="BL63" s="185">
        <v>0</v>
      </c>
      <c r="BM63" s="185">
        <v>0</v>
      </c>
      <c r="BN63" s="185">
        <v>2400924.96</v>
      </c>
      <c r="BO63" s="185">
        <v>0</v>
      </c>
      <c r="BP63" s="185">
        <v>0</v>
      </c>
      <c r="BQ63" s="185">
        <v>0</v>
      </c>
      <c r="BR63" s="185">
        <v>0</v>
      </c>
      <c r="BS63" s="185">
        <v>29035</v>
      </c>
      <c r="BT63" s="185">
        <v>0</v>
      </c>
      <c r="BU63" s="185">
        <v>0</v>
      </c>
      <c r="BV63" s="185">
        <v>0</v>
      </c>
      <c r="BW63" s="185">
        <v>139000.04</v>
      </c>
      <c r="BX63" s="185">
        <v>0</v>
      </c>
      <c r="BY63" s="185">
        <v>251764.29000000004</v>
      </c>
      <c r="BZ63" s="185">
        <v>0</v>
      </c>
      <c r="CA63" s="185">
        <v>231144.06000000003</v>
      </c>
      <c r="CB63" s="185">
        <v>0</v>
      </c>
      <c r="CC63" s="185">
        <v>384218.26</v>
      </c>
      <c r="CD63" s="249" t="s">
        <v>221</v>
      </c>
      <c r="CE63" s="195">
        <f t="shared" si="0"/>
        <v>20380571.280000001</v>
      </c>
      <c r="CF63" s="252"/>
    </row>
    <row r="64" spans="1:84" ht="12.6" customHeight="1" x14ac:dyDescent="0.25">
      <c r="A64" s="171" t="s">
        <v>237</v>
      </c>
      <c r="B64" s="175"/>
      <c r="C64" s="184">
        <v>4419354.540000001</v>
      </c>
      <c r="D64" s="184">
        <v>0</v>
      </c>
      <c r="E64" s="185">
        <v>5930293.1200000001</v>
      </c>
      <c r="F64" s="185">
        <v>0</v>
      </c>
      <c r="G64" s="184">
        <v>9369.9699999999993</v>
      </c>
      <c r="H64" s="184">
        <v>164216.33000000007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561154.17000000004</v>
      </c>
      <c r="P64" s="185">
        <v>83228309.60999997</v>
      </c>
      <c r="Q64" s="185">
        <v>47804.53</v>
      </c>
      <c r="R64" s="185">
        <v>2598518.2799999998</v>
      </c>
      <c r="S64" s="185">
        <v>-1153765.1700000011</v>
      </c>
      <c r="T64" s="185">
        <v>0</v>
      </c>
      <c r="U64" s="185">
        <v>6946599.1899999985</v>
      </c>
      <c r="V64" s="185">
        <v>22478959.09</v>
      </c>
      <c r="W64" s="185">
        <v>188434.17999999996</v>
      </c>
      <c r="X64" s="185">
        <v>684664.11</v>
      </c>
      <c r="Y64" s="185">
        <v>9256187.339999998</v>
      </c>
      <c r="Z64" s="185">
        <v>2018.7299999999998</v>
      </c>
      <c r="AA64" s="185">
        <v>1867506.31</v>
      </c>
      <c r="AB64" s="185">
        <v>33161528.149999995</v>
      </c>
      <c r="AC64" s="185">
        <v>3630466.29</v>
      </c>
      <c r="AD64" s="185">
        <v>38137.57</v>
      </c>
      <c r="AE64" s="185">
        <v>11886.67</v>
      </c>
      <c r="AF64" s="185">
        <v>0</v>
      </c>
      <c r="AG64" s="185">
        <v>2121575.1500000008</v>
      </c>
      <c r="AH64" s="185">
        <v>0</v>
      </c>
      <c r="AI64" s="185">
        <v>0</v>
      </c>
      <c r="AJ64" s="185">
        <v>622227.47</v>
      </c>
      <c r="AK64" s="185">
        <v>24687.19</v>
      </c>
      <c r="AL64" s="185">
        <v>5111.1299999999992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23561.09</v>
      </c>
      <c r="AT64" s="185">
        <v>1705013.67</v>
      </c>
      <c r="AU64" s="185">
        <v>0</v>
      </c>
      <c r="AV64" s="185">
        <v>17401.150000000005</v>
      </c>
      <c r="AW64" s="185">
        <v>11017.390000000001</v>
      </c>
      <c r="AX64" s="185">
        <v>36102.549999999996</v>
      </c>
      <c r="AY64" s="185">
        <v>3599307.5500000003</v>
      </c>
      <c r="AZ64" s="185">
        <v>0</v>
      </c>
      <c r="BA64" s="185">
        <v>647821.6399999999</v>
      </c>
      <c r="BB64" s="185">
        <v>17684.949999999997</v>
      </c>
      <c r="BC64" s="185">
        <v>12998.890000000001</v>
      </c>
      <c r="BD64" s="185">
        <v>-191583.26</v>
      </c>
      <c r="BE64" s="185">
        <v>2060921.26</v>
      </c>
      <c r="BF64" s="185">
        <v>741074.53</v>
      </c>
      <c r="BG64" s="185">
        <v>6278.58</v>
      </c>
      <c r="BH64" s="185">
        <v>192311.09000000003</v>
      </c>
      <c r="BI64" s="185">
        <v>0</v>
      </c>
      <c r="BJ64" s="185">
        <v>1179.07</v>
      </c>
      <c r="BK64" s="185">
        <v>67.040000000000006</v>
      </c>
      <c r="BL64" s="185">
        <v>0</v>
      </c>
      <c r="BM64" s="185">
        <v>0</v>
      </c>
      <c r="BN64" s="185">
        <v>569273.94000000006</v>
      </c>
      <c r="BO64" s="185">
        <v>96.28</v>
      </c>
      <c r="BP64" s="185">
        <v>452.53</v>
      </c>
      <c r="BQ64" s="185">
        <v>0</v>
      </c>
      <c r="BR64" s="185">
        <v>0</v>
      </c>
      <c r="BS64" s="185">
        <v>496586.94000000006</v>
      </c>
      <c r="BT64" s="185">
        <v>6834.44</v>
      </c>
      <c r="BU64" s="185">
        <v>0</v>
      </c>
      <c r="BV64" s="185">
        <v>948.02</v>
      </c>
      <c r="BW64" s="185">
        <v>177384.01999999996</v>
      </c>
      <c r="BX64" s="185">
        <v>0</v>
      </c>
      <c r="BY64" s="185">
        <v>87737.849999999991</v>
      </c>
      <c r="BZ64" s="185">
        <v>0</v>
      </c>
      <c r="CA64" s="185">
        <v>13818.659999999998</v>
      </c>
      <c r="CB64" s="185">
        <v>162.26</v>
      </c>
      <c r="CC64" s="185">
        <v>13241149.950000003</v>
      </c>
      <c r="CD64" s="249" t="s">
        <v>221</v>
      </c>
      <c r="CE64" s="195">
        <f t="shared" si="0"/>
        <v>200320846.02999991</v>
      </c>
      <c r="CF64" s="252"/>
    </row>
    <row r="65" spans="1:84" ht="12.6" customHeight="1" x14ac:dyDescent="0.25">
      <c r="A65" s="171" t="s">
        <v>238</v>
      </c>
      <c r="B65" s="175"/>
      <c r="C65" s="184">
        <v>1517.69</v>
      </c>
      <c r="D65" s="184">
        <v>0</v>
      </c>
      <c r="E65" s="184">
        <v>1399.2400000000002</v>
      </c>
      <c r="F65" s="184">
        <v>0</v>
      </c>
      <c r="G65" s="184">
        <v>0</v>
      </c>
      <c r="H65" s="184">
        <v>700.96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20417.410000000003</v>
      </c>
      <c r="Q65" s="185">
        <v>0</v>
      </c>
      <c r="R65" s="185">
        <v>31.310000000000002</v>
      </c>
      <c r="S65" s="185">
        <v>1258.6200000000001</v>
      </c>
      <c r="T65" s="185">
        <v>0</v>
      </c>
      <c r="U65" s="185">
        <v>477.02000000000004</v>
      </c>
      <c r="V65" s="185">
        <v>5970.87</v>
      </c>
      <c r="W65" s="185">
        <v>0</v>
      </c>
      <c r="X65" s="185">
        <v>0</v>
      </c>
      <c r="Y65" s="185">
        <v>126.83999999999999</v>
      </c>
      <c r="Z65" s="185">
        <v>0</v>
      </c>
      <c r="AA65" s="185">
        <v>0</v>
      </c>
      <c r="AB65" s="185">
        <v>5054.2099999999991</v>
      </c>
      <c r="AC65" s="185">
        <v>0</v>
      </c>
      <c r="AD65" s="185">
        <v>0</v>
      </c>
      <c r="AE65" s="185">
        <v>6082.9699999999993</v>
      </c>
      <c r="AF65" s="185">
        <v>0</v>
      </c>
      <c r="AG65" s="185">
        <v>4251.07</v>
      </c>
      <c r="AH65" s="185">
        <v>0</v>
      </c>
      <c r="AI65" s="185">
        <v>0</v>
      </c>
      <c r="AJ65" s="185">
        <v>7534.5699999999988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19869.440000000002</v>
      </c>
      <c r="AU65" s="185">
        <v>0</v>
      </c>
      <c r="AV65" s="185">
        <v>0</v>
      </c>
      <c r="AW65" s="185">
        <v>1747.0399999999997</v>
      </c>
      <c r="AX65" s="185">
        <v>0</v>
      </c>
      <c r="AY65" s="185">
        <v>4408.7400000000007</v>
      </c>
      <c r="AZ65" s="185">
        <v>0</v>
      </c>
      <c r="BA65" s="185">
        <v>121.32</v>
      </c>
      <c r="BB65" s="185">
        <v>359.24</v>
      </c>
      <c r="BC65" s="185">
        <v>0</v>
      </c>
      <c r="BD65" s="185">
        <v>0</v>
      </c>
      <c r="BE65" s="185">
        <v>3630416.23</v>
      </c>
      <c r="BF65" s="185">
        <v>617353.6</v>
      </c>
      <c r="BG65" s="185">
        <v>-77353.03</v>
      </c>
      <c r="BH65" s="185">
        <v>1922.7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6865.5599999999995</v>
      </c>
      <c r="BO65" s="185">
        <v>0</v>
      </c>
      <c r="BP65" s="185">
        <v>609.28</v>
      </c>
      <c r="BQ65" s="185">
        <v>0</v>
      </c>
      <c r="BR65" s="185">
        <v>0</v>
      </c>
      <c r="BS65" s="185">
        <v>9833.4700000000012</v>
      </c>
      <c r="BT65" s="185">
        <v>166.41</v>
      </c>
      <c r="BU65" s="185">
        <v>0</v>
      </c>
      <c r="BV65" s="185">
        <v>0</v>
      </c>
      <c r="BW65" s="185">
        <v>156348.29999999999</v>
      </c>
      <c r="BX65" s="185">
        <v>0</v>
      </c>
      <c r="BY65" s="185">
        <v>2949.4500000000003</v>
      </c>
      <c r="BZ65" s="185">
        <v>0</v>
      </c>
      <c r="CA65" s="185">
        <v>4271.93</v>
      </c>
      <c r="CB65" s="185">
        <v>190.73000000000002</v>
      </c>
      <c r="CC65" s="185">
        <v>3550.19</v>
      </c>
      <c r="CD65" s="249" t="s">
        <v>221</v>
      </c>
      <c r="CE65" s="195">
        <f t="shared" si="0"/>
        <v>4438453.38</v>
      </c>
      <c r="CF65" s="252"/>
    </row>
    <row r="66" spans="1:84" ht="12.6" customHeight="1" x14ac:dyDescent="0.25">
      <c r="A66" s="171" t="s">
        <v>239</v>
      </c>
      <c r="B66" s="175"/>
      <c r="C66" s="184">
        <v>669180.06999999995</v>
      </c>
      <c r="D66" s="184">
        <v>0</v>
      </c>
      <c r="E66" s="184">
        <v>1125217.9999999998</v>
      </c>
      <c r="F66" s="184">
        <v>0</v>
      </c>
      <c r="G66" s="184">
        <v>2221.1799999999998</v>
      </c>
      <c r="H66" s="184">
        <v>31548.86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44821.909999999996</v>
      </c>
      <c r="P66" s="185">
        <v>1808862.0399999991</v>
      </c>
      <c r="Q66" s="185">
        <v>12585</v>
      </c>
      <c r="R66" s="185">
        <v>8852295.459999999</v>
      </c>
      <c r="S66" s="184">
        <v>1207666.18</v>
      </c>
      <c r="T66" s="184">
        <v>0</v>
      </c>
      <c r="U66" s="185">
        <v>10644130.340000002</v>
      </c>
      <c r="V66" s="185">
        <v>1163308.3599999999</v>
      </c>
      <c r="W66" s="185">
        <v>1321202.02</v>
      </c>
      <c r="X66" s="185">
        <v>2322124.42</v>
      </c>
      <c r="Y66" s="185">
        <v>6736667.1799999997</v>
      </c>
      <c r="Z66" s="185">
        <v>621376.87</v>
      </c>
      <c r="AA66" s="185">
        <v>751042.13</v>
      </c>
      <c r="AB66" s="185">
        <v>499898.35</v>
      </c>
      <c r="AC66" s="185">
        <v>9163.9600000000009</v>
      </c>
      <c r="AD66" s="185">
        <v>1564999.66</v>
      </c>
      <c r="AE66" s="185">
        <v>3662821.4299999992</v>
      </c>
      <c r="AF66" s="185">
        <v>0</v>
      </c>
      <c r="AG66" s="185">
        <v>117485.18</v>
      </c>
      <c r="AH66" s="185">
        <v>0</v>
      </c>
      <c r="AI66" s="185">
        <v>0</v>
      </c>
      <c r="AJ66" s="185">
        <v>149245.63999999998</v>
      </c>
      <c r="AK66" s="185">
        <v>2855394.2800000003</v>
      </c>
      <c r="AL66" s="185">
        <v>811641.82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1640.0600000000002</v>
      </c>
      <c r="AT66" s="185">
        <v>1290701.8799999997</v>
      </c>
      <c r="AU66" s="185">
        <v>0</v>
      </c>
      <c r="AV66" s="185">
        <v>27455.95</v>
      </c>
      <c r="AW66" s="185">
        <v>652738.45999999985</v>
      </c>
      <c r="AX66" s="185">
        <v>37569.260000000017</v>
      </c>
      <c r="AY66" s="185">
        <v>189607.90000000002</v>
      </c>
      <c r="AZ66" s="185">
        <v>0</v>
      </c>
      <c r="BA66" s="185">
        <v>1351779.7599999998</v>
      </c>
      <c r="BB66" s="185">
        <v>260961.47000000003</v>
      </c>
      <c r="BC66" s="185">
        <v>1202.73</v>
      </c>
      <c r="BD66" s="185">
        <v>52422.080000000002</v>
      </c>
      <c r="BE66" s="185">
        <v>8443929.4299999978</v>
      </c>
      <c r="BF66" s="185">
        <v>48284.44</v>
      </c>
      <c r="BG66" s="185">
        <v>5066.07</v>
      </c>
      <c r="BH66" s="185">
        <v>2899.08</v>
      </c>
      <c r="BI66" s="185">
        <v>0</v>
      </c>
      <c r="BJ66" s="185">
        <v>416.38</v>
      </c>
      <c r="BK66" s="185">
        <v>0</v>
      </c>
      <c r="BL66" s="185">
        <v>0</v>
      </c>
      <c r="BM66" s="185">
        <v>0</v>
      </c>
      <c r="BN66" s="185">
        <v>2092195.87</v>
      </c>
      <c r="BO66" s="185">
        <v>0</v>
      </c>
      <c r="BP66" s="185">
        <v>7438.29</v>
      </c>
      <c r="BQ66" s="185">
        <v>0</v>
      </c>
      <c r="BR66" s="185">
        <v>0</v>
      </c>
      <c r="BS66" s="185">
        <v>64103.119999999995</v>
      </c>
      <c r="BT66" s="185">
        <v>932.80000000000007</v>
      </c>
      <c r="BU66" s="185">
        <v>0</v>
      </c>
      <c r="BV66" s="185">
        <v>0</v>
      </c>
      <c r="BW66" s="185">
        <v>8868785.3999999985</v>
      </c>
      <c r="BX66" s="185">
        <v>0</v>
      </c>
      <c r="BY66" s="185">
        <v>2875793.2199999997</v>
      </c>
      <c r="BZ66" s="185">
        <v>0</v>
      </c>
      <c r="CA66" s="185">
        <v>11428430.029999997</v>
      </c>
      <c r="CB66" s="185">
        <v>0</v>
      </c>
      <c r="CC66" s="185">
        <v>94852.58</v>
      </c>
      <c r="CD66" s="249" t="s">
        <v>221</v>
      </c>
      <c r="CE66" s="195">
        <f t="shared" si="0"/>
        <v>84784106.599999979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1538096</v>
      </c>
      <c r="D67" s="195">
        <f>ROUND(D51+D52,0)</f>
        <v>0</v>
      </c>
      <c r="E67" s="195">
        <f t="shared" ref="E67:BP67" si="3">ROUND(E51+E52,0)</f>
        <v>2994070</v>
      </c>
      <c r="F67" s="195">
        <f t="shared" si="3"/>
        <v>0</v>
      </c>
      <c r="G67" s="195">
        <f t="shared" si="3"/>
        <v>0</v>
      </c>
      <c r="H67" s="195">
        <f t="shared" si="3"/>
        <v>381220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728423</v>
      </c>
      <c r="P67" s="195">
        <f t="shared" si="3"/>
        <v>1073915</v>
      </c>
      <c r="Q67" s="195">
        <f t="shared" si="3"/>
        <v>180424</v>
      </c>
      <c r="R67" s="195">
        <f t="shared" si="3"/>
        <v>5543</v>
      </c>
      <c r="S67" s="195">
        <f t="shared" si="3"/>
        <v>759101</v>
      </c>
      <c r="T67" s="195">
        <f t="shared" si="3"/>
        <v>0</v>
      </c>
      <c r="U67" s="195">
        <f t="shared" si="3"/>
        <v>1063302</v>
      </c>
      <c r="V67" s="195">
        <f t="shared" si="3"/>
        <v>423483</v>
      </c>
      <c r="W67" s="195">
        <f t="shared" si="3"/>
        <v>49488</v>
      </c>
      <c r="X67" s="195">
        <f t="shared" si="3"/>
        <v>52988</v>
      </c>
      <c r="Y67" s="195">
        <f t="shared" si="3"/>
        <v>406030</v>
      </c>
      <c r="Z67" s="195">
        <f t="shared" si="3"/>
        <v>292638</v>
      </c>
      <c r="AA67" s="195">
        <f t="shared" si="3"/>
        <v>172537</v>
      </c>
      <c r="AB67" s="195">
        <f t="shared" si="3"/>
        <v>227398</v>
      </c>
      <c r="AC67" s="195">
        <f t="shared" si="3"/>
        <v>41770</v>
      </c>
      <c r="AD67" s="195">
        <f t="shared" si="3"/>
        <v>70547</v>
      </c>
      <c r="AE67" s="195">
        <f t="shared" si="3"/>
        <v>0</v>
      </c>
      <c r="AF67" s="195">
        <f t="shared" si="3"/>
        <v>0</v>
      </c>
      <c r="AG67" s="195">
        <f t="shared" si="3"/>
        <v>892869</v>
      </c>
      <c r="AH67" s="195">
        <f t="shared" si="3"/>
        <v>0</v>
      </c>
      <c r="AI67" s="195">
        <f t="shared" si="3"/>
        <v>0</v>
      </c>
      <c r="AJ67" s="195">
        <f t="shared" si="3"/>
        <v>198117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20067</v>
      </c>
      <c r="AT67" s="195">
        <f t="shared" si="3"/>
        <v>68860</v>
      </c>
      <c r="AU67" s="195">
        <f t="shared" si="3"/>
        <v>0</v>
      </c>
      <c r="AV67" s="195">
        <f t="shared" si="3"/>
        <v>79079</v>
      </c>
      <c r="AW67" s="195">
        <f t="shared" si="3"/>
        <v>71269</v>
      </c>
      <c r="AX67" s="195">
        <f t="shared" si="3"/>
        <v>0</v>
      </c>
      <c r="AY67" s="195">
        <f t="shared" si="3"/>
        <v>569412</v>
      </c>
      <c r="AZ67" s="195">
        <f>ROUND(AZ51+AZ52,0)</f>
        <v>0</v>
      </c>
      <c r="BA67" s="195">
        <f>ROUND(BA51+BA52,0)</f>
        <v>546137</v>
      </c>
      <c r="BB67" s="195">
        <f t="shared" si="3"/>
        <v>0</v>
      </c>
      <c r="BC67" s="195">
        <f t="shared" si="3"/>
        <v>0</v>
      </c>
      <c r="BD67" s="195">
        <f t="shared" si="3"/>
        <v>137817</v>
      </c>
      <c r="BE67" s="195">
        <f t="shared" si="3"/>
        <v>2622313</v>
      </c>
      <c r="BF67" s="195">
        <f t="shared" si="3"/>
        <v>193113</v>
      </c>
      <c r="BG67" s="195">
        <f t="shared" si="3"/>
        <v>51082</v>
      </c>
      <c r="BH67" s="195">
        <f t="shared" si="3"/>
        <v>291726</v>
      </c>
      <c r="BI67" s="195">
        <f t="shared" si="3"/>
        <v>0</v>
      </c>
      <c r="BJ67" s="195">
        <f t="shared" si="3"/>
        <v>169990</v>
      </c>
      <c r="BK67" s="195">
        <f t="shared" si="3"/>
        <v>260380</v>
      </c>
      <c r="BL67" s="195">
        <f t="shared" si="3"/>
        <v>40503</v>
      </c>
      <c r="BM67" s="195">
        <f t="shared" si="3"/>
        <v>0</v>
      </c>
      <c r="BN67" s="195">
        <f t="shared" si="3"/>
        <v>471296</v>
      </c>
      <c r="BO67" s="195">
        <f t="shared" si="3"/>
        <v>21523</v>
      </c>
      <c r="BP67" s="195">
        <f t="shared" si="3"/>
        <v>27985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75289</v>
      </c>
      <c r="BT67" s="195">
        <f t="shared" si="4"/>
        <v>35327</v>
      </c>
      <c r="BU67" s="195">
        <f t="shared" si="4"/>
        <v>0</v>
      </c>
      <c r="BV67" s="195">
        <f t="shared" si="4"/>
        <v>248951</v>
      </c>
      <c r="BW67" s="195">
        <f t="shared" si="4"/>
        <v>450933</v>
      </c>
      <c r="BX67" s="195">
        <f t="shared" si="4"/>
        <v>0</v>
      </c>
      <c r="BY67" s="195">
        <f t="shared" si="4"/>
        <v>140258</v>
      </c>
      <c r="BZ67" s="195">
        <f t="shared" si="4"/>
        <v>0</v>
      </c>
      <c r="CA67" s="195">
        <f t="shared" si="4"/>
        <v>556872</v>
      </c>
      <c r="CB67" s="195">
        <f t="shared" si="4"/>
        <v>0</v>
      </c>
      <c r="CC67" s="195">
        <f t="shared" si="4"/>
        <v>524026</v>
      </c>
      <c r="CD67" s="249" t="s">
        <v>221</v>
      </c>
      <c r="CE67" s="195">
        <f t="shared" si="0"/>
        <v>19226167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8715.09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418.57</v>
      </c>
      <c r="P68" s="185">
        <v>1806076.9</v>
      </c>
      <c r="Q68" s="185">
        <v>0</v>
      </c>
      <c r="R68" s="185">
        <v>0</v>
      </c>
      <c r="S68" s="185">
        <v>1306618.22</v>
      </c>
      <c r="T68" s="185">
        <v>0</v>
      </c>
      <c r="U68" s="185">
        <v>208753.87</v>
      </c>
      <c r="V68" s="185">
        <v>506268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1309957.72</v>
      </c>
      <c r="AC68" s="185">
        <v>133532.62000000002</v>
      </c>
      <c r="AD68" s="185">
        <v>0</v>
      </c>
      <c r="AE68" s="185">
        <v>0</v>
      </c>
      <c r="AF68" s="185">
        <v>0</v>
      </c>
      <c r="AG68" s="185">
        <v>127922.57</v>
      </c>
      <c r="AH68" s="185">
        <v>0</v>
      </c>
      <c r="AI68" s="185">
        <v>0</v>
      </c>
      <c r="AJ68" s="185">
        <v>116902.9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307391.77</v>
      </c>
      <c r="AU68" s="185">
        <v>0</v>
      </c>
      <c r="AV68" s="185">
        <v>0</v>
      </c>
      <c r="AW68" s="185">
        <v>230435</v>
      </c>
      <c r="AX68" s="185">
        <v>80224.979999999981</v>
      </c>
      <c r="AY68" s="185">
        <v>54156.86</v>
      </c>
      <c r="AZ68" s="185">
        <v>0</v>
      </c>
      <c r="BA68" s="185">
        <v>84921.11</v>
      </c>
      <c r="BB68" s="185">
        <v>0</v>
      </c>
      <c r="BC68" s="185">
        <v>0</v>
      </c>
      <c r="BD68" s="185">
        <v>0</v>
      </c>
      <c r="BE68" s="185">
        <v>39056.14</v>
      </c>
      <c r="BF68" s="185">
        <v>12056.98</v>
      </c>
      <c r="BG68" s="185">
        <v>0</v>
      </c>
      <c r="BH68" s="185">
        <v>305711.46999999997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616.06000000000006</v>
      </c>
      <c r="BO68" s="185">
        <v>0</v>
      </c>
      <c r="BP68" s="185">
        <v>0</v>
      </c>
      <c r="BQ68" s="185">
        <v>0</v>
      </c>
      <c r="BR68" s="185">
        <v>0</v>
      </c>
      <c r="BS68" s="185">
        <v>245304.80999999997</v>
      </c>
      <c r="BT68" s="185">
        <v>0</v>
      </c>
      <c r="BU68" s="185">
        <v>0</v>
      </c>
      <c r="BV68" s="185">
        <v>0</v>
      </c>
      <c r="BW68" s="185">
        <v>1415215</v>
      </c>
      <c r="BX68" s="185">
        <v>0</v>
      </c>
      <c r="BY68" s="185">
        <v>0</v>
      </c>
      <c r="BZ68" s="185">
        <v>0</v>
      </c>
      <c r="CA68" s="185">
        <v>10005.19</v>
      </c>
      <c r="CB68" s="185">
        <v>0</v>
      </c>
      <c r="CC68" s="185">
        <v>62389.55</v>
      </c>
      <c r="CD68" s="249" t="s">
        <v>221</v>
      </c>
      <c r="CE68" s="195">
        <f t="shared" si="0"/>
        <v>8372651.3800000008</v>
      </c>
      <c r="CF68" s="252"/>
    </row>
    <row r="69" spans="1:84" ht="12.6" customHeight="1" x14ac:dyDescent="0.25">
      <c r="A69" s="171" t="s">
        <v>241</v>
      </c>
      <c r="B69" s="175"/>
      <c r="C69" s="184">
        <v>89534.54</v>
      </c>
      <c r="D69" s="184">
        <v>0</v>
      </c>
      <c r="E69" s="185">
        <v>242101.80000000002</v>
      </c>
      <c r="F69" s="185">
        <v>0</v>
      </c>
      <c r="G69" s="184">
        <v>516.9</v>
      </c>
      <c r="H69" s="184">
        <v>22865.629999999997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48221.310000000005</v>
      </c>
      <c r="P69" s="185">
        <v>223885.69</v>
      </c>
      <c r="Q69" s="185">
        <v>7931.38</v>
      </c>
      <c r="R69" s="224">
        <v>2334.1699999999996</v>
      </c>
      <c r="S69" s="185">
        <v>157129.69</v>
      </c>
      <c r="T69" s="184">
        <v>0</v>
      </c>
      <c r="U69" s="185">
        <v>186193.22000000003</v>
      </c>
      <c r="V69" s="185">
        <v>119648.64</v>
      </c>
      <c r="W69" s="184">
        <v>233.95</v>
      </c>
      <c r="X69" s="185">
        <v>0</v>
      </c>
      <c r="Y69" s="185">
        <v>27911.489999999994</v>
      </c>
      <c r="Z69" s="185">
        <v>4746.0899999999992</v>
      </c>
      <c r="AA69" s="185">
        <v>11952.15</v>
      </c>
      <c r="AB69" s="185">
        <v>132170.96</v>
      </c>
      <c r="AC69" s="185">
        <v>9372.39</v>
      </c>
      <c r="AD69" s="185">
        <v>0</v>
      </c>
      <c r="AE69" s="185">
        <v>967.19999999999993</v>
      </c>
      <c r="AF69" s="185">
        <v>0</v>
      </c>
      <c r="AG69" s="185">
        <v>136701.35999999999</v>
      </c>
      <c r="AH69" s="185">
        <v>0</v>
      </c>
      <c r="AI69" s="185">
        <v>0</v>
      </c>
      <c r="AJ69" s="185">
        <v>39214.769999999997</v>
      </c>
      <c r="AK69" s="185">
        <v>0</v>
      </c>
      <c r="AL69" s="185">
        <v>5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33.51</v>
      </c>
      <c r="AT69" s="184">
        <v>62923.590000000004</v>
      </c>
      <c r="AU69" s="185">
        <v>0</v>
      </c>
      <c r="AV69" s="185">
        <v>11328.43</v>
      </c>
      <c r="AW69" s="185">
        <v>99663.510000000009</v>
      </c>
      <c r="AX69" s="185">
        <v>554.33000000000004</v>
      </c>
      <c r="AY69" s="185">
        <v>119171.43999999999</v>
      </c>
      <c r="AZ69" s="185">
        <v>0</v>
      </c>
      <c r="BA69" s="185">
        <v>6239.47</v>
      </c>
      <c r="BB69" s="185">
        <v>21154.489999999998</v>
      </c>
      <c r="BC69" s="185">
        <v>15080.61</v>
      </c>
      <c r="BD69" s="185">
        <v>0</v>
      </c>
      <c r="BE69" s="185">
        <v>248703.38</v>
      </c>
      <c r="BF69" s="185">
        <v>13380.25</v>
      </c>
      <c r="BG69" s="185">
        <v>33897.769999999997</v>
      </c>
      <c r="BH69" s="224">
        <v>13012.47</v>
      </c>
      <c r="BI69" s="185">
        <v>0</v>
      </c>
      <c r="BJ69" s="185">
        <v>23.45</v>
      </c>
      <c r="BK69" s="185">
        <v>0</v>
      </c>
      <c r="BL69" s="185">
        <v>0</v>
      </c>
      <c r="BM69" s="185">
        <v>0</v>
      </c>
      <c r="BN69" s="185">
        <v>3491792.7899999996</v>
      </c>
      <c r="BO69" s="185">
        <v>0</v>
      </c>
      <c r="BP69" s="185">
        <v>800</v>
      </c>
      <c r="BQ69" s="185">
        <v>0</v>
      </c>
      <c r="BR69" s="185">
        <v>0</v>
      </c>
      <c r="BS69" s="185">
        <v>83486.84</v>
      </c>
      <c r="BT69" s="185">
        <v>18319.68</v>
      </c>
      <c r="BU69" s="185">
        <v>0</v>
      </c>
      <c r="BV69" s="185">
        <v>0</v>
      </c>
      <c r="BW69" s="185">
        <v>515824.09000000014</v>
      </c>
      <c r="BX69" s="185">
        <v>0</v>
      </c>
      <c r="BY69" s="185">
        <v>359033.92</v>
      </c>
      <c r="BZ69" s="185">
        <v>0</v>
      </c>
      <c r="CA69" s="185">
        <v>170218.03999999998</v>
      </c>
      <c r="CB69" s="185">
        <v>0</v>
      </c>
      <c r="CC69" s="185">
        <v>267743537.8761251</v>
      </c>
      <c r="CD69" s="188">
        <v>34631583.869999997</v>
      </c>
      <c r="CE69" s="195">
        <f t="shared" si="0"/>
        <v>309123402.13612509</v>
      </c>
      <c r="CF69" s="252"/>
    </row>
    <row r="70" spans="1:84" ht="12.6" customHeight="1" x14ac:dyDescent="0.25">
      <c r="A70" s="171" t="s">
        <v>242</v>
      </c>
      <c r="B70" s="175"/>
      <c r="C70" s="184">
        <v>40540.050000000003</v>
      </c>
      <c r="D70" s="184">
        <v>0</v>
      </c>
      <c r="E70" s="184">
        <v>913506.54</v>
      </c>
      <c r="F70" s="185">
        <v>0</v>
      </c>
      <c r="G70" s="184">
        <v>0</v>
      </c>
      <c r="H70" s="184">
        <v>10965.130000000001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15552.46</v>
      </c>
      <c r="P70" s="184">
        <v>59651.92</v>
      </c>
      <c r="Q70" s="184">
        <v>0</v>
      </c>
      <c r="R70" s="184">
        <v>0</v>
      </c>
      <c r="S70" s="184">
        <v>134448.97</v>
      </c>
      <c r="T70" s="184">
        <v>0</v>
      </c>
      <c r="U70" s="185">
        <v>1933392.9</v>
      </c>
      <c r="V70" s="184">
        <v>42888.959999999999</v>
      </c>
      <c r="W70" s="184">
        <v>0</v>
      </c>
      <c r="X70" s="185">
        <v>0</v>
      </c>
      <c r="Y70" s="185">
        <v>3853.02</v>
      </c>
      <c r="Z70" s="185">
        <v>539270.6399999999</v>
      </c>
      <c r="AA70" s="185">
        <v>0</v>
      </c>
      <c r="AB70" s="185">
        <v>994.07</v>
      </c>
      <c r="AC70" s="185">
        <v>16242.939999999999</v>
      </c>
      <c r="AD70" s="185">
        <v>0</v>
      </c>
      <c r="AE70" s="185">
        <v>0</v>
      </c>
      <c r="AF70" s="185">
        <v>0</v>
      </c>
      <c r="AG70" s="185">
        <v>219515.28</v>
      </c>
      <c r="AH70" s="185">
        <v>0</v>
      </c>
      <c r="AI70" s="185">
        <v>0</v>
      </c>
      <c r="AJ70" s="185">
        <v>141972.07999999999</v>
      </c>
      <c r="AK70" s="185">
        <v>0</v>
      </c>
      <c r="AL70" s="185">
        <v>355.07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150</v>
      </c>
      <c r="AU70" s="185">
        <v>0</v>
      </c>
      <c r="AV70" s="185">
        <v>21457.52</v>
      </c>
      <c r="AW70" s="185">
        <v>2495697.77</v>
      </c>
      <c r="AX70" s="185">
        <v>73099.3</v>
      </c>
      <c r="AY70" s="185">
        <v>4472779.45</v>
      </c>
      <c r="AZ70" s="185">
        <v>0</v>
      </c>
      <c r="BA70" s="185">
        <v>8583.83</v>
      </c>
      <c r="BB70" s="185">
        <v>166746.59000000003</v>
      </c>
      <c r="BC70" s="185">
        <v>0</v>
      </c>
      <c r="BD70" s="185">
        <v>0</v>
      </c>
      <c r="BE70" s="185">
        <v>3826545.31</v>
      </c>
      <c r="BF70" s="185">
        <v>364464.96000000014</v>
      </c>
      <c r="BG70" s="185">
        <v>63429.96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320995.82999999996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1189243.18</v>
      </c>
      <c r="BT70" s="185">
        <v>2452.12</v>
      </c>
      <c r="BU70" s="185">
        <v>0</v>
      </c>
      <c r="BV70" s="185">
        <v>0</v>
      </c>
      <c r="BW70" s="185">
        <v>2774084.24</v>
      </c>
      <c r="BX70" s="185">
        <v>0</v>
      </c>
      <c r="BY70" s="185">
        <v>179960.8</v>
      </c>
      <c r="BZ70" s="185">
        <v>0</v>
      </c>
      <c r="CA70" s="185">
        <v>2119815.6</v>
      </c>
      <c r="CB70" s="185">
        <v>0</v>
      </c>
      <c r="CC70" s="185">
        <v>25429986.91</v>
      </c>
      <c r="CD70" s="188"/>
      <c r="CE70" s="195">
        <f t="shared" si="0"/>
        <v>47582643.400000006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50441093.350000001</v>
      </c>
      <c r="D71" s="195">
        <f t="shared" ref="D71:AI71" si="5">SUM(D61:D69)-D70</f>
        <v>0</v>
      </c>
      <c r="E71" s="195">
        <f t="shared" si="5"/>
        <v>91101285.840000004</v>
      </c>
      <c r="F71" s="195">
        <f t="shared" si="5"/>
        <v>0</v>
      </c>
      <c r="G71" s="195">
        <f t="shared" si="5"/>
        <v>12108.05</v>
      </c>
      <c r="H71" s="195">
        <f t="shared" si="5"/>
        <v>5646045.0999999996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7786058.0600000005</v>
      </c>
      <c r="P71" s="195">
        <f t="shared" si="5"/>
        <v>112793520.99999996</v>
      </c>
      <c r="Q71" s="195">
        <f t="shared" si="5"/>
        <v>8322233.9599999981</v>
      </c>
      <c r="R71" s="195">
        <f t="shared" si="5"/>
        <v>12143304.219999999</v>
      </c>
      <c r="S71" s="195">
        <f t="shared" si="5"/>
        <v>7267539.4499999993</v>
      </c>
      <c r="T71" s="195">
        <f t="shared" si="5"/>
        <v>0</v>
      </c>
      <c r="U71" s="195">
        <f t="shared" si="5"/>
        <v>29925485.429999996</v>
      </c>
      <c r="V71" s="195">
        <f t="shared" si="5"/>
        <v>37065857.259999998</v>
      </c>
      <c r="W71" s="195">
        <f t="shared" si="5"/>
        <v>1559358.15</v>
      </c>
      <c r="X71" s="195">
        <f t="shared" si="5"/>
        <v>3059776.53</v>
      </c>
      <c r="Y71" s="195">
        <f t="shared" si="5"/>
        <v>22331181.049999997</v>
      </c>
      <c r="Z71" s="195">
        <f t="shared" si="5"/>
        <v>688573.06</v>
      </c>
      <c r="AA71" s="195">
        <f t="shared" si="5"/>
        <v>3429198.28</v>
      </c>
      <c r="AB71" s="195">
        <f t="shared" si="5"/>
        <v>45643299.269999996</v>
      </c>
      <c r="AC71" s="195">
        <f t="shared" si="5"/>
        <v>14239530.650000002</v>
      </c>
      <c r="AD71" s="195">
        <f t="shared" si="5"/>
        <v>1806680.67</v>
      </c>
      <c r="AE71" s="195">
        <f t="shared" si="5"/>
        <v>3681758.2699999996</v>
      </c>
      <c r="AF71" s="195">
        <f t="shared" si="5"/>
        <v>0</v>
      </c>
      <c r="AG71" s="195">
        <f t="shared" si="5"/>
        <v>33438825.079999998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8848534.700000003</v>
      </c>
      <c r="AK71" s="195">
        <f t="shared" si="6"/>
        <v>2880081.47</v>
      </c>
      <c r="AL71" s="195">
        <f t="shared" si="6"/>
        <v>816402.88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278680.64</v>
      </c>
      <c r="AT71" s="195">
        <f t="shared" si="6"/>
        <v>7263851.1400000006</v>
      </c>
      <c r="AU71" s="195">
        <f t="shared" si="6"/>
        <v>0</v>
      </c>
      <c r="AV71" s="195">
        <f t="shared" si="6"/>
        <v>571494.15</v>
      </c>
      <c r="AW71" s="195">
        <f t="shared" si="6"/>
        <v>959248.27</v>
      </c>
      <c r="AX71" s="195">
        <f t="shared" si="6"/>
        <v>142721.75999999995</v>
      </c>
      <c r="AY71" s="195">
        <f t="shared" si="6"/>
        <v>6474883.4300000006</v>
      </c>
      <c r="AZ71" s="195">
        <f t="shared" si="6"/>
        <v>0</v>
      </c>
      <c r="BA71" s="195">
        <f t="shared" si="6"/>
        <v>3180307.3699999996</v>
      </c>
      <c r="BB71" s="195">
        <f t="shared" si="6"/>
        <v>2319812.7500000014</v>
      </c>
      <c r="BC71" s="195">
        <f t="shared" si="6"/>
        <v>2463286.1800000002</v>
      </c>
      <c r="BD71" s="195">
        <f t="shared" si="6"/>
        <v>-1344.179999999993</v>
      </c>
      <c r="BE71" s="195">
        <f t="shared" si="6"/>
        <v>20775906.619999997</v>
      </c>
      <c r="BF71" s="195">
        <f t="shared" si="6"/>
        <v>8782185.4000000004</v>
      </c>
      <c r="BG71" s="195">
        <f t="shared" si="6"/>
        <v>474969.38999999996</v>
      </c>
      <c r="BH71" s="195">
        <f t="shared" si="6"/>
        <v>1336139.6599999999</v>
      </c>
      <c r="BI71" s="195">
        <f t="shared" si="6"/>
        <v>0</v>
      </c>
      <c r="BJ71" s="195">
        <f t="shared" si="6"/>
        <v>171744.90000000002</v>
      </c>
      <c r="BK71" s="195">
        <f t="shared" si="6"/>
        <v>260447.04</v>
      </c>
      <c r="BL71" s="195">
        <f t="shared" si="6"/>
        <v>40503</v>
      </c>
      <c r="BM71" s="195">
        <f t="shared" si="6"/>
        <v>0</v>
      </c>
      <c r="BN71" s="195">
        <f t="shared" si="6"/>
        <v>11458572.979999999</v>
      </c>
      <c r="BO71" s="195">
        <f t="shared" si="6"/>
        <v>161415.92000000001</v>
      </c>
      <c r="BP71" s="195">
        <f t="shared" ref="BP71:CC71" si="7">SUM(BP61:BP69)-BP70</f>
        <v>37285.1</v>
      </c>
      <c r="BQ71" s="195">
        <f t="shared" si="7"/>
        <v>0</v>
      </c>
      <c r="BR71" s="195">
        <f t="shared" si="7"/>
        <v>0</v>
      </c>
      <c r="BS71" s="195">
        <f t="shared" si="7"/>
        <v>1427966.4199999997</v>
      </c>
      <c r="BT71" s="195">
        <f t="shared" si="7"/>
        <v>1280554.1599999997</v>
      </c>
      <c r="BU71" s="195">
        <f t="shared" si="7"/>
        <v>0</v>
      </c>
      <c r="BV71" s="195">
        <f t="shared" si="7"/>
        <v>249899.02</v>
      </c>
      <c r="BW71" s="195">
        <f t="shared" si="7"/>
        <v>42769114.840000004</v>
      </c>
      <c r="BX71" s="195">
        <f t="shared" si="7"/>
        <v>0</v>
      </c>
      <c r="BY71" s="195">
        <f t="shared" si="7"/>
        <v>16733695.670000002</v>
      </c>
      <c r="BZ71" s="195">
        <f t="shared" si="7"/>
        <v>0</v>
      </c>
      <c r="CA71" s="195">
        <f t="shared" si="7"/>
        <v>12546775.209999997</v>
      </c>
      <c r="CB71" s="195">
        <f t="shared" si="7"/>
        <v>2534.65</v>
      </c>
      <c r="CC71" s="195">
        <f t="shared" si="7"/>
        <v>260440763.4061251</v>
      </c>
      <c r="CD71" s="245">
        <f>CD69-CD70</f>
        <v>34631583.869999997</v>
      </c>
      <c r="CE71" s="195">
        <f>SUM(CE61:CE69)-CE70</f>
        <v>942162730.54612494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216863359.61999997</v>
      </c>
      <c r="D73" s="184">
        <v>0</v>
      </c>
      <c r="E73" s="185">
        <v>233657400.69000009</v>
      </c>
      <c r="F73" s="185">
        <v>0</v>
      </c>
      <c r="G73" s="184">
        <v>0</v>
      </c>
      <c r="H73" s="184">
        <v>20863449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39704870.020000011</v>
      </c>
      <c r="P73" s="185">
        <v>368170185.34999996</v>
      </c>
      <c r="Q73" s="185">
        <v>13025008.25</v>
      </c>
      <c r="R73" s="185">
        <v>32977615.960000001</v>
      </c>
      <c r="S73" s="185">
        <v>0</v>
      </c>
      <c r="T73" s="185">
        <v>0</v>
      </c>
      <c r="U73" s="185">
        <v>145322546.65000007</v>
      </c>
      <c r="V73" s="185">
        <v>126849238.55</v>
      </c>
      <c r="W73" s="185">
        <v>15979382.810000004</v>
      </c>
      <c r="X73" s="185">
        <v>73755341.750000015</v>
      </c>
      <c r="Y73" s="185">
        <v>106489282.40000001</v>
      </c>
      <c r="Z73" s="185">
        <v>3294701.4699999997</v>
      </c>
      <c r="AA73" s="185">
        <v>3669552.91</v>
      </c>
      <c r="AB73" s="185">
        <v>161245738.97</v>
      </c>
      <c r="AC73" s="185">
        <v>136416544.72999999</v>
      </c>
      <c r="AD73" s="185">
        <v>11706628.66</v>
      </c>
      <c r="AE73" s="185">
        <v>13652149.800000001</v>
      </c>
      <c r="AF73" s="185">
        <v>0</v>
      </c>
      <c r="AG73" s="185">
        <v>69567333.879999995</v>
      </c>
      <c r="AH73" s="185">
        <v>0</v>
      </c>
      <c r="AI73" s="185">
        <v>0</v>
      </c>
      <c r="AJ73" s="185">
        <v>5171057.3099999996</v>
      </c>
      <c r="AK73" s="185">
        <v>9507459.6399999987</v>
      </c>
      <c r="AL73" s="185">
        <v>3296290.48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265471</v>
      </c>
      <c r="AT73" s="185">
        <v>2978272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1814428881.9000003</v>
      </c>
      <c r="CF73" s="252"/>
    </row>
    <row r="74" spans="1:84" ht="12.6" customHeight="1" x14ac:dyDescent="0.25">
      <c r="A74" s="171" t="s">
        <v>246</v>
      </c>
      <c r="B74" s="175"/>
      <c r="C74" s="184">
        <v>643890.53</v>
      </c>
      <c r="D74" s="184">
        <v>0</v>
      </c>
      <c r="E74" s="185">
        <v>66399049.559999965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336693.75</v>
      </c>
      <c r="P74" s="185">
        <v>206313826.92999995</v>
      </c>
      <c r="Q74" s="185">
        <v>9067608</v>
      </c>
      <c r="R74" s="185">
        <v>25839548.800000001</v>
      </c>
      <c r="S74" s="185">
        <v>2663156.2000000002</v>
      </c>
      <c r="T74" s="185">
        <v>0</v>
      </c>
      <c r="U74" s="185">
        <v>59280062.070000015</v>
      </c>
      <c r="V74" s="185">
        <v>177029770.74000001</v>
      </c>
      <c r="W74" s="185">
        <v>9278648.3200000003</v>
      </c>
      <c r="X74" s="185">
        <v>32548735.309999999</v>
      </c>
      <c r="Y74" s="185">
        <v>47319017.069999993</v>
      </c>
      <c r="Z74" s="185">
        <v>-41741.56</v>
      </c>
      <c r="AA74" s="185">
        <v>11703943.480000002</v>
      </c>
      <c r="AB74" s="185">
        <v>75939254.790000007</v>
      </c>
      <c r="AC74" s="185">
        <v>6012986.1799999997</v>
      </c>
      <c r="AD74" s="185">
        <v>1022580.4199999999</v>
      </c>
      <c r="AE74" s="185">
        <v>1509906.3699999999</v>
      </c>
      <c r="AF74" s="185">
        <v>0</v>
      </c>
      <c r="AG74" s="185">
        <v>115409338.23000002</v>
      </c>
      <c r="AH74" s="185">
        <v>0</v>
      </c>
      <c r="AI74" s="185">
        <v>0</v>
      </c>
      <c r="AJ74" s="185">
        <v>13947441.59</v>
      </c>
      <c r="AK74" s="185">
        <v>637500.55000000005</v>
      </c>
      <c r="AL74" s="185">
        <v>145977.81999999998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1110335</v>
      </c>
      <c r="AT74" s="185">
        <v>104742</v>
      </c>
      <c r="AU74" s="185">
        <v>0</v>
      </c>
      <c r="AV74" s="185">
        <v>1750494.26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865972766.40999997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217507250.14999998</v>
      </c>
      <c r="D75" s="195">
        <f t="shared" si="9"/>
        <v>0</v>
      </c>
      <c r="E75" s="195">
        <f t="shared" si="9"/>
        <v>300056450.25000006</v>
      </c>
      <c r="F75" s="195">
        <f t="shared" si="9"/>
        <v>0</v>
      </c>
      <c r="G75" s="195">
        <f t="shared" si="9"/>
        <v>0</v>
      </c>
      <c r="H75" s="195">
        <f t="shared" si="9"/>
        <v>20863449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40041563.770000011</v>
      </c>
      <c r="P75" s="195">
        <f t="shared" si="9"/>
        <v>574484012.27999997</v>
      </c>
      <c r="Q75" s="195">
        <f t="shared" si="9"/>
        <v>22092616.25</v>
      </c>
      <c r="R75" s="195">
        <f t="shared" si="9"/>
        <v>58817164.760000005</v>
      </c>
      <c r="S75" s="195">
        <f t="shared" si="9"/>
        <v>2663156.2000000002</v>
      </c>
      <c r="T75" s="195">
        <f t="shared" si="9"/>
        <v>0</v>
      </c>
      <c r="U75" s="195">
        <f t="shared" si="9"/>
        <v>204602608.72000009</v>
      </c>
      <c r="V75" s="195">
        <f t="shared" si="9"/>
        <v>303879009.29000002</v>
      </c>
      <c r="W75" s="195">
        <f t="shared" si="9"/>
        <v>25258031.130000003</v>
      </c>
      <c r="X75" s="195">
        <f t="shared" si="9"/>
        <v>106304077.06000002</v>
      </c>
      <c r="Y75" s="195">
        <f t="shared" si="9"/>
        <v>153808299.47</v>
      </c>
      <c r="Z75" s="195">
        <f t="shared" si="9"/>
        <v>3252959.9099999997</v>
      </c>
      <c r="AA75" s="195">
        <f t="shared" si="9"/>
        <v>15373496.390000002</v>
      </c>
      <c r="AB75" s="195">
        <f t="shared" si="9"/>
        <v>237184993.75999999</v>
      </c>
      <c r="AC75" s="195">
        <f t="shared" si="9"/>
        <v>142429530.91</v>
      </c>
      <c r="AD75" s="195">
        <f t="shared" si="9"/>
        <v>12729209.08</v>
      </c>
      <c r="AE75" s="195">
        <f t="shared" si="9"/>
        <v>15162056.17</v>
      </c>
      <c r="AF75" s="195">
        <f t="shared" si="9"/>
        <v>0</v>
      </c>
      <c r="AG75" s="195">
        <f t="shared" si="9"/>
        <v>184976672.11000001</v>
      </c>
      <c r="AH75" s="195">
        <f t="shared" si="9"/>
        <v>0</v>
      </c>
      <c r="AI75" s="195">
        <f t="shared" si="9"/>
        <v>0</v>
      </c>
      <c r="AJ75" s="195">
        <f t="shared" si="9"/>
        <v>19118498.899999999</v>
      </c>
      <c r="AK75" s="195">
        <f t="shared" si="9"/>
        <v>10144960.189999999</v>
      </c>
      <c r="AL75" s="195">
        <f t="shared" si="9"/>
        <v>3442268.3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1375806</v>
      </c>
      <c r="AT75" s="195">
        <f t="shared" si="9"/>
        <v>3083014</v>
      </c>
      <c r="AU75" s="195">
        <f t="shared" si="9"/>
        <v>0</v>
      </c>
      <c r="AV75" s="195">
        <f t="shared" si="9"/>
        <v>1750494.26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2680401648.3100009</v>
      </c>
      <c r="CF75" s="252"/>
    </row>
    <row r="76" spans="1:84" ht="12.6" customHeight="1" x14ac:dyDescent="0.25">
      <c r="A76" s="171" t="s">
        <v>248</v>
      </c>
      <c r="B76" s="175"/>
      <c r="C76" s="184">
        <v>67978.329999999987</v>
      </c>
      <c r="D76" s="184">
        <v>0</v>
      </c>
      <c r="E76" s="185">
        <v>132327.17000000019</v>
      </c>
      <c r="F76" s="185">
        <v>0</v>
      </c>
      <c r="G76" s="184">
        <v>0</v>
      </c>
      <c r="H76" s="184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249" t="s">
        <v>221</v>
      </c>
      <c r="CE76" s="195">
        <f t="shared" si="8"/>
        <v>849727.63000000024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320450.71730086254</v>
      </c>
      <c r="D77" s="184">
        <v>0</v>
      </c>
      <c r="E77" s="184">
        <v>442069.42364933901</v>
      </c>
      <c r="F77" s="184">
        <v>0</v>
      </c>
      <c r="G77" s="184">
        <v>0</v>
      </c>
      <c r="H77" s="184">
        <v>30737.859049798502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793258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27340.622502659342</v>
      </c>
      <c r="D78" s="184">
        <v>0</v>
      </c>
      <c r="E78" s="184">
        <v>53221.478106555936</v>
      </c>
      <c r="F78" s="184">
        <v>0</v>
      </c>
      <c r="G78" s="184">
        <v>0</v>
      </c>
      <c r="H78" s="184">
        <v>6776.4339825037805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12948.174099767002</v>
      </c>
      <c r="P78" s="184">
        <v>19089.508188208965</v>
      </c>
      <c r="Q78" s="184">
        <v>3207.144263267513</v>
      </c>
      <c r="R78" s="184">
        <v>98.538056365190798</v>
      </c>
      <c r="S78" s="184">
        <v>13493.495769576426</v>
      </c>
      <c r="T78" s="184">
        <v>0</v>
      </c>
      <c r="U78" s="184">
        <v>18900.854062826711</v>
      </c>
      <c r="V78" s="184">
        <v>7527.6720363860595</v>
      </c>
      <c r="W78" s="184">
        <v>879.68341584467464</v>
      </c>
      <c r="X78" s="184">
        <v>941.89511608372663</v>
      </c>
      <c r="Y78" s="184">
        <v>7217.4340153335952</v>
      </c>
      <c r="Z78" s="184">
        <v>5201.8239955184217</v>
      </c>
      <c r="AA78" s="184">
        <v>3066.9467298480099</v>
      </c>
      <c r="AB78" s="184">
        <v>4042.1436870216876</v>
      </c>
      <c r="AC78" s="184">
        <v>742.48224373097059</v>
      </c>
      <c r="AD78" s="184">
        <v>1254.0194370723239</v>
      </c>
      <c r="AE78" s="184">
        <v>0</v>
      </c>
      <c r="AF78" s="184">
        <v>0</v>
      </c>
      <c r="AG78" s="184">
        <v>15871.307552821136</v>
      </c>
      <c r="AH78" s="184">
        <v>0</v>
      </c>
      <c r="AI78" s="184">
        <v>0</v>
      </c>
      <c r="AJ78" s="184">
        <v>3521.6495854548111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356.69569815753778</v>
      </c>
      <c r="AT78" s="184">
        <v>1224.0236483224626</v>
      </c>
      <c r="AU78" s="184">
        <v>0</v>
      </c>
      <c r="AV78" s="184">
        <v>1405.6795607220631</v>
      </c>
      <c r="AW78" s="184">
        <v>1266.8535161687043</v>
      </c>
      <c r="AX78" s="249" t="s">
        <v>221</v>
      </c>
      <c r="AY78" s="249" t="s">
        <v>221</v>
      </c>
      <c r="AZ78" s="249" t="s">
        <v>221</v>
      </c>
      <c r="BA78" s="184">
        <v>9707.9331154452375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5185.6195126982038</v>
      </c>
      <c r="BI78" s="184">
        <v>0</v>
      </c>
      <c r="BJ78" s="249" t="s">
        <v>221</v>
      </c>
      <c r="BK78" s="184">
        <v>4628.4169686641817</v>
      </c>
      <c r="BL78" s="184">
        <v>719.96730334189544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1338.3076838986628</v>
      </c>
      <c r="BT78" s="184">
        <v>627.95689046571306</v>
      </c>
      <c r="BU78" s="184">
        <v>0</v>
      </c>
      <c r="BV78" s="184">
        <v>4425.255628208065</v>
      </c>
      <c r="BW78" s="184">
        <v>8015.6244475835138</v>
      </c>
      <c r="BX78" s="184">
        <v>0</v>
      </c>
      <c r="BY78" s="184">
        <v>2493.1777264601824</v>
      </c>
      <c r="BZ78" s="184">
        <v>0</v>
      </c>
      <c r="CA78" s="184">
        <v>9898.7430121830912</v>
      </c>
      <c r="CB78" s="184">
        <v>0</v>
      </c>
      <c r="CC78" s="249" t="s">
        <v>221</v>
      </c>
      <c r="CD78" s="249" t="s">
        <v>221</v>
      </c>
      <c r="CE78" s="195">
        <f t="shared" si="8"/>
        <v>256637.56155916586</v>
      </c>
      <c r="CF78" s="195"/>
    </row>
    <row r="79" spans="1:84" ht="12.6" customHeight="1" x14ac:dyDescent="0.25">
      <c r="A79" s="171" t="s">
        <v>251</v>
      </c>
      <c r="B79" s="175"/>
      <c r="C79" s="225">
        <v>1349709.6644168908</v>
      </c>
      <c r="D79" s="225">
        <v>0</v>
      </c>
      <c r="E79" s="184">
        <v>1861956.7416431294</v>
      </c>
      <c r="F79" s="184">
        <v>0</v>
      </c>
      <c r="G79" s="184">
        <v>0</v>
      </c>
      <c r="H79" s="184">
        <v>129465.10393997972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3341131.5100000002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264.03999999999996</v>
      </c>
      <c r="D80" s="187">
        <v>0</v>
      </c>
      <c r="E80" s="187">
        <v>533.20000000000005</v>
      </c>
      <c r="F80" s="187">
        <v>0</v>
      </c>
      <c r="G80" s="187">
        <v>0</v>
      </c>
      <c r="H80" s="187">
        <v>19.440000000000001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31.41</v>
      </c>
      <c r="P80" s="187">
        <v>93.300000000000011</v>
      </c>
      <c r="Q80" s="187">
        <v>47.62</v>
      </c>
      <c r="R80" s="187">
        <v>0</v>
      </c>
      <c r="S80" s="187">
        <v>7.0000000000000007E-2</v>
      </c>
      <c r="T80" s="187">
        <v>0</v>
      </c>
      <c r="U80" s="187">
        <v>0</v>
      </c>
      <c r="V80" s="187">
        <v>31.200000000000006</v>
      </c>
      <c r="W80" s="187">
        <v>0</v>
      </c>
      <c r="X80" s="187">
        <v>0</v>
      </c>
      <c r="Y80" s="187">
        <v>23.15</v>
      </c>
      <c r="Z80" s="187">
        <v>0</v>
      </c>
      <c r="AA80" s="187">
        <v>0</v>
      </c>
      <c r="AB80" s="187">
        <v>0</v>
      </c>
      <c r="AC80" s="187">
        <v>0</v>
      </c>
      <c r="AD80" s="187">
        <v>1.19</v>
      </c>
      <c r="AE80" s="187">
        <v>0</v>
      </c>
      <c r="AF80" s="187">
        <v>0</v>
      </c>
      <c r="AG80" s="187">
        <v>119.43</v>
      </c>
      <c r="AH80" s="187">
        <v>0</v>
      </c>
      <c r="AI80" s="187">
        <v>0</v>
      </c>
      <c r="AJ80" s="187">
        <v>27.189999999999998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1.9</v>
      </c>
      <c r="AT80" s="187">
        <v>0.12</v>
      </c>
      <c r="AU80" s="187">
        <v>0</v>
      </c>
      <c r="AV80" s="187">
        <v>0.97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1194.2300000000005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29259</v>
      </c>
      <c r="D111" s="174">
        <v>168056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3202</v>
      </c>
      <c r="D114" s="174">
        <v>4317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374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55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72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684</v>
      </c>
    </row>
    <row r="128" spans="1:5" ht="12.6" customHeight="1" x14ac:dyDescent="0.25">
      <c r="A128" s="173" t="s">
        <v>292</v>
      </c>
      <c r="B128" s="172" t="s">
        <v>256</v>
      </c>
      <c r="C128" s="189">
        <v>691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12271</v>
      </c>
      <c r="C138" s="189">
        <v>7936</v>
      </c>
      <c r="D138" s="174">
        <v>9052</v>
      </c>
      <c r="E138" s="175">
        <f>SUM(B138:D138)</f>
        <v>29259</v>
      </c>
    </row>
    <row r="139" spans="1:6" ht="12.6" customHeight="1" x14ac:dyDescent="0.25">
      <c r="A139" s="173" t="s">
        <v>215</v>
      </c>
      <c r="B139" s="174">
        <v>71850</v>
      </c>
      <c r="C139" s="189">
        <v>51665</v>
      </c>
      <c r="D139" s="174">
        <v>44541</v>
      </c>
      <c r="E139" s="175">
        <f>SUM(B139:D139)</f>
        <v>168056</v>
      </c>
    </row>
    <row r="140" spans="1:6" ht="12.6" customHeight="1" x14ac:dyDescent="0.25">
      <c r="A140" s="173" t="s">
        <v>298</v>
      </c>
      <c r="B140" s="174">
        <v>240815.03536589319</v>
      </c>
      <c r="C140" s="174">
        <v>125053.36176618618</v>
      </c>
      <c r="D140" s="174">
        <v>215952.60286792109</v>
      </c>
      <c r="E140" s="175">
        <f>SUM(B140:D140)</f>
        <v>581821.00000000047</v>
      </c>
    </row>
    <row r="141" spans="1:6" ht="12.6" customHeight="1" x14ac:dyDescent="0.25">
      <c r="A141" s="173" t="s">
        <v>245</v>
      </c>
      <c r="B141" s="174">
        <v>819829838.52999997</v>
      </c>
      <c r="C141" s="189">
        <v>455879992.93999988</v>
      </c>
      <c r="D141" s="174">
        <v>538719050.42999971</v>
      </c>
      <c r="E141" s="175">
        <f>SUM(B141:D141)</f>
        <v>1814428881.8999996</v>
      </c>
      <c r="F141" s="199"/>
    </row>
    <row r="142" spans="1:6" ht="12.6" customHeight="1" x14ac:dyDescent="0.25">
      <c r="A142" s="173" t="s">
        <v>246</v>
      </c>
      <c r="B142" s="174">
        <v>358425527.05999994</v>
      </c>
      <c r="C142" s="189">
        <v>186127568.96000004</v>
      </c>
      <c r="D142" s="174">
        <v>321419670.26999998</v>
      </c>
      <c r="E142" s="175">
        <f>SUM(B142:D142)</f>
        <v>865972766.28999996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21591424.810000006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448225.43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-362063.77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39019.199999999997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6475299.4699999997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482756.80999999976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28674661.950000003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3664186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4708465.38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8372651.3799999999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322261.19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27237808.199999999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27560069.390000001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7071414.4799999995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7071414.4799999995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10204042.939999999</v>
      </c>
      <c r="C195" s="189">
        <v>0</v>
      </c>
      <c r="D195" s="174">
        <v>0</v>
      </c>
      <c r="E195" s="175">
        <f t="shared" ref="E195:E203" si="10">SUM(B195:C195)-D195</f>
        <v>10204042.939999999</v>
      </c>
    </row>
    <row r="196" spans="1:8" ht="12.6" customHeight="1" x14ac:dyDescent="0.25">
      <c r="A196" s="173" t="s">
        <v>333</v>
      </c>
      <c r="B196" s="174">
        <v>21279518.619999994</v>
      </c>
      <c r="C196" s="189">
        <v>0</v>
      </c>
      <c r="D196" s="174">
        <v>0</v>
      </c>
      <c r="E196" s="175">
        <f t="shared" si="10"/>
        <v>21279518.619999994</v>
      </c>
    </row>
    <row r="197" spans="1:8" ht="12.6" customHeight="1" x14ac:dyDescent="0.25">
      <c r="A197" s="173" t="s">
        <v>334</v>
      </c>
      <c r="B197" s="174">
        <v>358691367.21999997</v>
      </c>
      <c r="C197" s="189">
        <v>7589536.25</v>
      </c>
      <c r="D197" s="174">
        <v>328052.36000000004</v>
      </c>
      <c r="E197" s="175">
        <f t="shared" si="10"/>
        <v>365952851.10999995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13599325.510000002</v>
      </c>
      <c r="C199" s="189">
        <v>367676.75999999995</v>
      </c>
      <c r="D199" s="174">
        <v>7784.35</v>
      </c>
      <c r="E199" s="175">
        <f t="shared" si="10"/>
        <v>13959217.920000002</v>
      </c>
    </row>
    <row r="200" spans="1:8" ht="12.6" customHeight="1" x14ac:dyDescent="0.25">
      <c r="A200" s="173" t="s">
        <v>337</v>
      </c>
      <c r="B200" s="174">
        <v>200469864.16</v>
      </c>
      <c r="C200" s="189">
        <v>7395188.7100000679</v>
      </c>
      <c r="D200" s="174">
        <v>653440.41999999993</v>
      </c>
      <c r="E200" s="175">
        <f t="shared" si="10"/>
        <v>207211612.45000008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258775.28000000099</v>
      </c>
      <c r="C202" s="189">
        <v>0</v>
      </c>
      <c r="D202" s="174">
        <v>0</v>
      </c>
      <c r="E202" s="175">
        <f t="shared" si="10"/>
        <v>258775.28000000099</v>
      </c>
    </row>
    <row r="203" spans="1:8" ht="12.6" customHeight="1" x14ac:dyDescent="0.25">
      <c r="A203" s="173" t="s">
        <v>340</v>
      </c>
      <c r="B203" s="174">
        <v>5212063.1200000346</v>
      </c>
      <c r="C203" s="189">
        <v>1203391.4899999518</v>
      </c>
      <c r="D203" s="174">
        <v>-1278715.8699999999</v>
      </c>
      <c r="E203" s="175">
        <f t="shared" si="10"/>
        <v>7694170.4799999865</v>
      </c>
    </row>
    <row r="204" spans="1:8" ht="12.6" customHeight="1" x14ac:dyDescent="0.25">
      <c r="A204" s="173" t="s">
        <v>203</v>
      </c>
      <c r="B204" s="175">
        <f>SUM(B195:B203)</f>
        <v>609714956.8499999</v>
      </c>
      <c r="C204" s="191">
        <f>SUM(C195:C203)</f>
        <v>16555793.21000002</v>
      </c>
      <c r="D204" s="175">
        <f>SUM(D195:D203)</f>
        <v>-289438.74</v>
      </c>
      <c r="E204" s="175">
        <f>SUM(E195:E203)</f>
        <v>626560188.80000007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19953423.25</v>
      </c>
      <c r="C209" s="189">
        <v>485525.92999999947</v>
      </c>
      <c r="D209" s="174">
        <v>0</v>
      </c>
      <c r="E209" s="175">
        <f t="shared" ref="E209:E216" si="11">SUM(B209:C209)-D209</f>
        <v>20438949.18</v>
      </c>
      <c r="H209" s="259"/>
    </row>
    <row r="210" spans="1:8" ht="12.6" customHeight="1" x14ac:dyDescent="0.25">
      <c r="A210" s="173" t="s">
        <v>334</v>
      </c>
      <c r="B210" s="174">
        <v>228256865.09</v>
      </c>
      <c r="C210" s="189">
        <v>10263173.889999969</v>
      </c>
      <c r="D210" s="174">
        <v>398503.52000000008</v>
      </c>
      <c r="E210" s="175">
        <f t="shared" si="11"/>
        <v>238121535.45999995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9424057.8099999987</v>
      </c>
      <c r="C212" s="189">
        <v>868216.55999999773</v>
      </c>
      <c r="D212" s="174">
        <v>7784.35</v>
      </c>
      <c r="E212" s="175">
        <f t="shared" si="11"/>
        <v>10284490.019999998</v>
      </c>
      <c r="H212" s="259"/>
    </row>
    <row r="213" spans="1:8" ht="12.6" customHeight="1" x14ac:dyDescent="0.25">
      <c r="A213" s="173" t="s">
        <v>337</v>
      </c>
      <c r="B213" s="174">
        <f>175426646.11+218933.209999926</f>
        <v>175645579.31999993</v>
      </c>
      <c r="C213" s="189">
        <f>7828183.82999996-218933.209999926</f>
        <v>7609250.6200000336</v>
      </c>
      <c r="D213" s="174">
        <v>753512.46000000008</v>
      </c>
      <c r="E213" s="175">
        <f t="shared" si="11"/>
        <v>182501317.47999996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433279925.46999991</v>
      </c>
      <c r="C217" s="191">
        <f>SUM(C208:C216)</f>
        <v>19226167</v>
      </c>
      <c r="D217" s="175">
        <f>SUM(D208:D216)</f>
        <v>1159800.33</v>
      </c>
      <c r="E217" s="175">
        <f>SUM(E208:E216)</f>
        <v>451346292.13999993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8483836.5299999993</v>
      </c>
      <c r="D221" s="172">
        <f>C221</f>
        <v>8483836.5299999993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843552739.80999994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461127376.06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12027528.569999998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73926448.409999996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316489612.85000008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13124092.640000001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1720247798.3400002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1844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18459251.419999998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11773538.76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30232790.18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1758964425.0500002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191072.07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372438688.47999996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249997377.38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193929970.85999998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16210685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76695.8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332849734.82999992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316659227.26999998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316659227.26999998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10204042.939999999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21279518.620000001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365952851.10999995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13959217.92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207211612.44999999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258775.28000000119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7694170.4800000004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626560188.79999995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451346292.13999999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175213896.65999997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45931823.140000001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45931823.140000001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7893573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7893573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878548254.89999986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27733753.250000004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36053611.260000005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18134216.029999997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81921580.540000007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168855599.78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3266916.3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172122516.08000001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172122516.08000001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624504158.27999949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878548254.8999995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878548254.89999986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1814428881.9000001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865972766.40999901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2680401648.309999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8483836.5299999993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1720247798.3400006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30232790.180000003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1758964425.0500007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921437223.25999832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47582643.399999984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47582643.399999984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969019866.6599983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314424513.14000016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28674661.950000014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20380571.280000001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200320846.03000015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4438453.3800000008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84784106.599999994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19226164.220000021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8372651.3799999999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27560069.390000001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7071414.4799999995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274491818.2661227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989745370.11612308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-20725503.456124783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45020779.740000002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24295276.28387522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24295276.28387522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Sacred Heart Medical Center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29259</v>
      </c>
      <c r="C414" s="194">
        <f>E138</f>
        <v>29259</v>
      </c>
      <c r="D414" s="179"/>
    </row>
    <row r="415" spans="1:5" ht="12.6" customHeight="1" x14ac:dyDescent="0.25">
      <c r="A415" s="179" t="s">
        <v>464</v>
      </c>
      <c r="B415" s="179">
        <f>D111</f>
        <v>168056</v>
      </c>
      <c r="C415" s="179">
        <f>E139</f>
        <v>168056</v>
      </c>
      <c r="D415" s="194">
        <f>SUM(C59:H59)+N59</f>
        <v>168056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3202</v>
      </c>
    </row>
    <row r="424" spans="1:7" ht="12.6" customHeight="1" x14ac:dyDescent="0.25">
      <c r="A424" s="179" t="s">
        <v>1244</v>
      </c>
      <c r="B424" s="179">
        <f>D114</f>
        <v>4317</v>
      </c>
      <c r="D424" s="179">
        <f>J59</f>
        <v>4317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314424513.14000016</v>
      </c>
      <c r="C427" s="179">
        <f t="shared" ref="C427:C434" si="13">CE61</f>
        <v>314424513.13999993</v>
      </c>
      <c r="D427" s="179"/>
    </row>
    <row r="428" spans="1:7" ht="12.6" customHeight="1" x14ac:dyDescent="0.25">
      <c r="A428" s="179" t="s">
        <v>3</v>
      </c>
      <c r="B428" s="179">
        <f t="shared" si="12"/>
        <v>28674661.950000014</v>
      </c>
      <c r="C428" s="179">
        <f t="shared" si="13"/>
        <v>28674663</v>
      </c>
      <c r="D428" s="179">
        <f>D173</f>
        <v>28674661.950000003</v>
      </c>
    </row>
    <row r="429" spans="1:7" ht="12.6" customHeight="1" x14ac:dyDescent="0.25">
      <c r="A429" s="179" t="s">
        <v>236</v>
      </c>
      <c r="B429" s="179">
        <f t="shared" si="12"/>
        <v>20380571.280000001</v>
      </c>
      <c r="C429" s="179">
        <f t="shared" si="13"/>
        <v>20380571.280000001</v>
      </c>
      <c r="D429" s="179"/>
    </row>
    <row r="430" spans="1:7" ht="12.6" customHeight="1" x14ac:dyDescent="0.25">
      <c r="A430" s="179" t="s">
        <v>237</v>
      </c>
      <c r="B430" s="179">
        <f t="shared" si="12"/>
        <v>200320846.03000015</v>
      </c>
      <c r="C430" s="179">
        <f t="shared" si="13"/>
        <v>200320846.02999991</v>
      </c>
      <c r="D430" s="179"/>
    </row>
    <row r="431" spans="1:7" ht="12.6" customHeight="1" x14ac:dyDescent="0.25">
      <c r="A431" s="179" t="s">
        <v>444</v>
      </c>
      <c r="B431" s="179">
        <f t="shared" si="12"/>
        <v>4438453.3800000008</v>
      </c>
      <c r="C431" s="179">
        <f t="shared" si="13"/>
        <v>4438453.38</v>
      </c>
      <c r="D431" s="179"/>
    </row>
    <row r="432" spans="1:7" ht="12.6" customHeight="1" x14ac:dyDescent="0.25">
      <c r="A432" s="179" t="s">
        <v>445</v>
      </c>
      <c r="B432" s="179">
        <f t="shared" si="12"/>
        <v>84784106.599999994</v>
      </c>
      <c r="C432" s="179">
        <f t="shared" si="13"/>
        <v>84784106.599999979</v>
      </c>
      <c r="D432" s="179"/>
    </row>
    <row r="433" spans="1:7" ht="12.6" customHeight="1" x14ac:dyDescent="0.25">
      <c r="A433" s="179" t="s">
        <v>6</v>
      </c>
      <c r="B433" s="179">
        <f t="shared" si="12"/>
        <v>19226164.220000021</v>
      </c>
      <c r="C433" s="179">
        <f t="shared" si="13"/>
        <v>19226167</v>
      </c>
      <c r="D433" s="179">
        <f>C217</f>
        <v>19226167</v>
      </c>
    </row>
    <row r="434" spans="1:7" ht="12.6" customHeight="1" x14ac:dyDescent="0.25">
      <c r="A434" s="179" t="s">
        <v>474</v>
      </c>
      <c r="B434" s="179">
        <f t="shared" si="12"/>
        <v>8372651.3799999999</v>
      </c>
      <c r="C434" s="179">
        <f t="shared" si="13"/>
        <v>8372651.3800000008</v>
      </c>
      <c r="D434" s="179">
        <f>D177</f>
        <v>8372651.3799999999</v>
      </c>
    </row>
    <row r="435" spans="1:7" ht="12.6" customHeight="1" x14ac:dyDescent="0.25">
      <c r="A435" s="179" t="s">
        <v>447</v>
      </c>
      <c r="B435" s="179">
        <f t="shared" si="12"/>
        <v>100</v>
      </c>
      <c r="C435" s="179"/>
      <c r="D435" s="179">
        <f>D181</f>
        <v>100</v>
      </c>
    </row>
    <row r="436" spans="1:7" ht="12.6" customHeight="1" x14ac:dyDescent="0.25">
      <c r="A436" s="179" t="s">
        <v>475</v>
      </c>
      <c r="B436" s="179">
        <f t="shared" si="12"/>
        <v>27560069.390000001</v>
      </c>
      <c r="C436" s="179"/>
      <c r="D436" s="179">
        <f>D186</f>
        <v>27560069.390000001</v>
      </c>
    </row>
    <row r="437" spans="1:7" ht="12.6" customHeight="1" x14ac:dyDescent="0.25">
      <c r="A437" s="194" t="s">
        <v>449</v>
      </c>
      <c r="B437" s="194">
        <f t="shared" si="12"/>
        <v>7071414.4799999995</v>
      </c>
      <c r="C437" s="194"/>
      <c r="D437" s="194">
        <f>D190</f>
        <v>7071414.4799999995</v>
      </c>
    </row>
    <row r="438" spans="1:7" ht="12.6" customHeight="1" x14ac:dyDescent="0.25">
      <c r="A438" s="194" t="s">
        <v>476</v>
      </c>
      <c r="B438" s="194">
        <f>C386+C387+C388</f>
        <v>34631583.869999997</v>
      </c>
      <c r="C438" s="194">
        <f>CD69</f>
        <v>34631583.869999997</v>
      </c>
      <c r="D438" s="194">
        <f>D181+D186+D190</f>
        <v>34631583.869999997</v>
      </c>
    </row>
    <row r="439" spans="1:7" ht="12.6" customHeight="1" x14ac:dyDescent="0.25">
      <c r="A439" s="179" t="s">
        <v>451</v>
      </c>
      <c r="B439" s="194">
        <f>C389</f>
        <v>274491818.2661227</v>
      </c>
      <c r="C439" s="194">
        <f>SUM(C69:CC69)</f>
        <v>274491818.26612508</v>
      </c>
      <c r="D439" s="179"/>
    </row>
    <row r="440" spans="1:7" ht="12.6" customHeight="1" x14ac:dyDescent="0.25">
      <c r="A440" s="179" t="s">
        <v>477</v>
      </c>
      <c r="B440" s="194">
        <f>B438+B439</f>
        <v>309123402.1361227</v>
      </c>
      <c r="C440" s="194">
        <f>CE69</f>
        <v>309123402.13612509</v>
      </c>
      <c r="D440" s="179"/>
    </row>
    <row r="441" spans="1:7" ht="12.6" customHeight="1" x14ac:dyDescent="0.25">
      <c r="A441" s="179" t="s">
        <v>478</v>
      </c>
      <c r="B441" s="179">
        <f>D390</f>
        <v>989745370.11612308</v>
      </c>
      <c r="C441" s="179">
        <f>SUM(C427:C437)+C440</f>
        <v>989745373.94612491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8483836.5299999993</v>
      </c>
      <c r="C444" s="179">
        <f>C363</f>
        <v>8483836.5299999993</v>
      </c>
      <c r="D444" s="179"/>
    </row>
    <row r="445" spans="1:7" ht="12.6" customHeight="1" x14ac:dyDescent="0.25">
      <c r="A445" s="179" t="s">
        <v>343</v>
      </c>
      <c r="B445" s="179">
        <f>D229</f>
        <v>1720247798.3400002</v>
      </c>
      <c r="C445" s="179">
        <f>C364</f>
        <v>1720247798.3400006</v>
      </c>
      <c r="D445" s="179"/>
    </row>
    <row r="446" spans="1:7" ht="12.6" customHeight="1" x14ac:dyDescent="0.25">
      <c r="A446" s="179" t="s">
        <v>351</v>
      </c>
      <c r="B446" s="179">
        <f>D236</f>
        <v>30232790.18</v>
      </c>
      <c r="C446" s="179">
        <f>C365</f>
        <v>30232790.180000003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1758964425.0500002</v>
      </c>
      <c r="C448" s="179">
        <f>D367</f>
        <v>1758964425.0500007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1844</v>
      </c>
    </row>
    <row r="454" spans="1:7" ht="12.6" customHeight="1" x14ac:dyDescent="0.25">
      <c r="A454" s="179" t="s">
        <v>168</v>
      </c>
      <c r="B454" s="179">
        <f>C233</f>
        <v>18459251.419999998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11773538.76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47582643.399999984</v>
      </c>
      <c r="C458" s="194">
        <f>CE70</f>
        <v>47582643.400000006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1814428881.9000001</v>
      </c>
      <c r="C463" s="194">
        <f>CE73</f>
        <v>1814428881.9000003</v>
      </c>
      <c r="D463" s="194">
        <f>E141+E147+E153</f>
        <v>1814428881.8999996</v>
      </c>
    </row>
    <row r="464" spans="1:7" ht="12.6" customHeight="1" x14ac:dyDescent="0.25">
      <c r="A464" s="179" t="s">
        <v>246</v>
      </c>
      <c r="B464" s="194">
        <f>C360</f>
        <v>865972766.40999901</v>
      </c>
      <c r="C464" s="194">
        <f>CE74</f>
        <v>865972766.40999997</v>
      </c>
      <c r="D464" s="194">
        <f>E142+E148+E154</f>
        <v>865972766.28999996</v>
      </c>
    </row>
    <row r="465" spans="1:7" ht="12.6" customHeight="1" x14ac:dyDescent="0.25">
      <c r="A465" s="179" t="s">
        <v>247</v>
      </c>
      <c r="B465" s="194">
        <f>D361</f>
        <v>2680401648.309999</v>
      </c>
      <c r="C465" s="194">
        <f>CE75</f>
        <v>2680401648.3100009</v>
      </c>
      <c r="D465" s="194">
        <f>D463+D464</f>
        <v>2680401648.1899996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10204042.939999999</v>
      </c>
      <c r="C468" s="179">
        <f>E195</f>
        <v>10204042.939999999</v>
      </c>
      <c r="D468" s="179"/>
    </row>
    <row r="469" spans="1:7" ht="12.6" customHeight="1" x14ac:dyDescent="0.25">
      <c r="A469" s="179" t="s">
        <v>333</v>
      </c>
      <c r="B469" s="179">
        <f t="shared" si="14"/>
        <v>21279518.620000001</v>
      </c>
      <c r="C469" s="179">
        <f>E196</f>
        <v>21279518.619999994</v>
      </c>
      <c r="D469" s="179"/>
    </row>
    <row r="470" spans="1:7" ht="12.6" customHeight="1" x14ac:dyDescent="0.25">
      <c r="A470" s="179" t="s">
        <v>334</v>
      </c>
      <c r="B470" s="179">
        <f t="shared" si="14"/>
        <v>365952851.10999995</v>
      </c>
      <c r="C470" s="179">
        <f>E197</f>
        <v>365952851.10999995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13959217.92</v>
      </c>
      <c r="C472" s="179">
        <f>E199</f>
        <v>13959217.920000002</v>
      </c>
      <c r="D472" s="179"/>
    </row>
    <row r="473" spans="1:7" ht="12.6" customHeight="1" x14ac:dyDescent="0.25">
      <c r="A473" s="179" t="s">
        <v>495</v>
      </c>
      <c r="B473" s="179">
        <f t="shared" si="14"/>
        <v>207211612.44999999</v>
      </c>
      <c r="C473" s="179">
        <f>SUM(E200:E201)</f>
        <v>207211612.45000008</v>
      </c>
      <c r="D473" s="179"/>
    </row>
    <row r="474" spans="1:7" ht="12.6" customHeight="1" x14ac:dyDescent="0.25">
      <c r="A474" s="179" t="s">
        <v>339</v>
      </c>
      <c r="B474" s="179">
        <f t="shared" si="14"/>
        <v>258775.28000000119</v>
      </c>
      <c r="C474" s="179">
        <f>E202</f>
        <v>258775.28000000099</v>
      </c>
      <c r="D474" s="179"/>
    </row>
    <row r="475" spans="1:7" ht="12.6" customHeight="1" x14ac:dyDescent="0.25">
      <c r="A475" s="179" t="s">
        <v>340</v>
      </c>
      <c r="B475" s="179">
        <f t="shared" si="14"/>
        <v>7694170.4800000004</v>
      </c>
      <c r="C475" s="179">
        <f>E203</f>
        <v>7694170.4799999865</v>
      </c>
      <c r="D475" s="179"/>
    </row>
    <row r="476" spans="1:7" ht="12.6" customHeight="1" x14ac:dyDescent="0.25">
      <c r="A476" s="179" t="s">
        <v>203</v>
      </c>
      <c r="B476" s="179">
        <f>D275</f>
        <v>626560188.79999995</v>
      </c>
      <c r="C476" s="179">
        <f>E204</f>
        <v>626560188.80000007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451346292.13999999</v>
      </c>
      <c r="C478" s="179">
        <f>E217</f>
        <v>451346292.13999993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878548254.89999986</v>
      </c>
    </row>
    <row r="482" spans="1:12" ht="12.6" customHeight="1" x14ac:dyDescent="0.25">
      <c r="A482" s="180" t="s">
        <v>499</v>
      </c>
      <c r="C482" s="180">
        <f>D339</f>
        <v>878548254.8999995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Sacred Heart Medical Center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53352057.789999992</v>
      </c>
      <c r="C496" s="240">
        <f>C71</f>
        <v>50441093.350000001</v>
      </c>
      <c r="D496" s="240">
        <f>'Prior Year'!C59</f>
        <v>35926</v>
      </c>
      <c r="E496" s="180">
        <f>C59</f>
        <v>67889.218572915444</v>
      </c>
      <c r="F496" s="263">
        <f t="shared" ref="F496:G511" si="15">IF(B496=0,"",IF(D496=0,"",B496/D496))</f>
        <v>1485.0542167232643</v>
      </c>
      <c r="G496" s="264">
        <f t="shared" si="15"/>
        <v>742.99122026017233</v>
      </c>
      <c r="H496" s="265">
        <f>IF(B496=0,"",IF(C496=0,"",IF(D496=0,"",IF(E496=0,"",IF(G496/F496-1&lt;-0.25,G496/F496-1,IF(G496/F496-1&gt;0.25,G496/F496-1,""))))))</f>
        <v>-0.49968747814503078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90091132.280000001</v>
      </c>
      <c r="C498" s="240">
        <f>E71</f>
        <v>91101285.840000004</v>
      </c>
      <c r="D498" s="240">
        <f>'Prior Year'!E59</f>
        <v>156847</v>
      </c>
      <c r="E498" s="180">
        <f>E59</f>
        <v>93654.79965006758</v>
      </c>
      <c r="F498" s="263">
        <f t="shared" si="15"/>
        <v>574.38862254298772</v>
      </c>
      <c r="G498" s="263">
        <f t="shared" si="15"/>
        <v>972.73483238863844</v>
      </c>
      <c r="H498" s="265">
        <f t="shared" si="16"/>
        <v>0.6935134057531549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43136.869999999995</v>
      </c>
      <c r="C500" s="240">
        <f>G71</f>
        <v>12108.05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8311823.6899999985</v>
      </c>
      <c r="C501" s="240">
        <f>H71</f>
        <v>5646045.0999999996</v>
      </c>
      <c r="D501" s="240">
        <f>'Prior Year'!H59</f>
        <v>0</v>
      </c>
      <c r="E501" s="180">
        <f>H59</f>
        <v>6511.9817770169821</v>
      </c>
      <c r="F501" s="263" t="str">
        <f t="shared" si="15"/>
        <v/>
      </c>
      <c r="G501" s="263">
        <f t="shared" si="15"/>
        <v>867.0240939443089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4335</v>
      </c>
      <c r="E503" s="180">
        <f>J59</f>
        <v>4317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7210178.7000000011</v>
      </c>
      <c r="C508" s="240">
        <f>O71</f>
        <v>7786058.0600000005</v>
      </c>
      <c r="D508" s="240">
        <f>'Prior Year'!O59</f>
        <v>3189</v>
      </c>
      <c r="E508" s="180">
        <f>O59</f>
        <v>3202</v>
      </c>
      <c r="F508" s="263">
        <f t="shared" si="15"/>
        <v>2260.9528692380059</v>
      </c>
      <c r="G508" s="263">
        <f t="shared" si="15"/>
        <v>2431.6233791380387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114760658.58999999</v>
      </c>
      <c r="C509" s="240">
        <f>P71</f>
        <v>112793520.99999996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8689013.589999998</v>
      </c>
      <c r="C510" s="240">
        <f>Q71</f>
        <v>8322233.9599999981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12530609.5</v>
      </c>
      <c r="C511" s="240">
        <f>R71</f>
        <v>12143304.219999999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2254222.3900000015</v>
      </c>
      <c r="C512" s="240">
        <f>S71</f>
        <v>7267539.4499999993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30820141.269999992</v>
      </c>
      <c r="C514" s="240">
        <f>U71</f>
        <v>29925485.429999996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36761649.230000004</v>
      </c>
      <c r="C515" s="240">
        <f>V71</f>
        <v>37065857.259999998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1477789.0299999996</v>
      </c>
      <c r="C516" s="240">
        <f>W71</f>
        <v>1559358.15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2851430.8</v>
      </c>
      <c r="C517" s="240">
        <f>X71</f>
        <v>3059776.53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21884499.969999999</v>
      </c>
      <c r="C518" s="240">
        <f>Y71</f>
        <v>22331181.049999997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429727.16000000009</v>
      </c>
      <c r="C519" s="240">
        <f>Z71</f>
        <v>688573.06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3226051.5200000009</v>
      </c>
      <c r="C520" s="240">
        <f>AA71</f>
        <v>3429198.28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45482371.07</v>
      </c>
      <c r="C521" s="240">
        <f>AB71</f>
        <v>45643299.269999996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14732695.77</v>
      </c>
      <c r="C522" s="240">
        <f>AC71</f>
        <v>14239530.650000002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2067102.69</v>
      </c>
      <c r="C523" s="240">
        <f>AD71</f>
        <v>1806680.67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3670964.4299999997</v>
      </c>
      <c r="C524" s="240">
        <f>AE71</f>
        <v>3681758.2699999996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31147991.690000001</v>
      </c>
      <c r="C526" s="240">
        <f>AG71</f>
        <v>33438825.079999998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9610845.8599999975</v>
      </c>
      <c r="C529" s="240">
        <f>AJ71</f>
        <v>8848534.700000003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2606137.4700000002</v>
      </c>
      <c r="C530" s="240">
        <f>AK71</f>
        <v>2880081.47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780126.08</v>
      </c>
      <c r="C531" s="240">
        <f>AL71</f>
        <v>816402.88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309880.96000000002</v>
      </c>
      <c r="C538" s="240">
        <f>AS71</f>
        <v>278680.64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8081040.6399999997</v>
      </c>
      <c r="C539" s="240">
        <f>AT71</f>
        <v>7263851.1400000006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-2336.6899999999441</v>
      </c>
      <c r="C541" s="240">
        <f>AV71</f>
        <v>571494.15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1504545.67</v>
      </c>
      <c r="C542" s="240">
        <f>AW71</f>
        <v>959248.27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406817.51000000007</v>
      </c>
      <c r="C543" s="240">
        <f>AX71</f>
        <v>142721.75999999995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6481799.6900000023</v>
      </c>
      <c r="C544" s="240">
        <f>AY71</f>
        <v>6474883.4300000006</v>
      </c>
      <c r="D544" s="240">
        <f>'Prior Year'!AY59</f>
        <v>752979</v>
      </c>
      <c r="E544" s="180">
        <f>AY59</f>
        <v>793258</v>
      </c>
      <c r="F544" s="263">
        <f t="shared" ref="F544:G550" si="19">IF(B544=0,"",IF(D544=0,"",B544/D544))</f>
        <v>8.6082077853432857</v>
      </c>
      <c r="G544" s="263">
        <f t="shared" si="19"/>
        <v>8.1623928532709424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3183411.94</v>
      </c>
      <c r="C546" s="240">
        <f>BA71</f>
        <v>3180307.3699999996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2246921.4200000004</v>
      </c>
      <c r="C547" s="240">
        <f>BB71</f>
        <v>2319812.7500000014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2517448.87</v>
      </c>
      <c r="C548" s="240">
        <f>BC71</f>
        <v>2463286.1800000002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169191.18</v>
      </c>
      <c r="C549" s="240">
        <f>BD71</f>
        <v>-1344.179999999993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19030057.190000005</v>
      </c>
      <c r="C550" s="240">
        <f>BE71</f>
        <v>20775906.619999997</v>
      </c>
      <c r="D550" s="240">
        <f>'Prior Year'!BE59</f>
        <v>849727.63000000024</v>
      </c>
      <c r="E550" s="180">
        <f>BE59</f>
        <v>849727.63000000024</v>
      </c>
      <c r="F550" s="263">
        <f t="shared" si="19"/>
        <v>22.395478878331872</v>
      </c>
      <c r="G550" s="263">
        <f t="shared" si="19"/>
        <v>24.450077750208017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8158758.2000000011</v>
      </c>
      <c r="C551" s="240">
        <f>BF71</f>
        <v>8782185.4000000004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364614.04999999993</v>
      </c>
      <c r="C552" s="240">
        <f>BG71</f>
        <v>474969.38999999996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1166323.03</v>
      </c>
      <c r="C553" s="240">
        <f>BH71</f>
        <v>1336139.6599999999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173293.87</v>
      </c>
      <c r="C555" s="240">
        <f>BJ71</f>
        <v>171744.90000000002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261831</v>
      </c>
      <c r="C556" s="240">
        <f>BK71</f>
        <v>260447.04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40729</v>
      </c>
      <c r="C557" s="240">
        <f>BL71</f>
        <v>40503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10188699.670000002</v>
      </c>
      <c r="C559" s="240">
        <f>BN71</f>
        <v>11458572.979999999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135873.45000000001</v>
      </c>
      <c r="C560" s="240">
        <f>BO71</f>
        <v>161415.92000000001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57561.279999999999</v>
      </c>
      <c r="C561" s="240">
        <f>BP71</f>
        <v>37285.1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1365121.1499999994</v>
      </c>
      <c r="C564" s="240">
        <f>BS71</f>
        <v>1427966.4199999997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1269311.7099999997</v>
      </c>
      <c r="C565" s="240">
        <f>BT71</f>
        <v>1280554.1599999997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251443.39</v>
      </c>
      <c r="C567" s="240">
        <f>BV71</f>
        <v>249899.02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39905801.409999989</v>
      </c>
      <c r="C568" s="240">
        <f>BW71</f>
        <v>42769114.840000004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10956312.189999999</v>
      </c>
      <c r="C570" s="240">
        <f>BY71</f>
        <v>16733695.670000002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12303656.869999997</v>
      </c>
      <c r="C572" s="240">
        <f>CA71</f>
        <v>12546775.209999997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10007.07</v>
      </c>
      <c r="C573" s="240">
        <f>CB71</f>
        <v>2534.65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272596122.83978915</v>
      </c>
      <c r="C574" s="240">
        <f>CC71</f>
        <v>260440763.4061251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34479652.520000003</v>
      </c>
      <c r="C575" s="240">
        <f>CD71</f>
        <v>34631583.869999997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733830.80000000016</v>
      </c>
      <c r="E612" s="180">
        <f>SUM(C624:D647)+SUM(C668:D713)</f>
        <v>665281614.87229288</v>
      </c>
      <c r="F612" s="180">
        <f>CE64-(AX64+BD64+BE64+BG64+BJ64+BN64+BP64+BQ64+CB64+CC64+CD64)</f>
        <v>184596909.14999992</v>
      </c>
      <c r="G612" s="180">
        <f>CE77-(AX77+AY77+BD77+BE77+BG77+BJ77+BN77+BP77+BQ77+CB77+CC77+CD77)</f>
        <v>793258</v>
      </c>
      <c r="H612" s="197">
        <f>CE60-(AX60+AY60+AZ60+BD60+BE60+BG60+BJ60+BN60+BO60+BP60+BQ60+BR60+CB60+CC60+CD60)</f>
        <v>3147.9199999999978</v>
      </c>
      <c r="I612" s="180">
        <f>CE78-(AX78+AY78+AZ78+BD78+BE78+BF78+BG78+BJ78+BN78+BO78+BP78+BQ78+BR78+CB78+CC78+CD78)</f>
        <v>256637.56155916586</v>
      </c>
      <c r="J612" s="180">
        <f>CE79-(AX79+AY79+AZ79+BA79+BD79+BE79+BF79+BG79+BJ79+BN79+BO79+BP79+BQ79+BR79+CB79+CC79+CD79)</f>
        <v>3341131.5100000002</v>
      </c>
      <c r="K612" s="180">
        <f>CE75-(AW75+AX75+AY75+AZ75+BA75+BB75+BC75+BD75+BE75+BF75+BG75+BH75+BI75+BJ75+BK75+BL75+BM75+BN75+BO75+BP75+BQ75+BR75+BS75+BT75+BU75+BV75+BW75+BX75+CB75+CC75+CD75)</f>
        <v>2680401648.3100009</v>
      </c>
      <c r="L612" s="197">
        <f>CE80-(AW80+AX80+AY80+AZ80+BA80+BB80+BC80+BD80+BE80+BF80+BG80+BH80+BI80+BJ80+BK80+BL80+BM80+BN80+BO80+BP80+BQ80+BR80+BS80+BT80+BU80+BV80+BW80+BX80+BY80+BZ80+CA80+CB80+CC80+CD80)</f>
        <v>1194.2300000000005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20775906.619999997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34631583.869999997</v>
      </c>
      <c r="D615" s="266">
        <f>SUM(C614:C615)</f>
        <v>55407490.489999995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142721.75999999995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171744.90000000002</v>
      </c>
      <c r="D617" s="180">
        <f>(D615/D612)*BJ76</f>
        <v>567259.64285913808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474969.38999999996</v>
      </c>
      <c r="D618" s="180">
        <f>(D615/D612)*BG76</f>
        <v>170462.62013634268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11458572.979999999</v>
      </c>
      <c r="D619" s="180">
        <f>(D615/D612)*BN76</f>
        <v>1572726.7237019748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260440763.4061251</v>
      </c>
      <c r="D620" s="180">
        <f>(D615/D612)*CC76</f>
        <v>1748688.3328864553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37285.1</v>
      </c>
      <c r="D621" s="180">
        <f>(D615/D612)*BP76</f>
        <v>93386.168123151379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2534.65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276881115.67383212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-1344.179999999993</v>
      </c>
      <c r="D624" s="180">
        <f>(D615/D612)*BD76</f>
        <v>459900.62133424968</v>
      </c>
      <c r="E624" s="180">
        <f>(E623/E612)*SUM(C624:D624)</f>
        <v>190844.92377024647</v>
      </c>
      <c r="F624" s="180">
        <f>SUM(C624:E624)</f>
        <v>649401.36510449613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6474883.4300000006</v>
      </c>
      <c r="D625" s="180">
        <f>(D615/D612)*AY76</f>
        <v>1900143.4629365911</v>
      </c>
      <c r="E625" s="180">
        <f>(E623/E612)*SUM(C625:D625)</f>
        <v>3485571.7309424877</v>
      </c>
      <c r="F625" s="180">
        <f>(F624/F612)*AY64</f>
        <v>12662.158034843351</v>
      </c>
      <c r="G625" s="180">
        <f>SUM(C625:F625)</f>
        <v>11873260.781913921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161415.92000000001</v>
      </c>
      <c r="D627" s="180">
        <f>(D615/D612)*BO76</f>
        <v>71822.852425528588</v>
      </c>
      <c r="E627" s="180">
        <f>(E623/E612)*SUM(C627:D627)</f>
        <v>97070.789397918401</v>
      </c>
      <c r="F627" s="180">
        <f>(F624/F612)*BO64</f>
        <v>0.33870753156248562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330309.90053097857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8782185.4000000004</v>
      </c>
      <c r="D629" s="180">
        <f>(D615/D612)*BF76</f>
        <v>644424.43507810065</v>
      </c>
      <c r="E629" s="180">
        <f>(E623/E612)*SUM(C629:D629)</f>
        <v>3923226.1794268396</v>
      </c>
      <c r="F629" s="180">
        <f>(F624/F612)*BF64</f>
        <v>2607.0577976747945</v>
      </c>
      <c r="G629" s="180">
        <f>(G625/G612)*BF77</f>
        <v>0</v>
      </c>
      <c r="H629" s="180">
        <f>(H628/H612)*BF60</f>
        <v>17242.027388005554</v>
      </c>
      <c r="I629" s="180">
        <f>SUM(C629:H629)</f>
        <v>13369685.099690622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3180307.3699999996</v>
      </c>
      <c r="D630" s="180">
        <f>(D615/D612)*BA76</f>
        <v>1822474.3009957899</v>
      </c>
      <c r="E630" s="180">
        <f>(E623/E612)*SUM(C630:D630)</f>
        <v>2082089.3582093203</v>
      </c>
      <c r="F630" s="180">
        <f>(F624/F612)*BA64</f>
        <v>2278.9994659032109</v>
      </c>
      <c r="G630" s="180">
        <f>(G625/G612)*BA77</f>
        <v>0</v>
      </c>
      <c r="H630" s="180">
        <f>(H628/H612)*BA60</f>
        <v>1334.7041648942954</v>
      </c>
      <c r="I630" s="180">
        <f>(I629/I612)*BA78</f>
        <v>505740.50008045597</v>
      </c>
      <c r="J630" s="180">
        <f>SUM(C630:I630)</f>
        <v>7594225.2329163635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959248.27</v>
      </c>
      <c r="D631" s="180">
        <f>(D615/D612)*AW76</f>
        <v>237826.93482615001</v>
      </c>
      <c r="E631" s="180">
        <f>(E623/E612)*SUM(C631:D631)</f>
        <v>498206.33976390591</v>
      </c>
      <c r="F631" s="180">
        <f>(F624/F612)*AW64</f>
        <v>38.758547685513228</v>
      </c>
      <c r="G631" s="180">
        <f>(G625/G612)*AW77</f>
        <v>0</v>
      </c>
      <c r="H631" s="180">
        <f>(H628/H612)*AW60</f>
        <v>2121.6759602329134</v>
      </c>
      <c r="I631" s="180">
        <f>(I629/I612)*AW78</f>
        <v>65997.48094437299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2319812.7500000014</v>
      </c>
      <c r="D632" s="180">
        <f>(D615/D612)*BB76</f>
        <v>0</v>
      </c>
      <c r="E632" s="180">
        <f>(E623/E612)*SUM(C632:D632)</f>
        <v>965474.36155691592</v>
      </c>
      <c r="F632" s="180">
        <f>(F624/F612)*BB64</f>
        <v>62.214642296489188</v>
      </c>
      <c r="G632" s="180">
        <f>(G625/G612)*BB77</f>
        <v>0</v>
      </c>
      <c r="H632" s="180">
        <f>(H628/H612)*BB60</f>
        <v>3007.2815539206376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2463286.1800000002</v>
      </c>
      <c r="D633" s="180">
        <f>(D615/D612)*BC76</f>
        <v>0</v>
      </c>
      <c r="E633" s="180">
        <f>(E623/E612)*SUM(C633:D633)</f>
        <v>1025186.0422646066</v>
      </c>
      <c r="F633" s="180">
        <f>(F624/F612)*BC64</f>
        <v>45.729351318573734</v>
      </c>
      <c r="G633" s="180">
        <f>(G625/G612)*BC77</f>
        <v>0</v>
      </c>
      <c r="H633" s="180">
        <f>(H628/H612)*BC60</f>
        <v>6261.147603714041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260447.04</v>
      </c>
      <c r="D635" s="180">
        <f>(D615/D612)*BK76</f>
        <v>868894.63280943129</v>
      </c>
      <c r="E635" s="180">
        <f>(E623/E612)*SUM(C635:D635)</f>
        <v>470016.56945600652</v>
      </c>
      <c r="F635" s="180">
        <f>(F624/F612)*BK64</f>
        <v>0.23584288446145657</v>
      </c>
      <c r="G635" s="180">
        <f>(G625/G612)*BK77</f>
        <v>0</v>
      </c>
      <c r="H635" s="180">
        <f>(H628/H612)*BK60</f>
        <v>0</v>
      </c>
      <c r="I635" s="180">
        <f>(I629/I612)*BK78</f>
        <v>241120.11119946159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1336139.6599999999</v>
      </c>
      <c r="D636" s="180">
        <f>(D615/D612)*BH76</f>
        <v>973498.49697654718</v>
      </c>
      <c r="E636" s="180">
        <f>(E623/E612)*SUM(C636:D636)</f>
        <v>961239.83499720937</v>
      </c>
      <c r="F636" s="180">
        <f>(F624/F612)*BH64</f>
        <v>676.53941198578127</v>
      </c>
      <c r="G636" s="180">
        <f>(G625/G612)*BH77</f>
        <v>0</v>
      </c>
      <c r="H636" s="180">
        <f>(H628/H612)*BH60</f>
        <v>603.34504309294016</v>
      </c>
      <c r="I636" s="180">
        <f>(I629/I612)*BH78</f>
        <v>270147.90629392175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40503</v>
      </c>
      <c r="D637" s="180">
        <f>(D615/D612)*BL76</f>
        <v>135159.7597855583</v>
      </c>
      <c r="E637" s="180">
        <f>(E623/E612)*SUM(C637:D637)</f>
        <v>73108.439831312979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37507.121207335178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1427966.4199999997</v>
      </c>
      <c r="D639" s="180">
        <f>(D615/D612)*BS76</f>
        <v>251241.05530249607</v>
      </c>
      <c r="E639" s="180">
        <f>(E623/E612)*SUM(C639:D639)</f>
        <v>698863.20141109533</v>
      </c>
      <c r="F639" s="180">
        <f>(F624/F612)*BS64</f>
        <v>1746.9644438467819</v>
      </c>
      <c r="G639" s="180">
        <f>(G625/G612)*BS77</f>
        <v>0</v>
      </c>
      <c r="H639" s="180">
        <f>(H628/H612)*BS60</f>
        <v>2212.9646884921931</v>
      </c>
      <c r="I639" s="180">
        <f>(I629/I612)*BS78</f>
        <v>69719.927946308744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1280554.1599999997</v>
      </c>
      <c r="D640" s="180">
        <f>(D615/D612)*BT76</f>
        <v>117886.60690154566</v>
      </c>
      <c r="E640" s="180">
        <f>(E623/E612)*SUM(C640:D640)</f>
        <v>582011.93462680664</v>
      </c>
      <c r="F640" s="180">
        <f>(F624/F612)*BT64</f>
        <v>24.043168903322748</v>
      </c>
      <c r="G640" s="180">
        <f>(G625/G612)*BT77</f>
        <v>0</v>
      </c>
      <c r="H640" s="180">
        <f>(H628/H612)*BT60</f>
        <v>1852.0069583635466</v>
      </c>
      <c r="I640" s="180">
        <f>(I629/I612)*BT78</f>
        <v>32713.784493202333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249899.02</v>
      </c>
      <c r="D642" s="180">
        <f>(D615/D612)*BV76</f>
        <v>830755.07029554714</v>
      </c>
      <c r="E642" s="180">
        <f>(E623/E612)*SUM(C642:D642)</f>
        <v>449753.46302927361</v>
      </c>
      <c r="F642" s="180">
        <f>(F624/F612)*BV64</f>
        <v>3.3350801212283714</v>
      </c>
      <c r="G642" s="180">
        <f>(G625/G612)*BV77</f>
        <v>0</v>
      </c>
      <c r="H642" s="180">
        <f>(H628/H612)*BV60</f>
        <v>0</v>
      </c>
      <c r="I642" s="180">
        <f>(I629/I612)*BV78</f>
        <v>230536.30137120653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42769114.840000004</v>
      </c>
      <c r="D643" s="180">
        <f>(D615/D612)*BW76</f>
        <v>1504776.4944849997</v>
      </c>
      <c r="E643" s="180">
        <f>(E623/E612)*SUM(C643:D643)</f>
        <v>18426188.479997858</v>
      </c>
      <c r="F643" s="180">
        <f>(F624/F612)*BW64</f>
        <v>624.02683374356639</v>
      </c>
      <c r="G643" s="180">
        <f>(G625/G612)*BW77</f>
        <v>0</v>
      </c>
      <c r="H643" s="180">
        <f>(H628/H612)*BW60</f>
        <v>8321.9644117741027</v>
      </c>
      <c r="I643" s="180">
        <f>(I629/I612)*BW78</f>
        <v>417578.68213249359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83569982.607447952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16733695.670000002</v>
      </c>
      <c r="D645" s="180">
        <f>(D615/D612)*BY76</f>
        <v>468045.28628856363</v>
      </c>
      <c r="E645" s="180">
        <f>(E623/E612)*SUM(C645:D645)</f>
        <v>7159129.4889814472</v>
      </c>
      <c r="F645" s="180">
        <f>(F624/F612)*BY64</f>
        <v>308.65673658184073</v>
      </c>
      <c r="G645" s="180">
        <f>(G625/G612)*BY77</f>
        <v>0</v>
      </c>
      <c r="H645" s="180">
        <f>(H628/H612)*BY60</f>
        <v>7704.9785242286243</v>
      </c>
      <c r="I645" s="180">
        <f>(I629/I612)*BY78</f>
        <v>129883.56380034638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12546775.209999997</v>
      </c>
      <c r="D647" s="180">
        <f>(D615/D612)*CA76</f>
        <v>1858295.1218693017</v>
      </c>
      <c r="E647" s="180">
        <f>(E623/E612)*SUM(C647:D647)</f>
        <v>5995193.3973308727</v>
      </c>
      <c r="F647" s="180">
        <f>(F624/F612)*CA64</f>
        <v>48.613255277329216</v>
      </c>
      <c r="G647" s="180">
        <f>(G625/G612)*CA77</f>
        <v>0</v>
      </c>
      <c r="H647" s="180">
        <f>(H628/H612)*CA60</f>
        <v>1538.2675359552179</v>
      </c>
      <c r="I647" s="180">
        <f>(I629/I612)*CA78</f>
        <v>515680.85416499031</v>
      </c>
      <c r="J647" s="180">
        <f>(J630/J612)*CA79</f>
        <v>0</v>
      </c>
      <c r="K647" s="180">
        <v>0</v>
      </c>
      <c r="L647" s="180">
        <f>SUM(C645:K647)</f>
        <v>45416299.108487561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429120972.83612514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50441093.350000001</v>
      </c>
      <c r="D668" s="180">
        <f>(D615/D612)*C76</f>
        <v>5132666.3762287982</v>
      </c>
      <c r="E668" s="180">
        <f>(E623/E612)*SUM(C668:D668)</f>
        <v>23129039.268793643</v>
      </c>
      <c r="F668" s="180">
        <f>(F624/F612)*C64</f>
        <v>15547.036428571504</v>
      </c>
      <c r="G668" s="180">
        <f>(G625/G612)*C77</f>
        <v>4796415.4591123145</v>
      </c>
      <c r="H668" s="180">
        <f>(H628/H612)*C60</f>
        <v>36928.913820196409</v>
      </c>
      <c r="I668" s="180">
        <f>(I629/I612)*C78</f>
        <v>1424325.8510925309</v>
      </c>
      <c r="J668" s="180">
        <f>(J630/J612)*C79</f>
        <v>3067822.7300983518</v>
      </c>
      <c r="K668" s="180">
        <f>(K644/K612)*C75</f>
        <v>6781475.128359966</v>
      </c>
      <c r="L668" s="180">
        <f>(L647/L612)*C80</f>
        <v>10041381.992250279</v>
      </c>
      <c r="M668" s="180">
        <f t="shared" ref="M668:M713" si="20">ROUND(SUM(D668:L668),0)</f>
        <v>54425603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91101285.840000004</v>
      </c>
      <c r="D670" s="180">
        <f>(D615/D612)*E76</f>
        <v>9991290.1084877066</v>
      </c>
      <c r="E670" s="180">
        <f>(E623/E612)*SUM(C670:D670)</f>
        <v>42073348.472634338</v>
      </c>
      <c r="F670" s="180">
        <f>(F624/F612)*E64</f>
        <v>20862.431908155289</v>
      </c>
      <c r="G670" s="180">
        <f>(G625/G612)*E77</f>
        <v>6616769.765573102</v>
      </c>
      <c r="H670" s="180">
        <f>(H628/H612)*E60</f>
        <v>96369.418169985758</v>
      </c>
      <c r="I670" s="180">
        <f>(I629/I612)*E78</f>
        <v>2772604.2848201236</v>
      </c>
      <c r="J670" s="180">
        <f>(J630/J612)*E79</f>
        <v>4232134.7805866478</v>
      </c>
      <c r="K670" s="180">
        <f>(K644/K612)*E75</f>
        <v>9355207.0244604461</v>
      </c>
      <c r="L670" s="180">
        <f>(L647/L612)*E80</f>
        <v>20277476.436403003</v>
      </c>
      <c r="M670" s="180">
        <f t="shared" si="20"/>
        <v>95436063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12108.05</v>
      </c>
      <c r="D672" s="180">
        <f>(D615/D612)*G76</f>
        <v>0</v>
      </c>
      <c r="E672" s="180">
        <f>(E623/E612)*SUM(C672:D672)</f>
        <v>5039.2049286948741</v>
      </c>
      <c r="F672" s="180">
        <f>(F624/F612)*G64</f>
        <v>32.963018378838214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5072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5646045.0999999996</v>
      </c>
      <c r="D673" s="180">
        <f>(D615/D612)*H76</f>
        <v>1272142.7556870109</v>
      </c>
      <c r="E673" s="180">
        <f>(E623/E612)*SUM(C673:D673)</f>
        <v>2879255.2343288148</v>
      </c>
      <c r="F673" s="180">
        <f>(F624/F612)*H64</f>
        <v>577.70365368249463</v>
      </c>
      <c r="G673" s="180">
        <f>(G625/G612)*H77</f>
        <v>460075.55722850631</v>
      </c>
      <c r="H673" s="180">
        <f>(H628/H612)*H60</f>
        <v>5608.4856614465461</v>
      </c>
      <c r="I673" s="180">
        <f>(I629/I612)*H78</f>
        <v>353022.324146542</v>
      </c>
      <c r="J673" s="180">
        <f>(J630/J612)*H79</f>
        <v>294267.72223136277</v>
      </c>
      <c r="K673" s="180">
        <f>(K644/K612)*H75</f>
        <v>650483.88220500259</v>
      </c>
      <c r="L673" s="180">
        <f>(L647/L612)*H80</f>
        <v>739298.84081709373</v>
      </c>
      <c r="M673" s="180">
        <f t="shared" si="20"/>
        <v>6654733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7786058.0600000005</v>
      </c>
      <c r="D680" s="180">
        <f>(D615/D612)*O76</f>
        <v>2430766.0818244512</v>
      </c>
      <c r="E680" s="180">
        <f>(E623/E612)*SUM(C680:D680)</f>
        <v>4252102.5739975106</v>
      </c>
      <c r="F680" s="180">
        <f>(F624/F612)*O64</f>
        <v>1974.1082649220548</v>
      </c>
      <c r="G680" s="180">
        <f>(G625/G612)*O77</f>
        <v>0</v>
      </c>
      <c r="H680" s="180">
        <f>(H628/H612)*O60</f>
        <v>6071.2250771056551</v>
      </c>
      <c r="I680" s="180">
        <f>(I629/I612)*O78</f>
        <v>674542.76481638488</v>
      </c>
      <c r="J680" s="180">
        <f>(J630/J612)*O79</f>
        <v>0</v>
      </c>
      <c r="K680" s="180">
        <f>(K644/K612)*O75</f>
        <v>1248422.1496967631</v>
      </c>
      <c r="L680" s="180">
        <f>(L647/L612)*O80</f>
        <v>1194515.256690582</v>
      </c>
      <c r="M680" s="180">
        <f t="shared" si="20"/>
        <v>9808394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112793520.99999996</v>
      </c>
      <c r="D681" s="180">
        <f>(D615/D612)*P76</f>
        <v>3583681.2715889784</v>
      </c>
      <c r="E681" s="180">
        <f>(E623/E612)*SUM(C681:D681)</f>
        <v>48434601.052581653</v>
      </c>
      <c r="F681" s="180">
        <f>(F624/F612)*P64</f>
        <v>292792.43149274396</v>
      </c>
      <c r="G681" s="180">
        <f>(G625/G612)*P77</f>
        <v>0</v>
      </c>
      <c r="H681" s="180">
        <f>(H628/H612)*P60</f>
        <v>25643.738275040629</v>
      </c>
      <c r="I681" s="180">
        <f>(I629/I612)*P78</f>
        <v>994479.1854854041</v>
      </c>
      <c r="J681" s="180">
        <f>(J630/J612)*P79</f>
        <v>0</v>
      </c>
      <c r="K681" s="180">
        <f>(K644/K612)*P75</f>
        <v>17911352.555974841</v>
      </c>
      <c r="L681" s="180">
        <f>(L647/L612)*P80</f>
        <v>3548178.0786129041</v>
      </c>
      <c r="M681" s="180">
        <f t="shared" si="20"/>
        <v>74790728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8322233.9599999981</v>
      </c>
      <c r="D682" s="180">
        <f>(D615/D612)*Q76</f>
        <v>602078.51968941488</v>
      </c>
      <c r="E682" s="180">
        <f>(E623/E612)*SUM(C682:D682)</f>
        <v>3714176.8850363242</v>
      </c>
      <c r="F682" s="180">
        <f>(F624/F612)*Q64</f>
        <v>168.17360151438294</v>
      </c>
      <c r="G682" s="180">
        <f>(G625/G612)*Q77</f>
        <v>0</v>
      </c>
      <c r="H682" s="180">
        <f>(H628/H612)*Q60</f>
        <v>7405.9292419999501</v>
      </c>
      <c r="I682" s="180">
        <f>(I629/I612)*Q78</f>
        <v>167078.07153661957</v>
      </c>
      <c r="J682" s="180">
        <f>(J630/J612)*Q79</f>
        <v>0</v>
      </c>
      <c r="K682" s="180">
        <f>(K644/K612)*Q75</f>
        <v>688807.05133486446</v>
      </c>
      <c r="L682" s="180">
        <f>(L647/L612)*Q80</f>
        <v>1810977.9217957819</v>
      </c>
      <c r="M682" s="180">
        <f t="shared" si="20"/>
        <v>6990693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12143304.219999999</v>
      </c>
      <c r="D683" s="180">
        <f>(D615/D612)*R76</f>
        <v>18498.590097403918</v>
      </c>
      <c r="E683" s="180">
        <f>(E623/E612)*SUM(C683:D683)</f>
        <v>5061576.1136151562</v>
      </c>
      <c r="F683" s="180">
        <f>(F624/F612)*R64</f>
        <v>9141.438640826711</v>
      </c>
      <c r="G683" s="180">
        <f>(G625/G612)*R77</f>
        <v>0</v>
      </c>
      <c r="H683" s="180">
        <f>(H628/H612)*R60</f>
        <v>1230.8238879095977</v>
      </c>
      <c r="I683" s="180">
        <f>(I629/I612)*R78</f>
        <v>5133.398150817623</v>
      </c>
      <c r="J683" s="180">
        <f>(J630/J612)*R79</f>
        <v>0</v>
      </c>
      <c r="K683" s="180">
        <f>(K644/K612)*R75</f>
        <v>1833810.7794821495</v>
      </c>
      <c r="L683" s="180">
        <f>(L647/L612)*R80</f>
        <v>0</v>
      </c>
      <c r="M683" s="180">
        <f t="shared" si="20"/>
        <v>6929391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7267539.4499999993</v>
      </c>
      <c r="D684" s="180">
        <f>(D615/D612)*S76</f>
        <v>2533139.5445569665</v>
      </c>
      <c r="E684" s="180">
        <f>(E623/E612)*SUM(C684:D684)</f>
        <v>4078908.6511806427</v>
      </c>
      <c r="F684" s="180">
        <f>(F624/F612)*S64</f>
        <v>-4058.8798580543412</v>
      </c>
      <c r="G684" s="180">
        <f>(G625/G612)*S77</f>
        <v>0</v>
      </c>
      <c r="H684" s="180">
        <f>(H628/H612)*S60</f>
        <v>6723.8870193731482</v>
      </c>
      <c r="I684" s="180">
        <f>(I629/I612)*S78</f>
        <v>702951.61876237532</v>
      </c>
      <c r="J684" s="180">
        <f>(J630/J612)*S79</f>
        <v>0</v>
      </c>
      <c r="K684" s="180">
        <f>(K644/K612)*S75</f>
        <v>83032.301317693084</v>
      </c>
      <c r="L684" s="180">
        <f>(L647/L612)*S80</f>
        <v>2662.0843033537326</v>
      </c>
      <c r="M684" s="180">
        <f t="shared" si="20"/>
        <v>7403359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29925485.429999996</v>
      </c>
      <c r="D686" s="180">
        <f>(D615/D612)*U76</f>
        <v>3548265.1545641311</v>
      </c>
      <c r="E686" s="180">
        <f>(E623/E612)*SUM(C686:D686)</f>
        <v>13931317.505926922</v>
      </c>
      <c r="F686" s="180">
        <f>(F624/F612)*U64</f>
        <v>24437.738516814101</v>
      </c>
      <c r="G686" s="180">
        <f>(G625/G612)*U77</f>
        <v>0</v>
      </c>
      <c r="H686" s="180">
        <f>(H628/H612)*U60</f>
        <v>17583.048499318946</v>
      </c>
      <c r="I686" s="180">
        <f>(I629/I612)*U78</f>
        <v>984651.13758082327</v>
      </c>
      <c r="J686" s="180">
        <f>(J630/J612)*U79</f>
        <v>0</v>
      </c>
      <c r="K686" s="180">
        <f>(K644/K612)*U75</f>
        <v>6379132.1957101515</v>
      </c>
      <c r="L686" s="180">
        <f>(L647/L612)*U80</f>
        <v>0</v>
      </c>
      <c r="M686" s="180">
        <f t="shared" si="20"/>
        <v>24885387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37065857.259999998</v>
      </c>
      <c r="D687" s="180">
        <f>(D615/D612)*V76</f>
        <v>1413172.9864116437</v>
      </c>
      <c r="E687" s="180">
        <f>(E623/E612)*SUM(C687:D687)</f>
        <v>16014446.493788568</v>
      </c>
      <c r="F687" s="180">
        <f>(F624/F612)*V64</f>
        <v>79079.691996967158</v>
      </c>
      <c r="G687" s="180">
        <f>(G625/G612)*V77</f>
        <v>0</v>
      </c>
      <c r="H687" s="180">
        <f>(H628/H612)*V60</f>
        <v>11688.10510436915</v>
      </c>
      <c r="I687" s="180">
        <f>(I629/I612)*V78</f>
        <v>392158.5135425551</v>
      </c>
      <c r="J687" s="180">
        <f>(J630/J612)*V79</f>
        <v>0</v>
      </c>
      <c r="K687" s="180">
        <f>(K644/K612)*V75</f>
        <v>9474387.3692010008</v>
      </c>
      <c r="L687" s="180">
        <f>(L647/L612)*V80</f>
        <v>1186529.003780521</v>
      </c>
      <c r="M687" s="180">
        <f t="shared" si="20"/>
        <v>28571462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1559358.15</v>
      </c>
      <c r="D688" s="180">
        <f>(D615/D612)*W76</f>
        <v>165143.33167772181</v>
      </c>
      <c r="E688" s="180">
        <f>(E623/E612)*SUM(C688:D688)</f>
        <v>717713.94782908796</v>
      </c>
      <c r="F688" s="180">
        <f>(F624/F612)*W64</f>
        <v>662.90066441421982</v>
      </c>
      <c r="G688" s="180">
        <f>(G625/G612)*W77</f>
        <v>0</v>
      </c>
      <c r="H688" s="180">
        <f>(H628/H612)*W60</f>
        <v>0</v>
      </c>
      <c r="I688" s="180">
        <f>(I629/I612)*W78</f>
        <v>45827.626267217573</v>
      </c>
      <c r="J688" s="180">
        <f>(J630/J612)*W79</f>
        <v>0</v>
      </c>
      <c r="K688" s="180">
        <f>(K644/K612)*W75</f>
        <v>787498.85248106439</v>
      </c>
      <c r="L688" s="180">
        <f>(L647/L612)*W80</f>
        <v>0</v>
      </c>
      <c r="M688" s="180">
        <f t="shared" si="20"/>
        <v>1716847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3059776.53</v>
      </c>
      <c r="D689" s="180">
        <f>(D615/D612)*X76</f>
        <v>176822.35990738077</v>
      </c>
      <c r="E689" s="180">
        <f>(E623/E612)*SUM(C689:D689)</f>
        <v>1347028.2232258399</v>
      </c>
      <c r="F689" s="180">
        <f>(F624/F612)*X64</f>
        <v>2408.6091675065031</v>
      </c>
      <c r="G689" s="180">
        <f>(G625/G612)*X77</f>
        <v>0</v>
      </c>
      <c r="H689" s="180">
        <f>(H628/H612)*X60</f>
        <v>0</v>
      </c>
      <c r="I689" s="180">
        <f>(I629/I612)*X78</f>
        <v>49068.581475252147</v>
      </c>
      <c r="J689" s="180">
        <f>(J630/J612)*X79</f>
        <v>0</v>
      </c>
      <c r="K689" s="180">
        <f>(K644/K612)*X75</f>
        <v>3314365.1723264242</v>
      </c>
      <c r="L689" s="180">
        <f>(L647/L612)*X80</f>
        <v>0</v>
      </c>
      <c r="M689" s="180">
        <f t="shared" si="20"/>
        <v>4889693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22331181.049999997</v>
      </c>
      <c r="D690" s="180">
        <f>(D615/D612)*Y76</f>
        <v>1354931.8743400783</v>
      </c>
      <c r="E690" s="180">
        <f>(E623/E612)*SUM(C690:D690)</f>
        <v>9857836.4798590913</v>
      </c>
      <c r="F690" s="180">
        <f>(F624/F612)*Y64</f>
        <v>32562.737490769934</v>
      </c>
      <c r="G690" s="180">
        <f>(G625/G612)*Y77</f>
        <v>0</v>
      </c>
      <c r="H690" s="180">
        <f>(H628/H612)*Y60</f>
        <v>4972.6124508129451</v>
      </c>
      <c r="I690" s="180">
        <f>(I629/I612)*Y78</f>
        <v>375996.48089922982</v>
      </c>
      <c r="J690" s="180">
        <f>(J630/J612)*Y79</f>
        <v>0</v>
      </c>
      <c r="K690" s="180">
        <f>(K644/K612)*Y75</f>
        <v>4795459.2624927564</v>
      </c>
      <c r="L690" s="180">
        <f>(L647/L612)*Y80</f>
        <v>880389.30889484147</v>
      </c>
      <c r="M690" s="180">
        <f t="shared" si="20"/>
        <v>17302149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688573.06</v>
      </c>
      <c r="D691" s="180">
        <f>(D615/D612)*Z76</f>
        <v>976540.57124195283</v>
      </c>
      <c r="E691" s="180">
        <f>(E623/E612)*SUM(C691:D691)</f>
        <v>692997.53613434604</v>
      </c>
      <c r="F691" s="180">
        <f>(F624/F612)*Z64</f>
        <v>7.1017766430321618</v>
      </c>
      <c r="G691" s="180">
        <f>(G625/G612)*Z77</f>
        <v>0</v>
      </c>
      <c r="H691" s="180">
        <f>(H628/H612)*Z60</f>
        <v>535.14082083025994</v>
      </c>
      <c r="I691" s="180">
        <f>(I629/I612)*Z78</f>
        <v>270992.08838166232</v>
      </c>
      <c r="J691" s="180">
        <f>(J630/J612)*Z79</f>
        <v>0</v>
      </c>
      <c r="K691" s="180">
        <f>(K644/K612)*Z75</f>
        <v>101421.29380976441</v>
      </c>
      <c r="L691" s="180">
        <f>(L647/L612)*Z80</f>
        <v>0</v>
      </c>
      <c r="M691" s="180">
        <f t="shared" si="20"/>
        <v>2042494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3429198.28</v>
      </c>
      <c r="D692" s="180">
        <f>(D615/D612)*AA76</f>
        <v>575759.17872552481</v>
      </c>
      <c r="E692" s="180">
        <f>(E623/E612)*SUM(C692:D692)</f>
        <v>1666808.5583742189</v>
      </c>
      <c r="F692" s="180">
        <f>(F624/F612)*AA64</f>
        <v>6569.7803535258208</v>
      </c>
      <c r="G692" s="180">
        <f>(G625/G612)*AA77</f>
        <v>0</v>
      </c>
      <c r="H692" s="180">
        <f>(H628/H612)*AA60</f>
        <v>528.8450464675509</v>
      </c>
      <c r="I692" s="180">
        <f>(I629/I612)*AA78</f>
        <v>159774.39836350933</v>
      </c>
      <c r="J692" s="180">
        <f>(J630/J612)*AA79</f>
        <v>0</v>
      </c>
      <c r="K692" s="180">
        <f>(K644/K612)*AA75</f>
        <v>479317.27945996821</v>
      </c>
      <c r="L692" s="180">
        <f>(L647/L612)*AA80</f>
        <v>0</v>
      </c>
      <c r="M692" s="180">
        <f t="shared" si="20"/>
        <v>2888758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45643299.269999996</v>
      </c>
      <c r="D693" s="180">
        <f>(D615/D612)*AB76</f>
        <v>758833.30704133445</v>
      </c>
      <c r="E693" s="180">
        <f>(E623/E612)*SUM(C693:D693)</f>
        <v>19311933.398373779</v>
      </c>
      <c r="F693" s="180">
        <f>(F624/F612)*AB64</f>
        <v>116660.35877156604</v>
      </c>
      <c r="G693" s="180">
        <f>(G625/G612)*AB77</f>
        <v>0</v>
      </c>
      <c r="H693" s="180">
        <f>(H628/H612)*AB60</f>
        <v>9740.6122348378503</v>
      </c>
      <c r="I693" s="180">
        <f>(I629/I612)*AB78</f>
        <v>210577.85888728275</v>
      </c>
      <c r="J693" s="180">
        <f>(J630/J612)*AB79</f>
        <v>0</v>
      </c>
      <c r="K693" s="180">
        <f>(K644/K612)*AB75</f>
        <v>7394990.90211662</v>
      </c>
      <c r="L693" s="180">
        <f>(L647/L612)*AB80</f>
        <v>0</v>
      </c>
      <c r="M693" s="180">
        <f t="shared" si="20"/>
        <v>27802736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14239530.650000002</v>
      </c>
      <c r="D694" s="180">
        <f>(D615/D612)*AC76</f>
        <v>139386.49886169165</v>
      </c>
      <c r="E694" s="180">
        <f>(E623/E612)*SUM(C694:D694)</f>
        <v>5984308.7999999244</v>
      </c>
      <c r="F694" s="180">
        <f>(F624/F612)*AC64</f>
        <v>12771.772699488109</v>
      </c>
      <c r="G694" s="180">
        <f>(G625/G612)*AC77</f>
        <v>0</v>
      </c>
      <c r="H694" s="180">
        <f>(H628/H612)*AC60</f>
        <v>11889.569883975835</v>
      </c>
      <c r="I694" s="180">
        <f>(I629/I612)*AC78</f>
        <v>38680.050303183227</v>
      </c>
      <c r="J694" s="180">
        <f>(J630/J612)*AC79</f>
        <v>0</v>
      </c>
      <c r="K694" s="180">
        <f>(K644/K612)*AC75</f>
        <v>4440690.2332866536</v>
      </c>
      <c r="L694" s="180">
        <f>(L647/L612)*AC80</f>
        <v>0</v>
      </c>
      <c r="M694" s="180">
        <f t="shared" si="20"/>
        <v>10627727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1806680.67</v>
      </c>
      <c r="D695" s="180">
        <f>(D615/D612)*AD76</f>
        <v>235417.58784652493</v>
      </c>
      <c r="E695" s="180">
        <f>(E623/E612)*SUM(C695:D695)</f>
        <v>849893.3854600389</v>
      </c>
      <c r="F695" s="180">
        <f>(F624/F612)*AD64</f>
        <v>134.16578930714067</v>
      </c>
      <c r="G695" s="180">
        <f>(G625/G612)*AD77</f>
        <v>0</v>
      </c>
      <c r="H695" s="180">
        <f>(H628/H612)*AD60</f>
        <v>124.86619152706065</v>
      </c>
      <c r="I695" s="180">
        <f>(I629/I612)*AD78</f>
        <v>65328.882026035884</v>
      </c>
      <c r="J695" s="180">
        <f>(J630/J612)*AD79</f>
        <v>0</v>
      </c>
      <c r="K695" s="180">
        <f>(K644/K612)*AD75</f>
        <v>396873.2753514325</v>
      </c>
      <c r="L695" s="180">
        <f>(L647/L612)*AD80</f>
        <v>45255.433157013453</v>
      </c>
      <c r="M695" s="180">
        <f t="shared" si="20"/>
        <v>1593028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3681758.2699999996</v>
      </c>
      <c r="D696" s="180">
        <f>(D615/D612)*AE76</f>
        <v>0</v>
      </c>
      <c r="E696" s="180">
        <f>(E623/E612)*SUM(C696:D696)</f>
        <v>1532297.4732056037</v>
      </c>
      <c r="F696" s="180">
        <f>(F624/F612)*AE64</f>
        <v>41.816624991668583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472724.96314832283</v>
      </c>
      <c r="L696" s="180">
        <f>(L647/L612)*AE80</f>
        <v>0</v>
      </c>
      <c r="M696" s="180">
        <f t="shared" si="20"/>
        <v>2005064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33438825.079999998</v>
      </c>
      <c r="D698" s="180">
        <f>(D615/D612)*AG76</f>
        <v>2979527.1345861866</v>
      </c>
      <c r="E698" s="180">
        <f>(E623/E612)*SUM(C698:D698)</f>
        <v>15156820.460329168</v>
      </c>
      <c r="F698" s="180">
        <f>(F624/F612)*AG64</f>
        <v>7463.5799966847781</v>
      </c>
      <c r="G698" s="180">
        <f>(G625/G612)*AG77</f>
        <v>0</v>
      </c>
      <c r="H698" s="180">
        <f>(H628/H612)*AG60</f>
        <v>23846.294694487231</v>
      </c>
      <c r="I698" s="180">
        <f>(I629/I612)*AG78</f>
        <v>826825.12572361762</v>
      </c>
      <c r="J698" s="180">
        <f>(J630/J612)*AG79</f>
        <v>0</v>
      </c>
      <c r="K698" s="180">
        <f>(K644/K612)*AG75</f>
        <v>5767231.6687176041</v>
      </c>
      <c r="L698" s="180">
        <f>(L647/L612)*AG80</f>
        <v>4541896.1192790903</v>
      </c>
      <c r="M698" s="180">
        <f t="shared" si="20"/>
        <v>29303610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8848534.700000003</v>
      </c>
      <c r="D701" s="180">
        <f>(D615/D612)*AJ76</f>
        <v>661120.73396887165</v>
      </c>
      <c r="E701" s="180">
        <f>(E623/E612)*SUM(C701:D701)</f>
        <v>3957788.6226969617</v>
      </c>
      <c r="F701" s="180">
        <f>(F624/F612)*AJ64</f>
        <v>2188.9606401544511</v>
      </c>
      <c r="G701" s="180">
        <f>(G625/G612)*AJ77</f>
        <v>0</v>
      </c>
      <c r="H701" s="180">
        <f>(H628/H612)*AJ60</f>
        <v>8516.0841212909636</v>
      </c>
      <c r="I701" s="180">
        <f>(I629/I612)*AJ78</f>
        <v>183462.41174884344</v>
      </c>
      <c r="J701" s="180">
        <f>(J630/J612)*AJ79</f>
        <v>0</v>
      </c>
      <c r="K701" s="180">
        <f>(K644/K612)*AJ75</f>
        <v>596079.55455514905</v>
      </c>
      <c r="L701" s="180">
        <f>(L647/L612)*AJ80</f>
        <v>1034029.602974114</v>
      </c>
      <c r="M701" s="180">
        <f t="shared" si="20"/>
        <v>6443186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2880081.47</v>
      </c>
      <c r="D702" s="180">
        <f>(D615/D612)*AK76</f>
        <v>0</v>
      </c>
      <c r="E702" s="180">
        <f>(E623/E612)*SUM(C702:D702)</f>
        <v>1198650.545601214</v>
      </c>
      <c r="F702" s="180">
        <f>(F624/F612)*AK64</f>
        <v>86.848121999523045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316301.15850962128</v>
      </c>
      <c r="L702" s="180">
        <f>(L647/L612)*AK80</f>
        <v>0</v>
      </c>
      <c r="M702" s="180">
        <f t="shared" si="20"/>
        <v>1515039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816402.88</v>
      </c>
      <c r="D703" s="180">
        <f>(D615/D612)*AL76</f>
        <v>0</v>
      </c>
      <c r="E703" s="180">
        <f>(E623/E612)*SUM(C703:D703)</f>
        <v>339775.72083834221</v>
      </c>
      <c r="F703" s="180">
        <f>(F624/F612)*AL64</f>
        <v>17.980662918518558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107323.58045763259</v>
      </c>
      <c r="L703" s="180">
        <f>(L647/L612)*AL80</f>
        <v>0</v>
      </c>
      <c r="M703" s="180">
        <f t="shared" si="20"/>
        <v>447117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278680.64</v>
      </c>
      <c r="D710" s="180">
        <f>(D615/D612)*AS76</f>
        <v>66962.631019120876</v>
      </c>
      <c r="E710" s="180">
        <f>(E623/E612)*SUM(C710:D710)</f>
        <v>143852.0054748512</v>
      </c>
      <c r="F710" s="180">
        <f>(F624/F612)*AS64</f>
        <v>82.886566626730001</v>
      </c>
      <c r="G710" s="180">
        <f>(G625/G612)*AS77</f>
        <v>0</v>
      </c>
      <c r="H710" s="180">
        <f>(H628/H612)*AS60</f>
        <v>247.633791599885</v>
      </c>
      <c r="I710" s="180">
        <f>(I629/I612)*AS78</f>
        <v>18582.27272659439</v>
      </c>
      <c r="J710" s="180">
        <f>(J630/J612)*AS79</f>
        <v>0</v>
      </c>
      <c r="K710" s="180">
        <f>(K644/K612)*AS75</f>
        <v>42895.095055517224</v>
      </c>
      <c r="L710" s="180">
        <f>(L647/L612)*AS80</f>
        <v>72256.573948172736</v>
      </c>
      <c r="M710" s="180">
        <f t="shared" si="20"/>
        <v>344879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7263851.1400000006</v>
      </c>
      <c r="D711" s="180">
        <f>(D615/D612)*AT76</f>
        <v>229786.46601197633</v>
      </c>
      <c r="E711" s="180">
        <f>(E623/E612)*SUM(C711:D711)</f>
        <v>3118749.555714488</v>
      </c>
      <c r="F711" s="180">
        <f>(F624/F612)*AT64</f>
        <v>5998.1405426463898</v>
      </c>
      <c r="G711" s="180">
        <f>(G625/G612)*AT77</f>
        <v>0</v>
      </c>
      <c r="H711" s="180">
        <f>(H628/H612)*AT60</f>
        <v>1826.8238609127106</v>
      </c>
      <c r="I711" s="180">
        <f>(I629/I612)*AT78</f>
        <v>63766.23372363596</v>
      </c>
      <c r="J711" s="180">
        <f>(J630/J612)*AT79</f>
        <v>0</v>
      </c>
      <c r="K711" s="180">
        <f>(K644/K612)*AT75</f>
        <v>96122.693597418809</v>
      </c>
      <c r="L711" s="180">
        <f>(L647/L612)*AT80</f>
        <v>4563.5730914635415</v>
      </c>
      <c r="M711" s="180">
        <f t="shared" si="20"/>
        <v>3520813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571494.15</v>
      </c>
      <c r="D713" s="180">
        <f>(D615/D612)*AV76</f>
        <v>263888.80561766395</v>
      </c>
      <c r="E713" s="180">
        <f>(E623/E612)*SUM(C713:D713)</f>
        <v>347674.96890880226</v>
      </c>
      <c r="F713" s="180">
        <f>(F624/F612)*AV64</f>
        <v>61.216250133449819</v>
      </c>
      <c r="G713" s="180">
        <f>(G625/G612)*AV77</f>
        <v>0</v>
      </c>
      <c r="H713" s="180">
        <f>(H628/H612)*AV60</f>
        <v>627.47884481665767</v>
      </c>
      <c r="I713" s="180">
        <f>(I629/I612)*AV78</f>
        <v>73229.705596282045</v>
      </c>
      <c r="J713" s="180">
        <f>(J630/J612)*AV79</f>
        <v>0</v>
      </c>
      <c r="K713" s="180">
        <f>(K644/K612)*AV75</f>
        <v>54577.184339098159</v>
      </c>
      <c r="L713" s="180">
        <f>(L647/L612)*AV80</f>
        <v>36888.882489330295</v>
      </c>
      <c r="M713" s="180">
        <f t="shared" si="20"/>
        <v>776948</v>
      </c>
      <c r="N713" s="199" t="s">
        <v>741</v>
      </c>
    </row>
    <row r="715" spans="1:15" ht="12.6" customHeight="1" x14ac:dyDescent="0.25">
      <c r="C715" s="180">
        <f>SUM(C614:C647)+SUM(C668:C713)</f>
        <v>942162730.54612494</v>
      </c>
      <c r="D715" s="180">
        <f>SUM(D616:D647)+SUM(D668:D713)</f>
        <v>55407490.489999995</v>
      </c>
      <c r="E715" s="180">
        <f>SUM(E624:E647)+SUM(E668:E713)</f>
        <v>276881115.67383218</v>
      </c>
      <c r="F715" s="180">
        <f>SUM(F625:F648)+SUM(F668:F713)</f>
        <v>649401.36510449625</v>
      </c>
      <c r="G715" s="180">
        <f>SUM(G626:G647)+SUM(G668:G713)</f>
        <v>11873260.781913921</v>
      </c>
      <c r="H715" s="180">
        <f>SUM(H629:H647)+SUM(H668:H713)</f>
        <v>330309.90053097875</v>
      </c>
      <c r="I715" s="180">
        <f>SUM(I630:I647)+SUM(I668:I713)</f>
        <v>13369685.099690618</v>
      </c>
      <c r="J715" s="180">
        <f>SUM(J631:J647)+SUM(J668:J713)</f>
        <v>7594225.2329163626</v>
      </c>
      <c r="K715" s="180">
        <f>SUM(K668:K713)</f>
        <v>83569982.607447922</v>
      </c>
      <c r="L715" s="180">
        <f>SUM(L668:L713)</f>
        <v>45416299.108487554</v>
      </c>
      <c r="M715" s="180">
        <f>SUM(M668:M713)</f>
        <v>429120973</v>
      </c>
      <c r="N715" s="198" t="s">
        <v>742</v>
      </c>
    </row>
    <row r="716" spans="1:15" ht="12.6" customHeight="1" x14ac:dyDescent="0.25">
      <c r="C716" s="180">
        <f>CE71</f>
        <v>942162730.54612494</v>
      </c>
      <c r="D716" s="180">
        <f>D615</f>
        <v>55407490.489999995</v>
      </c>
      <c r="E716" s="180">
        <f>E623</f>
        <v>276881115.67383212</v>
      </c>
      <c r="F716" s="180">
        <f>F624</f>
        <v>649401.36510449613</v>
      </c>
      <c r="G716" s="180">
        <f>G625</f>
        <v>11873260.781913921</v>
      </c>
      <c r="H716" s="180">
        <f>H628</f>
        <v>330309.90053097857</v>
      </c>
      <c r="I716" s="180">
        <f>I629</f>
        <v>13369685.099690622</v>
      </c>
      <c r="J716" s="180">
        <f>J630</f>
        <v>7594225.2329163635</v>
      </c>
      <c r="K716" s="180">
        <f>K644</f>
        <v>83569982.607447952</v>
      </c>
      <c r="L716" s="180">
        <f>L647</f>
        <v>45416299.108487561</v>
      </c>
      <c r="M716" s="180">
        <f>C648</f>
        <v>429120972.83612514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 transitionEntry="1" codeName="Sheet10">
    <pageSetUpPr autoPageBreaks="0" fitToPage="1"/>
  </sheetPr>
  <dimension ref="A1:CF817"/>
  <sheetViews>
    <sheetView showGridLines="0" topLeftCell="A40" zoomScale="75" workbookViewId="0">
      <selection activeCell="B67" sqref="B6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28836729.789999988</v>
      </c>
      <c r="C48" s="245">
        <f>ROUND(((B48/CE61)*C61),0)</f>
        <v>3511922</v>
      </c>
      <c r="D48" s="245">
        <f>ROUND(((B48/CE61)*D61),0)</f>
        <v>0</v>
      </c>
      <c r="E48" s="195">
        <f>ROUND(((B48/CE61)*E61),0)</f>
        <v>6903589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636536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507143</v>
      </c>
      <c r="P48" s="195">
        <f>ROUND(((B48/CE61)*P61),0)</f>
        <v>2257366</v>
      </c>
      <c r="Q48" s="195">
        <f>ROUND(((B48/CE61)*Q61),0)</f>
        <v>717559</v>
      </c>
      <c r="R48" s="195">
        <f>ROUND(((B48/CE61)*R61),0)</f>
        <v>59</v>
      </c>
      <c r="S48" s="195">
        <f>ROUND(((B48/CE61)*S61),0)</f>
        <v>174523</v>
      </c>
      <c r="T48" s="195">
        <f>ROUND(((B48/CE61)*T61),0)</f>
        <v>0</v>
      </c>
      <c r="U48" s="195">
        <f>ROUND(((B48/CE61)*U61),0)</f>
        <v>1139735</v>
      </c>
      <c r="V48" s="195">
        <f>ROUND(((B48/CE61)*V61),0)</f>
        <v>1005047</v>
      </c>
      <c r="W48" s="195">
        <f>ROUND(((B48/CE61)*W61),0)</f>
        <v>8</v>
      </c>
      <c r="X48" s="195">
        <f>ROUND(((B48/CE61)*X61),0)</f>
        <v>294</v>
      </c>
      <c r="Y48" s="195">
        <f>ROUND(((B48/CE61)*Y61),0)</f>
        <v>508532</v>
      </c>
      <c r="Z48" s="195">
        <f>ROUND(((B48/CE61)*Z61),0)</f>
        <v>21337</v>
      </c>
      <c r="AA48" s="195">
        <f>ROUND(((B48/CE61)*AA61),0)</f>
        <v>52094</v>
      </c>
      <c r="AB48" s="195">
        <f>ROUND(((B48/CE61)*AB61),0)</f>
        <v>876491</v>
      </c>
      <c r="AC48" s="195">
        <f>ROUND(((B48/CE61)*AC61),0)</f>
        <v>852440</v>
      </c>
      <c r="AD48" s="195">
        <f>ROUND(((B48/CE61)*AD61),0)</f>
        <v>10999</v>
      </c>
      <c r="AE48" s="195">
        <f>ROUND(((B48/CE61)*AE61),0)</f>
        <v>6</v>
      </c>
      <c r="AF48" s="195">
        <f>ROUND(((B48/CE61)*AF61),0)</f>
        <v>0</v>
      </c>
      <c r="AG48" s="195">
        <f>ROUND(((B48/CE61)*AG61),0)</f>
        <v>1710644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699747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22872</v>
      </c>
      <c r="AT48" s="195">
        <f>ROUND(((B48/CE61)*AT61),0)</f>
        <v>218315</v>
      </c>
      <c r="AU48" s="195">
        <f>ROUND(((B48/CE61)*AU61),0)</f>
        <v>0</v>
      </c>
      <c r="AV48" s="195">
        <f>ROUND(((B48/CE61)*AV61),0)</f>
        <v>41599</v>
      </c>
      <c r="AW48" s="195">
        <f>ROUND(((B48/CE61)*AW61),0)</f>
        <v>210480</v>
      </c>
      <c r="AX48" s="195">
        <f>ROUND(((B48/CE61)*AX61),0)</f>
        <v>16604</v>
      </c>
      <c r="AY48" s="195">
        <f>ROUND(((B48/CE61)*AY61),0)</f>
        <v>547772</v>
      </c>
      <c r="AZ48" s="195">
        <f>ROUND(((B48/CE61)*AZ61),0)</f>
        <v>0</v>
      </c>
      <c r="BA48" s="195">
        <f>ROUND(((B48/CE61)*BA61),0)</f>
        <v>47938</v>
      </c>
      <c r="BB48" s="195">
        <f>ROUND(((B48/CE61)*BB61),0)</f>
        <v>177460</v>
      </c>
      <c r="BC48" s="195">
        <f>ROUND(((B48/CE61)*BC61),0)</f>
        <v>209461</v>
      </c>
      <c r="BD48" s="195">
        <f>ROUND(((B48/CE61)*BD61),0)</f>
        <v>0</v>
      </c>
      <c r="BE48" s="195">
        <f>ROUND(((B48/CE61)*BE61),0)</f>
        <v>653644</v>
      </c>
      <c r="BF48" s="195">
        <f>ROUND(((B48/CE61)*BF61),0)</f>
        <v>594901</v>
      </c>
      <c r="BG48" s="195">
        <f>ROUND(((B48/CE61)*BG61),0)</f>
        <v>38494</v>
      </c>
      <c r="BH48" s="195">
        <f>ROUND(((B48/CE61)*BH61),0)</f>
        <v>41881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193688</v>
      </c>
      <c r="BO48" s="195">
        <f>ROUND(((B48/CE61)*BO61),0)</f>
        <v>9727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135264</v>
      </c>
      <c r="BT48" s="195">
        <f>ROUND(((B48/CE61)*BT61),0)</f>
        <v>103859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2750362</v>
      </c>
      <c r="BX48" s="195">
        <f>ROUND(((B48/CE61)*BX61),0)</f>
        <v>0</v>
      </c>
      <c r="BY48" s="195">
        <f>ROUND(((B48/CE61)*BY61),0)</f>
        <v>669536</v>
      </c>
      <c r="BZ48" s="195">
        <f>ROUND(((B48/CE61)*BZ61),0)</f>
        <v>0</v>
      </c>
      <c r="CA48" s="195">
        <f>ROUND(((B48/CE61)*CA61),0)</f>
        <v>178631</v>
      </c>
      <c r="CB48" s="195">
        <f>ROUND(((B48/CE61)*CB61),0)</f>
        <v>434</v>
      </c>
      <c r="CC48" s="195">
        <f>ROUND(((B48/CE61)*CC61),0)</f>
        <v>387738</v>
      </c>
      <c r="CD48" s="195"/>
      <c r="CE48" s="195">
        <f>SUM(C48:CD48)</f>
        <v>28836731</v>
      </c>
    </row>
    <row r="49" spans="1:84" ht="12.6" customHeight="1" x14ac:dyDescent="0.25">
      <c r="A49" s="175" t="s">
        <v>206</v>
      </c>
      <c r="B49" s="195">
        <f>B47+B48</f>
        <v>28836729.789999988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19333336.009999998</v>
      </c>
      <c r="C52" s="195">
        <f>ROUND((B52/(CE76+CF76)*C76),0)</f>
        <v>1546670</v>
      </c>
      <c r="D52" s="195">
        <f>ROUND((B52/(CE76+CF76)*D76),0)</f>
        <v>0</v>
      </c>
      <c r="E52" s="195">
        <f>ROUND((B52/(CE76+CF76)*E76),0)</f>
        <v>3010760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383345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732483</v>
      </c>
      <c r="P52" s="195">
        <f>ROUND((B52/(CE76+CF76)*P76),0)</f>
        <v>1079901</v>
      </c>
      <c r="Q52" s="195">
        <f>ROUND((B52/(CE76+CF76)*Q76),0)</f>
        <v>181429</v>
      </c>
      <c r="R52" s="195">
        <f>ROUND((B52/(CE76+CF76)*R76),0)</f>
        <v>5574</v>
      </c>
      <c r="S52" s="195">
        <f>ROUND((B52/(CE76+CF76)*S76),0)</f>
        <v>763332</v>
      </c>
      <c r="T52" s="195">
        <f>ROUND((B52/(CE76+CF76)*T76),0)</f>
        <v>0</v>
      </c>
      <c r="U52" s="195">
        <f>ROUND((B52/(CE76+CF76)*U76),0)</f>
        <v>1069229</v>
      </c>
      <c r="V52" s="195">
        <f>ROUND((B52/(CE76+CF76)*V76),0)</f>
        <v>425843</v>
      </c>
      <c r="W52" s="195">
        <f>ROUND((B52/(CE76+CF76)*W76),0)</f>
        <v>49764</v>
      </c>
      <c r="X52" s="195">
        <f>ROUND((B52/(CE76+CF76)*X76),0)</f>
        <v>53283</v>
      </c>
      <c r="Y52" s="195">
        <f>ROUND((B52/(CE76+CF76)*Y76),0)</f>
        <v>408293</v>
      </c>
      <c r="Z52" s="195">
        <f>ROUND((B52/(CE76+CF76)*Z76),0)</f>
        <v>294269</v>
      </c>
      <c r="AA52" s="195">
        <f>ROUND((B52/(CE76+CF76)*AA76),0)</f>
        <v>173498</v>
      </c>
      <c r="AB52" s="195">
        <f>ROUND((B52/(CE76+CF76)*AB76),0)</f>
        <v>228666</v>
      </c>
      <c r="AC52" s="195">
        <f>ROUND((B52/(CE76+CF76)*AC76),0)</f>
        <v>42003</v>
      </c>
      <c r="AD52" s="195">
        <f>ROUND((B52/(CE76+CF76)*AD76),0)</f>
        <v>70940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897846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199221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20178</v>
      </c>
      <c r="AT52" s="195">
        <f>ROUND((B52/(CE76+CF76)*AT76),0)</f>
        <v>69243</v>
      </c>
      <c r="AU52" s="195">
        <f>ROUND((B52/(CE76+CF76)*AU76),0)</f>
        <v>0</v>
      </c>
      <c r="AV52" s="195">
        <f>ROUND((B52/(CE76+CF76)*AV76),0)</f>
        <v>79520</v>
      </c>
      <c r="AW52" s="195">
        <f>ROUND((B52/(CE76+CF76)*AW76),0)</f>
        <v>71666</v>
      </c>
      <c r="AX52" s="195">
        <f>ROUND((B52/(CE76+CF76)*AX76),0)</f>
        <v>0</v>
      </c>
      <c r="AY52" s="195">
        <f>ROUND((B52/(CE76+CF76)*AY76),0)</f>
        <v>572586</v>
      </c>
      <c r="AZ52" s="195">
        <f>ROUND((B52/(CE76+CF76)*AZ76),0)</f>
        <v>0</v>
      </c>
      <c r="BA52" s="195">
        <f>ROUND((B52/(CE76+CF76)*BA76),0)</f>
        <v>549182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138586</v>
      </c>
      <c r="BE52" s="195">
        <f>ROUND((B52/(CE76+CF76)*BE76),0)</f>
        <v>2636930</v>
      </c>
      <c r="BF52" s="195">
        <f>ROUND((B52/(CE76+CF76)*BF76),0)</f>
        <v>194190</v>
      </c>
      <c r="BG52" s="195">
        <f>ROUND((B52/(CE76+CF76)*BG76),0)</f>
        <v>51367</v>
      </c>
      <c r="BH52" s="195">
        <f>ROUND((B52/(CE76+CF76)*BH76),0)</f>
        <v>293353</v>
      </c>
      <c r="BI52" s="195">
        <f>ROUND((B52/(CE76+CF76)*BI76),0)</f>
        <v>0</v>
      </c>
      <c r="BJ52" s="195">
        <f>ROUND((B52/(CE76+CF76)*BJ76),0)</f>
        <v>170937</v>
      </c>
      <c r="BK52" s="195">
        <f>ROUND((B52/(CE76+CF76)*BK76),0)</f>
        <v>261831</v>
      </c>
      <c r="BL52" s="195">
        <f>ROUND((B52/(CE76+CF76)*BL76),0)</f>
        <v>40729</v>
      </c>
      <c r="BM52" s="195">
        <f>ROUND((B52/(CE76+CF76)*BM76),0)</f>
        <v>0</v>
      </c>
      <c r="BN52" s="195">
        <f>ROUND((B52/(CE76+CF76)*BN76),0)</f>
        <v>473923</v>
      </c>
      <c r="BO52" s="195">
        <f>ROUND((B52/(CE76+CF76)*BO76),0)</f>
        <v>21643</v>
      </c>
      <c r="BP52" s="195">
        <f>ROUND((B52/(CE76+CF76)*BP76),0)</f>
        <v>28141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75709</v>
      </c>
      <c r="BT52" s="195">
        <f>ROUND((B52/(CE76+CF76)*BT76),0)</f>
        <v>35524</v>
      </c>
      <c r="BU52" s="195">
        <f>ROUND((B52/(CE76+CF76)*BU76),0)</f>
        <v>0</v>
      </c>
      <c r="BV52" s="195">
        <f>ROUND((B52/(CE76+CF76)*BV76),0)</f>
        <v>250338</v>
      </c>
      <c r="BW52" s="195">
        <f>ROUND((B52/(CE76+CF76)*BW76),0)</f>
        <v>453447</v>
      </c>
      <c r="BX52" s="195">
        <f>ROUND((B52/(CE76+CF76)*BX76),0)</f>
        <v>0</v>
      </c>
      <c r="BY52" s="195">
        <f>ROUND((B52/(CE76+CF76)*BY76),0)</f>
        <v>141040</v>
      </c>
      <c r="BZ52" s="195">
        <f>ROUND((B52/(CE76+CF76)*BZ76),0)</f>
        <v>0</v>
      </c>
      <c r="CA52" s="195">
        <f>ROUND((B52/(CE76+CF76)*CA76),0)</f>
        <v>559976</v>
      </c>
      <c r="CB52" s="195">
        <f>ROUND((B52/(CE76+CF76)*CB76),0)</f>
        <v>0</v>
      </c>
      <c r="CC52" s="195">
        <f>ROUND((B52/(CE76+CF76)*CC76),0)</f>
        <v>526947</v>
      </c>
      <c r="CD52" s="195"/>
      <c r="CE52" s="195">
        <f>SUM(C52:CD52)</f>
        <v>19333335</v>
      </c>
    </row>
    <row r="53" spans="1:84" ht="12.6" customHeight="1" x14ac:dyDescent="0.25">
      <c r="A53" s="175" t="s">
        <v>206</v>
      </c>
      <c r="B53" s="195">
        <f>B51+B52</f>
        <v>19333336.009999998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35926</v>
      </c>
      <c r="D59" s="184">
        <v>0</v>
      </c>
      <c r="E59" s="184">
        <v>156847</v>
      </c>
      <c r="F59" s="184">
        <v>0</v>
      </c>
      <c r="G59" s="184">
        <v>0</v>
      </c>
      <c r="H59" s="184">
        <v>0</v>
      </c>
      <c r="I59" s="184">
        <v>0</v>
      </c>
      <c r="J59" s="184">
        <v>4335</v>
      </c>
      <c r="K59" s="184">
        <v>0</v>
      </c>
      <c r="L59" s="184">
        <v>0</v>
      </c>
      <c r="M59" s="184">
        <v>0</v>
      </c>
      <c r="N59" s="184">
        <v>0</v>
      </c>
      <c r="O59" s="184">
        <v>3189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752979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352.95000000000005</v>
      </c>
      <c r="D60" s="187">
        <v>0</v>
      </c>
      <c r="E60" s="187">
        <v>901.83999999999935</v>
      </c>
      <c r="F60" s="223">
        <v>0</v>
      </c>
      <c r="G60" s="187">
        <v>0</v>
      </c>
      <c r="H60" s="187">
        <v>81.529999999999987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55.57</v>
      </c>
      <c r="P60" s="221">
        <v>280.75999999999988</v>
      </c>
      <c r="Q60" s="221">
        <v>73.62</v>
      </c>
      <c r="R60" s="221">
        <v>0</v>
      </c>
      <c r="S60" s="221">
        <v>40.589999999999996</v>
      </c>
      <c r="T60" s="221">
        <v>0</v>
      </c>
      <c r="U60" s="221">
        <v>175.59</v>
      </c>
      <c r="V60" s="221">
        <v>108.78999999999999</v>
      </c>
      <c r="W60" s="221">
        <v>0</v>
      </c>
      <c r="X60" s="221">
        <v>0.12</v>
      </c>
      <c r="Y60" s="221">
        <v>48.04</v>
      </c>
      <c r="Z60" s="221">
        <v>4.51</v>
      </c>
      <c r="AA60" s="221">
        <v>5.1000000000000005</v>
      </c>
      <c r="AB60" s="221">
        <v>95.9</v>
      </c>
      <c r="AC60" s="221">
        <v>113.85</v>
      </c>
      <c r="AD60" s="221">
        <v>1.22</v>
      </c>
      <c r="AE60" s="221">
        <v>0</v>
      </c>
      <c r="AF60" s="221">
        <v>0</v>
      </c>
      <c r="AG60" s="221">
        <v>211.0200000000001</v>
      </c>
      <c r="AH60" s="221">
        <v>0</v>
      </c>
      <c r="AI60" s="221">
        <v>0</v>
      </c>
      <c r="AJ60" s="221">
        <v>82.500000000000028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2.8099999999999996</v>
      </c>
      <c r="AT60" s="221">
        <v>24.959999999999997</v>
      </c>
      <c r="AU60" s="221">
        <v>0</v>
      </c>
      <c r="AV60" s="221">
        <v>6.42</v>
      </c>
      <c r="AW60" s="221">
        <v>24.449999999999996</v>
      </c>
      <c r="AX60" s="221">
        <v>3.88</v>
      </c>
      <c r="AY60" s="221">
        <v>139.16</v>
      </c>
      <c r="AZ60" s="221">
        <v>0</v>
      </c>
      <c r="BA60" s="221">
        <v>13.669999999999998</v>
      </c>
      <c r="BB60" s="221">
        <v>27.65</v>
      </c>
      <c r="BC60" s="221">
        <v>60.540000000000006</v>
      </c>
      <c r="BD60" s="221">
        <v>0</v>
      </c>
      <c r="BE60" s="221">
        <v>105.10000000000001</v>
      </c>
      <c r="BF60" s="221">
        <v>164.42</v>
      </c>
      <c r="BG60" s="221">
        <v>10.790000000000003</v>
      </c>
      <c r="BH60" s="221">
        <v>5.4399999999999995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15.529999999999994</v>
      </c>
      <c r="BO60" s="221">
        <v>2.61</v>
      </c>
      <c r="BP60" s="221">
        <v>0</v>
      </c>
      <c r="BQ60" s="221">
        <v>0</v>
      </c>
      <c r="BR60" s="221">
        <v>0</v>
      </c>
      <c r="BS60" s="221">
        <v>21.740000000000002</v>
      </c>
      <c r="BT60" s="221">
        <v>17.909999999999997</v>
      </c>
      <c r="BU60" s="221">
        <v>0</v>
      </c>
      <c r="BV60" s="221">
        <v>0</v>
      </c>
      <c r="BW60" s="221">
        <v>80.77000000000001</v>
      </c>
      <c r="BX60" s="221">
        <v>0</v>
      </c>
      <c r="BY60" s="221">
        <v>69.560000000000016</v>
      </c>
      <c r="BZ60" s="221">
        <v>0</v>
      </c>
      <c r="CA60" s="221">
        <v>14.72</v>
      </c>
      <c r="CB60" s="221">
        <v>0.04</v>
      </c>
      <c r="CC60" s="221">
        <v>46.969999999999992</v>
      </c>
      <c r="CD60" s="249" t="s">
        <v>221</v>
      </c>
      <c r="CE60" s="251">
        <f t="shared" ref="CE60:CE70" si="0">SUM(C60:CD60)</f>
        <v>3492.6399999999981</v>
      </c>
    </row>
    <row r="61" spans="1:84" ht="12.6" customHeight="1" x14ac:dyDescent="0.25">
      <c r="A61" s="171" t="s">
        <v>235</v>
      </c>
      <c r="B61" s="175"/>
      <c r="C61" s="184">
        <v>37668286.009999998</v>
      </c>
      <c r="D61" s="184">
        <v>0</v>
      </c>
      <c r="E61" s="184">
        <v>74046737.150000006</v>
      </c>
      <c r="F61" s="185">
        <v>0</v>
      </c>
      <c r="G61" s="184">
        <v>0</v>
      </c>
      <c r="H61" s="184">
        <v>6827372.5799999991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5439533.8500000006</v>
      </c>
      <c r="P61" s="185">
        <v>24212123.569999993</v>
      </c>
      <c r="Q61" s="185">
        <v>7696414.0799999991</v>
      </c>
      <c r="R61" s="185">
        <v>632.87</v>
      </c>
      <c r="S61" s="185">
        <v>1871905.7200000002</v>
      </c>
      <c r="T61" s="185">
        <v>0</v>
      </c>
      <c r="U61" s="185">
        <v>12224605.030000001</v>
      </c>
      <c r="V61" s="185">
        <v>10779966.58</v>
      </c>
      <c r="W61" s="185">
        <v>87.37</v>
      </c>
      <c r="X61" s="185">
        <v>3148.89</v>
      </c>
      <c r="Y61" s="185">
        <v>5454433.21</v>
      </c>
      <c r="Z61" s="185">
        <v>228854.14</v>
      </c>
      <c r="AA61" s="185">
        <v>558746.69999999995</v>
      </c>
      <c r="AB61" s="185">
        <v>9401097.5299999993</v>
      </c>
      <c r="AC61" s="185">
        <v>9143130.9800000004</v>
      </c>
      <c r="AD61" s="185">
        <v>117974.58</v>
      </c>
      <c r="AE61" s="185">
        <v>61.23</v>
      </c>
      <c r="AF61" s="185">
        <v>0</v>
      </c>
      <c r="AG61" s="185">
        <v>18348077.880000003</v>
      </c>
      <c r="AH61" s="185">
        <v>0</v>
      </c>
      <c r="AI61" s="185">
        <v>0</v>
      </c>
      <c r="AJ61" s="185">
        <v>7505363.5799999991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245319.06</v>
      </c>
      <c r="AT61" s="185">
        <v>2341607</v>
      </c>
      <c r="AU61" s="185">
        <v>0</v>
      </c>
      <c r="AV61" s="185">
        <v>446187.77</v>
      </c>
      <c r="AW61" s="185">
        <v>2257578.0299999998</v>
      </c>
      <c r="AX61" s="185">
        <v>178087.85</v>
      </c>
      <c r="AY61" s="185">
        <v>5875308.1900000004</v>
      </c>
      <c r="AZ61" s="185">
        <v>0</v>
      </c>
      <c r="BA61" s="185">
        <v>514173.18</v>
      </c>
      <c r="BB61" s="185">
        <v>1903401.69</v>
      </c>
      <c r="BC61" s="185">
        <v>2246640.5100000002</v>
      </c>
      <c r="BD61" s="185">
        <v>0</v>
      </c>
      <c r="BE61" s="185">
        <v>7010879.7399999984</v>
      </c>
      <c r="BF61" s="185">
        <v>6380802.8800000008</v>
      </c>
      <c r="BG61" s="185">
        <v>412885.43999999994</v>
      </c>
      <c r="BH61" s="185">
        <v>449210.69999999995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2077469.0099999998</v>
      </c>
      <c r="BO61" s="185">
        <v>104334.91</v>
      </c>
      <c r="BP61" s="185">
        <v>0</v>
      </c>
      <c r="BQ61" s="185">
        <v>0</v>
      </c>
      <c r="BR61" s="185">
        <v>0</v>
      </c>
      <c r="BS61" s="185">
        <v>1450824.1899999995</v>
      </c>
      <c r="BT61" s="185">
        <v>1113970.8299999998</v>
      </c>
      <c r="BU61" s="185">
        <v>0</v>
      </c>
      <c r="BV61" s="185">
        <v>0</v>
      </c>
      <c r="BW61" s="185">
        <v>29499916.879999999</v>
      </c>
      <c r="BX61" s="185">
        <v>0</v>
      </c>
      <c r="BY61" s="185">
        <v>7181327.3900000015</v>
      </c>
      <c r="BZ61" s="185">
        <v>0</v>
      </c>
      <c r="CA61" s="185">
        <v>1915962.15</v>
      </c>
      <c r="CB61" s="185">
        <v>4658.3100000000004</v>
      </c>
      <c r="CC61" s="185">
        <v>4158808.3199999994</v>
      </c>
      <c r="CD61" s="249" t="s">
        <v>221</v>
      </c>
      <c r="CE61" s="195">
        <f t="shared" si="0"/>
        <v>309297907.55999994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3511922</v>
      </c>
      <c r="D62" s="195">
        <f t="shared" si="1"/>
        <v>0</v>
      </c>
      <c r="E62" s="195">
        <f t="shared" si="1"/>
        <v>6903589</v>
      </c>
      <c r="F62" s="195">
        <f t="shared" si="1"/>
        <v>0</v>
      </c>
      <c r="G62" s="195">
        <f t="shared" si="1"/>
        <v>0</v>
      </c>
      <c r="H62" s="195">
        <f t="shared" si="1"/>
        <v>636536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507143</v>
      </c>
      <c r="P62" s="195">
        <f t="shared" si="1"/>
        <v>2257366</v>
      </c>
      <c r="Q62" s="195">
        <f t="shared" si="1"/>
        <v>717559</v>
      </c>
      <c r="R62" s="195">
        <f t="shared" si="1"/>
        <v>59</v>
      </c>
      <c r="S62" s="195">
        <f t="shared" si="1"/>
        <v>174523</v>
      </c>
      <c r="T62" s="195">
        <f t="shared" si="1"/>
        <v>0</v>
      </c>
      <c r="U62" s="195">
        <f t="shared" si="1"/>
        <v>1139735</v>
      </c>
      <c r="V62" s="195">
        <f t="shared" si="1"/>
        <v>1005047</v>
      </c>
      <c r="W62" s="195">
        <f t="shared" si="1"/>
        <v>8</v>
      </c>
      <c r="X62" s="195">
        <f t="shared" si="1"/>
        <v>294</v>
      </c>
      <c r="Y62" s="195">
        <f t="shared" si="1"/>
        <v>508532</v>
      </c>
      <c r="Z62" s="195">
        <f t="shared" si="1"/>
        <v>21337</v>
      </c>
      <c r="AA62" s="195">
        <f t="shared" si="1"/>
        <v>52094</v>
      </c>
      <c r="AB62" s="195">
        <f t="shared" si="1"/>
        <v>876491</v>
      </c>
      <c r="AC62" s="195">
        <f t="shared" si="1"/>
        <v>852440</v>
      </c>
      <c r="AD62" s="195">
        <f t="shared" si="1"/>
        <v>10999</v>
      </c>
      <c r="AE62" s="195">
        <f t="shared" si="1"/>
        <v>6</v>
      </c>
      <c r="AF62" s="195">
        <f t="shared" si="1"/>
        <v>0</v>
      </c>
      <c r="AG62" s="195">
        <f t="shared" si="1"/>
        <v>1710644</v>
      </c>
      <c r="AH62" s="195">
        <f t="shared" si="1"/>
        <v>0</v>
      </c>
      <c r="AI62" s="195">
        <f t="shared" si="1"/>
        <v>0</v>
      </c>
      <c r="AJ62" s="195">
        <f t="shared" si="1"/>
        <v>699747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22872</v>
      </c>
      <c r="AT62" s="195">
        <f t="shared" si="1"/>
        <v>218315</v>
      </c>
      <c r="AU62" s="195">
        <f t="shared" si="1"/>
        <v>0</v>
      </c>
      <c r="AV62" s="195">
        <f t="shared" si="1"/>
        <v>41599</v>
      </c>
      <c r="AW62" s="195">
        <f t="shared" si="1"/>
        <v>210480</v>
      </c>
      <c r="AX62" s="195">
        <f t="shared" si="1"/>
        <v>16604</v>
      </c>
      <c r="AY62" s="195">
        <f>ROUND(AY47+AY48,0)</f>
        <v>547772</v>
      </c>
      <c r="AZ62" s="195">
        <f>ROUND(AZ47+AZ48,0)</f>
        <v>0</v>
      </c>
      <c r="BA62" s="195">
        <f>ROUND(BA47+BA48,0)</f>
        <v>47938</v>
      </c>
      <c r="BB62" s="195">
        <f t="shared" si="1"/>
        <v>177460</v>
      </c>
      <c r="BC62" s="195">
        <f t="shared" si="1"/>
        <v>209461</v>
      </c>
      <c r="BD62" s="195">
        <f t="shared" si="1"/>
        <v>0</v>
      </c>
      <c r="BE62" s="195">
        <f t="shared" si="1"/>
        <v>653644</v>
      </c>
      <c r="BF62" s="195">
        <f t="shared" si="1"/>
        <v>594901</v>
      </c>
      <c r="BG62" s="195">
        <f t="shared" si="1"/>
        <v>38494</v>
      </c>
      <c r="BH62" s="195">
        <f t="shared" si="1"/>
        <v>41881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193688</v>
      </c>
      <c r="BO62" s="195">
        <f t="shared" ref="BO62:CC62" si="2">ROUND(BO47+BO48,0)</f>
        <v>9727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135264</v>
      </c>
      <c r="BT62" s="195">
        <f t="shared" si="2"/>
        <v>103859</v>
      </c>
      <c r="BU62" s="195">
        <f t="shared" si="2"/>
        <v>0</v>
      </c>
      <c r="BV62" s="195">
        <f t="shared" si="2"/>
        <v>0</v>
      </c>
      <c r="BW62" s="195">
        <f t="shared" si="2"/>
        <v>2750362</v>
      </c>
      <c r="BX62" s="195">
        <f t="shared" si="2"/>
        <v>0</v>
      </c>
      <c r="BY62" s="195">
        <f t="shared" si="2"/>
        <v>669536</v>
      </c>
      <c r="BZ62" s="195">
        <f t="shared" si="2"/>
        <v>0</v>
      </c>
      <c r="CA62" s="195">
        <f t="shared" si="2"/>
        <v>178631</v>
      </c>
      <c r="CB62" s="195">
        <f t="shared" si="2"/>
        <v>434</v>
      </c>
      <c r="CC62" s="195">
        <f t="shared" si="2"/>
        <v>387738</v>
      </c>
      <c r="CD62" s="249" t="s">
        <v>221</v>
      </c>
      <c r="CE62" s="195">
        <f t="shared" si="0"/>
        <v>28836731</v>
      </c>
      <c r="CF62" s="252"/>
    </row>
    <row r="63" spans="1:84" ht="12.6" customHeight="1" x14ac:dyDescent="0.25">
      <c r="A63" s="171" t="s">
        <v>236</v>
      </c>
      <c r="B63" s="175"/>
      <c r="C63" s="184">
        <v>5549999.3699999992</v>
      </c>
      <c r="D63" s="184">
        <v>0</v>
      </c>
      <c r="E63" s="184">
        <v>49250</v>
      </c>
      <c r="F63" s="185">
        <v>0</v>
      </c>
      <c r="G63" s="184">
        <v>0</v>
      </c>
      <c r="H63" s="184">
        <v>223942.26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786882.39</v>
      </c>
      <c r="Q63" s="185">
        <v>0</v>
      </c>
      <c r="R63" s="185">
        <v>0</v>
      </c>
      <c r="S63" s="185">
        <v>12000</v>
      </c>
      <c r="T63" s="185">
        <v>0</v>
      </c>
      <c r="U63" s="185">
        <v>728736.04</v>
      </c>
      <c r="V63" s="185">
        <v>272394.86</v>
      </c>
      <c r="W63" s="185">
        <v>0</v>
      </c>
      <c r="X63" s="185">
        <v>0</v>
      </c>
      <c r="Y63" s="185">
        <v>1275</v>
      </c>
      <c r="Z63" s="185">
        <v>0</v>
      </c>
      <c r="AA63" s="185">
        <v>0</v>
      </c>
      <c r="AB63" s="185">
        <v>57480</v>
      </c>
      <c r="AC63" s="185">
        <v>500449.96000000008</v>
      </c>
      <c r="AD63" s="185">
        <v>0</v>
      </c>
      <c r="AE63" s="185">
        <v>0</v>
      </c>
      <c r="AF63" s="185">
        <v>0</v>
      </c>
      <c r="AG63" s="185">
        <v>8478806.0800000001</v>
      </c>
      <c r="AH63" s="185">
        <v>0</v>
      </c>
      <c r="AI63" s="185">
        <v>0</v>
      </c>
      <c r="AJ63" s="185">
        <v>1695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2027287.1999999997</v>
      </c>
      <c r="AU63" s="185">
        <v>0</v>
      </c>
      <c r="AV63" s="185">
        <v>0</v>
      </c>
      <c r="AW63" s="185">
        <v>221880.43000000002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119138.24000000001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2569977.1399999997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49568.020000000004</v>
      </c>
      <c r="BX63" s="185">
        <v>0</v>
      </c>
      <c r="BY63" s="185">
        <v>54724.95</v>
      </c>
      <c r="BZ63" s="185">
        <v>0</v>
      </c>
      <c r="CA63" s="185">
        <v>232534.54000000004</v>
      </c>
      <c r="CB63" s="185">
        <v>0</v>
      </c>
      <c r="CC63" s="185">
        <v>153689.97</v>
      </c>
      <c r="CD63" s="249" t="s">
        <v>221</v>
      </c>
      <c r="CE63" s="195">
        <f t="shared" si="0"/>
        <v>22091711.449999996</v>
      </c>
      <c r="CF63" s="252"/>
    </row>
    <row r="64" spans="1:84" ht="12.6" customHeight="1" x14ac:dyDescent="0.25">
      <c r="A64" s="171" t="s">
        <v>237</v>
      </c>
      <c r="B64" s="175"/>
      <c r="C64" s="184">
        <v>4370455.1500000013</v>
      </c>
      <c r="D64" s="184">
        <v>0</v>
      </c>
      <c r="E64" s="185">
        <v>5523344.3999999966</v>
      </c>
      <c r="F64" s="185">
        <v>0</v>
      </c>
      <c r="G64" s="184">
        <v>43136.869999999995</v>
      </c>
      <c r="H64" s="184">
        <v>220464.91000000003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500190.24</v>
      </c>
      <c r="P64" s="185">
        <v>79847581.950000003</v>
      </c>
      <c r="Q64" s="185">
        <v>65247.599999999984</v>
      </c>
      <c r="R64" s="185">
        <v>2641294.69</v>
      </c>
      <c r="S64" s="185">
        <v>-2085341.9499999988</v>
      </c>
      <c r="T64" s="185">
        <v>0</v>
      </c>
      <c r="U64" s="185">
        <v>9368626.8099999987</v>
      </c>
      <c r="V64" s="185">
        <v>22490837.090000004</v>
      </c>
      <c r="W64" s="185">
        <v>179644.08000000002</v>
      </c>
      <c r="X64" s="185">
        <v>624012.75999999989</v>
      </c>
      <c r="Y64" s="185">
        <v>8859794.9799999986</v>
      </c>
      <c r="Z64" s="185">
        <v>1924.48</v>
      </c>
      <c r="AA64" s="185">
        <v>2027793.8800000008</v>
      </c>
      <c r="AB64" s="185">
        <v>33148350.530000005</v>
      </c>
      <c r="AC64" s="185">
        <v>4073106.58</v>
      </c>
      <c r="AD64" s="185">
        <v>38113.15</v>
      </c>
      <c r="AE64" s="185">
        <v>10605.16</v>
      </c>
      <c r="AF64" s="185">
        <v>0</v>
      </c>
      <c r="AG64" s="185">
        <v>1851392.0799999998</v>
      </c>
      <c r="AH64" s="185">
        <v>0</v>
      </c>
      <c r="AI64" s="185">
        <v>0</v>
      </c>
      <c r="AJ64" s="185">
        <v>815485.54000000039</v>
      </c>
      <c r="AK64" s="185">
        <v>26379.58</v>
      </c>
      <c r="AL64" s="185">
        <v>6430.2800000000007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21511.9</v>
      </c>
      <c r="AT64" s="185">
        <v>1596577.8299999998</v>
      </c>
      <c r="AU64" s="185">
        <v>0</v>
      </c>
      <c r="AV64" s="185">
        <v>9412.82</v>
      </c>
      <c r="AW64" s="185">
        <v>50831.240000000005</v>
      </c>
      <c r="AX64" s="185">
        <v>107387.41</v>
      </c>
      <c r="AY64" s="185">
        <v>3756194.8200000008</v>
      </c>
      <c r="AZ64" s="185">
        <v>0</v>
      </c>
      <c r="BA64" s="185">
        <v>589494.26</v>
      </c>
      <c r="BB64" s="185">
        <v>13777.099999999999</v>
      </c>
      <c r="BC64" s="185">
        <v>14103.710000000001</v>
      </c>
      <c r="BD64" s="185">
        <v>-125699.29000000001</v>
      </c>
      <c r="BE64" s="185">
        <v>2150428.0499999989</v>
      </c>
      <c r="BF64" s="185">
        <v>716157.29999999993</v>
      </c>
      <c r="BG64" s="185">
        <v>1776.56</v>
      </c>
      <c r="BH64" s="185">
        <v>56984.21</v>
      </c>
      <c r="BI64" s="185">
        <v>0</v>
      </c>
      <c r="BJ64" s="185">
        <v>1332.75</v>
      </c>
      <c r="BK64" s="185">
        <v>0</v>
      </c>
      <c r="BL64" s="185">
        <v>0</v>
      </c>
      <c r="BM64" s="185">
        <v>0</v>
      </c>
      <c r="BN64" s="185">
        <v>560492.25000000012</v>
      </c>
      <c r="BO64" s="185">
        <v>168.54</v>
      </c>
      <c r="BP64" s="185">
        <v>208</v>
      </c>
      <c r="BQ64" s="185">
        <v>0</v>
      </c>
      <c r="BR64" s="185">
        <v>0</v>
      </c>
      <c r="BS64" s="185">
        <v>538858.95999999985</v>
      </c>
      <c r="BT64" s="185">
        <v>13188.69</v>
      </c>
      <c r="BU64" s="185">
        <v>0</v>
      </c>
      <c r="BV64" s="185">
        <v>1105.3900000000001</v>
      </c>
      <c r="BW64" s="185">
        <v>228035.72000000003</v>
      </c>
      <c r="BX64" s="185">
        <v>0</v>
      </c>
      <c r="BY64" s="185">
        <v>173703.33999999997</v>
      </c>
      <c r="BZ64" s="185">
        <v>0</v>
      </c>
      <c r="CA64" s="185">
        <v>15141.500000000002</v>
      </c>
      <c r="CB64" s="185">
        <v>1505.5799999999997</v>
      </c>
      <c r="CC64" s="185">
        <v>8458679.2699999996</v>
      </c>
      <c r="CD64" s="249" t="s">
        <v>221</v>
      </c>
      <c r="CE64" s="195">
        <f t="shared" si="0"/>
        <v>193600228.75000009</v>
      </c>
      <c r="CF64" s="252"/>
    </row>
    <row r="65" spans="1:84" ht="12.6" customHeight="1" x14ac:dyDescent="0.25">
      <c r="A65" s="171" t="s">
        <v>238</v>
      </c>
      <c r="B65" s="175"/>
      <c r="C65" s="184">
        <v>960.47</v>
      </c>
      <c r="D65" s="184">
        <v>0</v>
      </c>
      <c r="E65" s="184">
        <v>961.68999999999994</v>
      </c>
      <c r="F65" s="184">
        <v>0</v>
      </c>
      <c r="G65" s="184">
        <v>0</v>
      </c>
      <c r="H65" s="184">
        <v>764.41999999999985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20222.400000000001</v>
      </c>
      <c r="Q65" s="185">
        <v>0</v>
      </c>
      <c r="R65" s="185">
        <v>21</v>
      </c>
      <c r="S65" s="185">
        <v>0</v>
      </c>
      <c r="T65" s="185">
        <v>0</v>
      </c>
      <c r="U65" s="185">
        <v>600.9</v>
      </c>
      <c r="V65" s="185">
        <v>4079.87</v>
      </c>
      <c r="W65" s="185">
        <v>0</v>
      </c>
      <c r="X65" s="185">
        <v>0</v>
      </c>
      <c r="Y65" s="185">
        <v>60.31</v>
      </c>
      <c r="Z65" s="185">
        <v>0</v>
      </c>
      <c r="AA65" s="185">
        <v>0</v>
      </c>
      <c r="AB65" s="185">
        <v>4923.4800000000005</v>
      </c>
      <c r="AC65" s="185">
        <v>0</v>
      </c>
      <c r="AD65" s="185">
        <v>0</v>
      </c>
      <c r="AE65" s="185">
        <v>2897.2999999999997</v>
      </c>
      <c r="AF65" s="185">
        <v>0</v>
      </c>
      <c r="AG65" s="185">
        <v>220.27999999999997</v>
      </c>
      <c r="AH65" s="185">
        <v>0</v>
      </c>
      <c r="AI65" s="185">
        <v>0</v>
      </c>
      <c r="AJ65" s="185">
        <v>6534.34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19025.830000000002</v>
      </c>
      <c r="AU65" s="185">
        <v>0</v>
      </c>
      <c r="AV65" s="185">
        <v>0</v>
      </c>
      <c r="AW65" s="185">
        <v>2110.1499999999996</v>
      </c>
      <c r="AX65" s="185">
        <v>0</v>
      </c>
      <c r="AY65" s="185">
        <v>3182.41</v>
      </c>
      <c r="AZ65" s="185">
        <v>0</v>
      </c>
      <c r="BA65" s="185">
        <v>-2718.7199999999989</v>
      </c>
      <c r="BB65" s="185">
        <v>362.24</v>
      </c>
      <c r="BC65" s="185">
        <v>695</v>
      </c>
      <c r="BD65" s="185">
        <v>0</v>
      </c>
      <c r="BE65" s="185">
        <v>3482816.4300000011</v>
      </c>
      <c r="BF65" s="185">
        <v>540926.39999999991</v>
      </c>
      <c r="BG65" s="185">
        <v>-75147.820000000007</v>
      </c>
      <c r="BH65" s="185">
        <v>2314.4299999999998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51219.609999999993</v>
      </c>
      <c r="BO65" s="185">
        <v>0</v>
      </c>
      <c r="BP65" s="185">
        <v>638.36000000000013</v>
      </c>
      <c r="BQ65" s="185">
        <v>0</v>
      </c>
      <c r="BR65" s="185">
        <v>0</v>
      </c>
      <c r="BS65" s="185">
        <v>10825.94</v>
      </c>
      <c r="BT65" s="185">
        <v>81.77</v>
      </c>
      <c r="BU65" s="185">
        <v>0</v>
      </c>
      <c r="BV65" s="185">
        <v>0</v>
      </c>
      <c r="BW65" s="185">
        <v>137120.91</v>
      </c>
      <c r="BX65" s="185">
        <v>0</v>
      </c>
      <c r="BY65" s="185">
        <v>1293.1400000000001</v>
      </c>
      <c r="BZ65" s="185">
        <v>0</v>
      </c>
      <c r="CA65" s="185">
        <v>3971.53</v>
      </c>
      <c r="CB65" s="185">
        <v>293.08000000000004</v>
      </c>
      <c r="CC65" s="185">
        <v>2443.6499999999996</v>
      </c>
      <c r="CD65" s="249" t="s">
        <v>221</v>
      </c>
      <c r="CE65" s="195">
        <f t="shared" si="0"/>
        <v>4223700.8000000017</v>
      </c>
      <c r="CF65" s="252"/>
    </row>
    <row r="66" spans="1:84" ht="12.6" customHeight="1" x14ac:dyDescent="0.25">
      <c r="A66" s="171" t="s">
        <v>239</v>
      </c>
      <c r="B66" s="175"/>
      <c r="C66" s="184">
        <v>675759.32000000007</v>
      </c>
      <c r="D66" s="184">
        <v>0</v>
      </c>
      <c r="E66" s="184">
        <v>451330.55999999994</v>
      </c>
      <c r="F66" s="184">
        <v>0</v>
      </c>
      <c r="G66" s="184">
        <v>0</v>
      </c>
      <c r="H66" s="184">
        <v>13209.52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9193.2899999999991</v>
      </c>
      <c r="P66" s="185">
        <v>5051603.2700000005</v>
      </c>
      <c r="Q66" s="185">
        <v>10431.099999999999</v>
      </c>
      <c r="R66" s="185">
        <v>9878110.0299999993</v>
      </c>
      <c r="S66" s="184">
        <v>601580.92000000004</v>
      </c>
      <c r="T66" s="184">
        <v>0</v>
      </c>
      <c r="U66" s="185">
        <v>10299868.890000001</v>
      </c>
      <c r="V66" s="185">
        <v>1203393.0900000001</v>
      </c>
      <c r="W66" s="185">
        <v>1248069.5899999996</v>
      </c>
      <c r="X66" s="185">
        <v>2217095.34</v>
      </c>
      <c r="Y66" s="185">
        <v>6612831.120000001</v>
      </c>
      <c r="Z66" s="185">
        <v>400497.71000000008</v>
      </c>
      <c r="AA66" s="185">
        <v>651850.39</v>
      </c>
      <c r="AB66" s="185">
        <v>396842.60000000003</v>
      </c>
      <c r="AC66" s="185">
        <v>16714.54</v>
      </c>
      <c r="AD66" s="185">
        <v>1829075.96</v>
      </c>
      <c r="AE66" s="185">
        <v>3657067.55</v>
      </c>
      <c r="AF66" s="185">
        <v>0</v>
      </c>
      <c r="AG66" s="185">
        <v>7502.4999999999973</v>
      </c>
      <c r="AH66" s="185">
        <v>0</v>
      </c>
      <c r="AI66" s="185">
        <v>0</v>
      </c>
      <c r="AJ66" s="185">
        <v>341880.11</v>
      </c>
      <c r="AK66" s="185">
        <v>2579757.89</v>
      </c>
      <c r="AL66" s="185">
        <v>773800.24999999988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1330825.5400000003</v>
      </c>
      <c r="AU66" s="185">
        <v>0</v>
      </c>
      <c r="AV66" s="185">
        <v>32471.46</v>
      </c>
      <c r="AW66" s="185">
        <v>514914.65000000014</v>
      </c>
      <c r="AX66" s="185">
        <v>46976.829999999994</v>
      </c>
      <c r="AY66" s="185">
        <v>85965.29</v>
      </c>
      <c r="AZ66" s="185">
        <v>0</v>
      </c>
      <c r="BA66" s="185">
        <v>1424793.5899999999</v>
      </c>
      <c r="BB66" s="185">
        <v>352495.78</v>
      </c>
      <c r="BC66" s="185">
        <v>196.26</v>
      </c>
      <c r="BD66" s="185">
        <v>156304.47</v>
      </c>
      <c r="BE66" s="185">
        <v>6707738.8100000024</v>
      </c>
      <c r="BF66" s="185">
        <v>38229.37000000001</v>
      </c>
      <c r="BG66" s="185">
        <v>700.53</v>
      </c>
      <c r="BH66" s="185">
        <v>67889.430000000008</v>
      </c>
      <c r="BI66" s="185">
        <v>0</v>
      </c>
      <c r="BJ66" s="185">
        <v>1016.51</v>
      </c>
      <c r="BK66" s="185">
        <v>0</v>
      </c>
      <c r="BL66" s="185">
        <v>0</v>
      </c>
      <c r="BM66" s="185">
        <v>0</v>
      </c>
      <c r="BN66" s="185">
        <v>2266016.5</v>
      </c>
      <c r="BO66" s="185">
        <v>0</v>
      </c>
      <c r="BP66" s="185">
        <v>28388.219999999998</v>
      </c>
      <c r="BQ66" s="185">
        <v>0</v>
      </c>
      <c r="BR66" s="185">
        <v>0</v>
      </c>
      <c r="BS66" s="185">
        <v>58130.270000000004</v>
      </c>
      <c r="BT66" s="185">
        <v>623.68000000000006</v>
      </c>
      <c r="BU66" s="185">
        <v>0</v>
      </c>
      <c r="BV66" s="185">
        <v>0</v>
      </c>
      <c r="BW66" s="185">
        <v>8904962.6399999969</v>
      </c>
      <c r="BX66" s="185">
        <v>0</v>
      </c>
      <c r="BY66" s="185">
        <v>2776673.9800000004</v>
      </c>
      <c r="BZ66" s="185">
        <v>0</v>
      </c>
      <c r="CA66" s="185">
        <v>11528734.349999998</v>
      </c>
      <c r="CB66" s="185">
        <v>0</v>
      </c>
      <c r="CC66" s="185">
        <v>490761.04000000004</v>
      </c>
      <c r="CD66" s="249" t="s">
        <v>221</v>
      </c>
      <c r="CE66" s="195">
        <f t="shared" si="0"/>
        <v>85742274.739999995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1546670</v>
      </c>
      <c r="D67" s="195">
        <f>ROUND(D51+D52,0)</f>
        <v>0</v>
      </c>
      <c r="E67" s="195">
        <f t="shared" ref="E67:BP67" si="3">ROUND(E51+E52,0)</f>
        <v>3010760</v>
      </c>
      <c r="F67" s="195">
        <f t="shared" si="3"/>
        <v>0</v>
      </c>
      <c r="G67" s="195">
        <f t="shared" si="3"/>
        <v>0</v>
      </c>
      <c r="H67" s="195">
        <f t="shared" si="3"/>
        <v>383345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732483</v>
      </c>
      <c r="P67" s="195">
        <f t="shared" si="3"/>
        <v>1079901</v>
      </c>
      <c r="Q67" s="195">
        <f t="shared" si="3"/>
        <v>181429</v>
      </c>
      <c r="R67" s="195">
        <f t="shared" si="3"/>
        <v>5574</v>
      </c>
      <c r="S67" s="195">
        <f t="shared" si="3"/>
        <v>763332</v>
      </c>
      <c r="T67" s="195">
        <f t="shared" si="3"/>
        <v>0</v>
      </c>
      <c r="U67" s="195">
        <f t="shared" si="3"/>
        <v>1069229</v>
      </c>
      <c r="V67" s="195">
        <f t="shared" si="3"/>
        <v>425843</v>
      </c>
      <c r="W67" s="195">
        <f t="shared" si="3"/>
        <v>49764</v>
      </c>
      <c r="X67" s="195">
        <f t="shared" si="3"/>
        <v>53283</v>
      </c>
      <c r="Y67" s="195">
        <f t="shared" si="3"/>
        <v>408293</v>
      </c>
      <c r="Z67" s="195">
        <f t="shared" si="3"/>
        <v>294269</v>
      </c>
      <c r="AA67" s="195">
        <f t="shared" si="3"/>
        <v>173498</v>
      </c>
      <c r="AB67" s="195">
        <f t="shared" si="3"/>
        <v>228666</v>
      </c>
      <c r="AC67" s="195">
        <f t="shared" si="3"/>
        <v>42003</v>
      </c>
      <c r="AD67" s="195">
        <f t="shared" si="3"/>
        <v>70940</v>
      </c>
      <c r="AE67" s="195">
        <f t="shared" si="3"/>
        <v>0</v>
      </c>
      <c r="AF67" s="195">
        <f t="shared" si="3"/>
        <v>0</v>
      </c>
      <c r="AG67" s="195">
        <f t="shared" si="3"/>
        <v>897846</v>
      </c>
      <c r="AH67" s="195">
        <f t="shared" si="3"/>
        <v>0</v>
      </c>
      <c r="AI67" s="195">
        <f t="shared" si="3"/>
        <v>0</v>
      </c>
      <c r="AJ67" s="195">
        <f t="shared" si="3"/>
        <v>199221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20178</v>
      </c>
      <c r="AT67" s="195">
        <f t="shared" si="3"/>
        <v>69243</v>
      </c>
      <c r="AU67" s="195">
        <f t="shared" si="3"/>
        <v>0</v>
      </c>
      <c r="AV67" s="195">
        <f t="shared" si="3"/>
        <v>79520</v>
      </c>
      <c r="AW67" s="195">
        <f t="shared" si="3"/>
        <v>71666</v>
      </c>
      <c r="AX67" s="195">
        <f t="shared" si="3"/>
        <v>0</v>
      </c>
      <c r="AY67" s="195">
        <f t="shared" si="3"/>
        <v>572586</v>
      </c>
      <c r="AZ67" s="195">
        <f>ROUND(AZ51+AZ52,0)</f>
        <v>0</v>
      </c>
      <c r="BA67" s="195">
        <f>ROUND(BA51+BA52,0)</f>
        <v>549182</v>
      </c>
      <c r="BB67" s="195">
        <f t="shared" si="3"/>
        <v>0</v>
      </c>
      <c r="BC67" s="195">
        <f t="shared" si="3"/>
        <v>0</v>
      </c>
      <c r="BD67" s="195">
        <f t="shared" si="3"/>
        <v>138586</v>
      </c>
      <c r="BE67" s="195">
        <f t="shared" si="3"/>
        <v>2636930</v>
      </c>
      <c r="BF67" s="195">
        <f t="shared" si="3"/>
        <v>194190</v>
      </c>
      <c r="BG67" s="195">
        <f t="shared" si="3"/>
        <v>51367</v>
      </c>
      <c r="BH67" s="195">
        <f t="shared" si="3"/>
        <v>293353</v>
      </c>
      <c r="BI67" s="195">
        <f t="shared" si="3"/>
        <v>0</v>
      </c>
      <c r="BJ67" s="195">
        <f t="shared" si="3"/>
        <v>170937</v>
      </c>
      <c r="BK67" s="195">
        <f t="shared" si="3"/>
        <v>261831</v>
      </c>
      <c r="BL67" s="195">
        <f t="shared" si="3"/>
        <v>40729</v>
      </c>
      <c r="BM67" s="195">
        <f t="shared" si="3"/>
        <v>0</v>
      </c>
      <c r="BN67" s="195">
        <f t="shared" si="3"/>
        <v>473923</v>
      </c>
      <c r="BO67" s="195">
        <f t="shared" si="3"/>
        <v>21643</v>
      </c>
      <c r="BP67" s="195">
        <f t="shared" si="3"/>
        <v>28141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75709</v>
      </c>
      <c r="BT67" s="195">
        <f t="shared" si="4"/>
        <v>35524</v>
      </c>
      <c r="BU67" s="195">
        <f t="shared" si="4"/>
        <v>0</v>
      </c>
      <c r="BV67" s="195">
        <f t="shared" si="4"/>
        <v>250338</v>
      </c>
      <c r="BW67" s="195">
        <f t="shared" si="4"/>
        <v>453447</v>
      </c>
      <c r="BX67" s="195">
        <f t="shared" si="4"/>
        <v>0</v>
      </c>
      <c r="BY67" s="195">
        <f t="shared" si="4"/>
        <v>141040</v>
      </c>
      <c r="BZ67" s="195">
        <f t="shared" si="4"/>
        <v>0</v>
      </c>
      <c r="CA67" s="195">
        <f t="shared" si="4"/>
        <v>559976</v>
      </c>
      <c r="CB67" s="195">
        <f t="shared" si="4"/>
        <v>0</v>
      </c>
      <c r="CC67" s="195">
        <f t="shared" si="4"/>
        <v>526947</v>
      </c>
      <c r="CD67" s="249" t="s">
        <v>221</v>
      </c>
      <c r="CE67" s="195">
        <f t="shared" si="0"/>
        <v>19333335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10254.18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1110085.7</v>
      </c>
      <c r="Q68" s="185">
        <v>9624</v>
      </c>
      <c r="R68" s="185">
        <v>0</v>
      </c>
      <c r="S68" s="185">
        <v>911335.93</v>
      </c>
      <c r="T68" s="185">
        <v>0</v>
      </c>
      <c r="U68" s="185">
        <v>333355.72000000003</v>
      </c>
      <c r="V68" s="185">
        <v>493920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1326659.5100000002</v>
      </c>
      <c r="AC68" s="185">
        <v>115484.54</v>
      </c>
      <c r="AD68" s="185">
        <v>0</v>
      </c>
      <c r="AE68" s="185">
        <v>0</v>
      </c>
      <c r="AF68" s="185">
        <v>0</v>
      </c>
      <c r="AG68" s="185">
        <v>43128</v>
      </c>
      <c r="AH68" s="185">
        <v>0</v>
      </c>
      <c r="AI68" s="185">
        <v>0</v>
      </c>
      <c r="AJ68" s="185">
        <v>113265.18999999999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305056.37</v>
      </c>
      <c r="AU68" s="185">
        <v>0</v>
      </c>
      <c r="AV68" s="185">
        <v>0</v>
      </c>
      <c r="AW68" s="185">
        <v>243456</v>
      </c>
      <c r="AX68" s="185">
        <v>188878.68000000002</v>
      </c>
      <c r="AY68" s="185">
        <v>19689.11</v>
      </c>
      <c r="AZ68" s="185">
        <v>0</v>
      </c>
      <c r="BA68" s="185">
        <v>82428</v>
      </c>
      <c r="BB68" s="185">
        <v>0</v>
      </c>
      <c r="BC68" s="185">
        <v>0</v>
      </c>
      <c r="BD68" s="185">
        <v>0</v>
      </c>
      <c r="BE68" s="185">
        <v>37420.549999999996</v>
      </c>
      <c r="BF68" s="185">
        <v>10903.630000000001</v>
      </c>
      <c r="BG68" s="185">
        <v>0</v>
      </c>
      <c r="BH68" s="185">
        <v>254258.71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1494</v>
      </c>
      <c r="BO68" s="185">
        <v>0</v>
      </c>
      <c r="BP68" s="185">
        <v>0</v>
      </c>
      <c r="BQ68" s="185">
        <v>0</v>
      </c>
      <c r="BR68" s="185">
        <v>0</v>
      </c>
      <c r="BS68" s="185">
        <v>163498.56000000003</v>
      </c>
      <c r="BT68" s="185">
        <v>0</v>
      </c>
      <c r="BU68" s="185">
        <v>0</v>
      </c>
      <c r="BV68" s="185">
        <v>0</v>
      </c>
      <c r="BW68" s="185">
        <v>1392136.5</v>
      </c>
      <c r="BX68" s="185">
        <v>0</v>
      </c>
      <c r="BY68" s="185">
        <v>0</v>
      </c>
      <c r="BZ68" s="185">
        <v>0</v>
      </c>
      <c r="CA68" s="185">
        <v>9663.3799999999992</v>
      </c>
      <c r="CB68" s="185">
        <v>0</v>
      </c>
      <c r="CC68" s="185">
        <v>84873.85</v>
      </c>
      <c r="CD68" s="249" t="s">
        <v>221</v>
      </c>
      <c r="CE68" s="195">
        <f t="shared" si="0"/>
        <v>7260870.1100000003</v>
      </c>
      <c r="CF68" s="252"/>
    </row>
    <row r="69" spans="1:84" ht="12.6" customHeight="1" x14ac:dyDescent="0.25">
      <c r="A69" s="171" t="s">
        <v>241</v>
      </c>
      <c r="B69" s="175"/>
      <c r="C69" s="184">
        <v>65427.78</v>
      </c>
      <c r="D69" s="184">
        <v>0</v>
      </c>
      <c r="E69" s="185">
        <v>111084.46</v>
      </c>
      <c r="F69" s="185">
        <v>0</v>
      </c>
      <c r="G69" s="184">
        <v>0</v>
      </c>
      <c r="H69" s="184">
        <v>25049.019999999997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39907.229999999996</v>
      </c>
      <c r="P69" s="185">
        <v>419999.57</v>
      </c>
      <c r="Q69" s="185">
        <v>8308.81</v>
      </c>
      <c r="R69" s="224">
        <v>4917.91</v>
      </c>
      <c r="S69" s="185">
        <v>20136.55</v>
      </c>
      <c r="T69" s="184">
        <v>0</v>
      </c>
      <c r="U69" s="185">
        <v>256624.08</v>
      </c>
      <c r="V69" s="185">
        <v>116041.65000000001</v>
      </c>
      <c r="W69" s="184">
        <v>215.98999999999998</v>
      </c>
      <c r="X69" s="185">
        <v>-163.19</v>
      </c>
      <c r="Y69" s="185">
        <v>44970.350000000006</v>
      </c>
      <c r="Z69" s="185">
        <v>6444.31</v>
      </c>
      <c r="AA69" s="185">
        <v>2433.65</v>
      </c>
      <c r="AB69" s="185">
        <v>43766.100000000006</v>
      </c>
      <c r="AC69" s="185">
        <v>5231.8899999999994</v>
      </c>
      <c r="AD69" s="185">
        <v>0</v>
      </c>
      <c r="AE69" s="185">
        <v>327.19</v>
      </c>
      <c r="AF69" s="185">
        <v>0</v>
      </c>
      <c r="AG69" s="185">
        <v>128746.35000000002</v>
      </c>
      <c r="AH69" s="185">
        <v>0</v>
      </c>
      <c r="AI69" s="185">
        <v>0</v>
      </c>
      <c r="AJ69" s="185">
        <v>33938.619999999995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174403.49999999991</v>
      </c>
      <c r="AU69" s="185">
        <v>0</v>
      </c>
      <c r="AV69" s="185">
        <v>1622.2600000000002</v>
      </c>
      <c r="AW69" s="185">
        <v>44628.959999999999</v>
      </c>
      <c r="AX69" s="185">
        <v>332.93</v>
      </c>
      <c r="AY69" s="185">
        <v>126644.96000000002</v>
      </c>
      <c r="AZ69" s="185">
        <v>0</v>
      </c>
      <c r="BA69" s="185">
        <v>1834.49</v>
      </c>
      <c r="BB69" s="185">
        <v>26373.739999999998</v>
      </c>
      <c r="BC69" s="185">
        <v>46352.39</v>
      </c>
      <c r="BD69" s="185">
        <v>0</v>
      </c>
      <c r="BE69" s="185">
        <v>420995.34</v>
      </c>
      <c r="BF69" s="185">
        <v>36497.14</v>
      </c>
      <c r="BG69" s="185">
        <v>976.31</v>
      </c>
      <c r="BH69" s="224">
        <v>431.55</v>
      </c>
      <c r="BI69" s="185">
        <v>0</v>
      </c>
      <c r="BJ69" s="185">
        <v>7.6099999999999994</v>
      </c>
      <c r="BK69" s="185">
        <v>0</v>
      </c>
      <c r="BL69" s="185">
        <v>0</v>
      </c>
      <c r="BM69" s="185">
        <v>0</v>
      </c>
      <c r="BN69" s="185">
        <v>2472867.1100000013</v>
      </c>
      <c r="BO69" s="185">
        <v>0</v>
      </c>
      <c r="BP69" s="185">
        <v>185.70000000000002</v>
      </c>
      <c r="BQ69" s="185">
        <v>0</v>
      </c>
      <c r="BR69" s="185">
        <v>0</v>
      </c>
      <c r="BS69" s="185">
        <v>123934.42000000004</v>
      </c>
      <c r="BT69" s="185">
        <v>14629.080000000002</v>
      </c>
      <c r="BU69" s="185">
        <v>0</v>
      </c>
      <c r="BV69" s="185">
        <v>0</v>
      </c>
      <c r="BW69" s="185">
        <v>382850.98</v>
      </c>
      <c r="BX69" s="185">
        <v>0</v>
      </c>
      <c r="BY69" s="185">
        <v>348866.1</v>
      </c>
      <c r="BZ69" s="185">
        <v>0</v>
      </c>
      <c r="CA69" s="185">
        <v>191837.3</v>
      </c>
      <c r="CB69" s="185">
        <v>3116.1</v>
      </c>
      <c r="CC69" s="185">
        <v>274594433.27978915</v>
      </c>
      <c r="CD69" s="188">
        <v>34479652.520000003</v>
      </c>
      <c r="CE69" s="195">
        <f t="shared" si="0"/>
        <v>314826882.08978915</v>
      </c>
      <c r="CF69" s="252"/>
    </row>
    <row r="70" spans="1:84" ht="12.6" customHeight="1" x14ac:dyDescent="0.25">
      <c r="A70" s="171" t="s">
        <v>242</v>
      </c>
      <c r="B70" s="175"/>
      <c r="C70" s="184">
        <v>37422.310000000005</v>
      </c>
      <c r="D70" s="184">
        <v>0</v>
      </c>
      <c r="E70" s="184">
        <v>16179.16</v>
      </c>
      <c r="F70" s="185">
        <v>0</v>
      </c>
      <c r="G70" s="184">
        <v>0</v>
      </c>
      <c r="H70" s="184">
        <v>18860.02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18271.91</v>
      </c>
      <c r="P70" s="184">
        <v>25107.26</v>
      </c>
      <c r="Q70" s="184">
        <v>0</v>
      </c>
      <c r="R70" s="184">
        <v>0</v>
      </c>
      <c r="S70" s="184">
        <v>15249.78</v>
      </c>
      <c r="T70" s="184">
        <v>0</v>
      </c>
      <c r="U70" s="185">
        <v>4601240.2000000067</v>
      </c>
      <c r="V70" s="184">
        <v>29873.909999999996</v>
      </c>
      <c r="W70" s="184">
        <v>0</v>
      </c>
      <c r="X70" s="185">
        <v>46240</v>
      </c>
      <c r="Y70" s="185">
        <v>5690</v>
      </c>
      <c r="Z70" s="185">
        <v>523599.48000000004</v>
      </c>
      <c r="AA70" s="185">
        <v>240365.1</v>
      </c>
      <c r="AB70" s="185">
        <v>1905.6799999999998</v>
      </c>
      <c r="AC70" s="185">
        <v>15865.72</v>
      </c>
      <c r="AD70" s="185">
        <v>0</v>
      </c>
      <c r="AE70" s="185">
        <v>0</v>
      </c>
      <c r="AF70" s="185">
        <v>0</v>
      </c>
      <c r="AG70" s="185">
        <v>318371.48</v>
      </c>
      <c r="AH70" s="185">
        <v>0</v>
      </c>
      <c r="AI70" s="185">
        <v>0</v>
      </c>
      <c r="AJ70" s="185">
        <v>106284.51999999999</v>
      </c>
      <c r="AK70" s="185">
        <v>0</v>
      </c>
      <c r="AL70" s="185">
        <v>104.45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1300.6300000000001</v>
      </c>
      <c r="AU70" s="185">
        <v>0</v>
      </c>
      <c r="AV70" s="185">
        <v>613150</v>
      </c>
      <c r="AW70" s="185">
        <v>2112999.79</v>
      </c>
      <c r="AX70" s="185">
        <v>131450.19</v>
      </c>
      <c r="AY70" s="185">
        <v>4505543.0899999989</v>
      </c>
      <c r="AZ70" s="185">
        <v>0</v>
      </c>
      <c r="BA70" s="185">
        <v>23712.86</v>
      </c>
      <c r="BB70" s="185">
        <v>226949.12999999998</v>
      </c>
      <c r="BC70" s="185">
        <v>0</v>
      </c>
      <c r="BD70" s="185">
        <v>0</v>
      </c>
      <c r="BE70" s="185">
        <v>4189933.97</v>
      </c>
      <c r="BF70" s="185">
        <v>353849.52</v>
      </c>
      <c r="BG70" s="185">
        <v>66437.97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478446.94999999995</v>
      </c>
      <c r="BO70" s="185">
        <v>0</v>
      </c>
      <c r="BP70" s="185">
        <v>0</v>
      </c>
      <c r="BQ70" s="185">
        <v>0</v>
      </c>
      <c r="BR70" s="185">
        <v>0</v>
      </c>
      <c r="BS70" s="185">
        <v>1191924.19</v>
      </c>
      <c r="BT70" s="185">
        <v>12565.34</v>
      </c>
      <c r="BU70" s="185">
        <v>0</v>
      </c>
      <c r="BV70" s="185">
        <v>0</v>
      </c>
      <c r="BW70" s="185">
        <v>3892599.2399999998</v>
      </c>
      <c r="BX70" s="185">
        <v>0</v>
      </c>
      <c r="BY70" s="185">
        <v>390852.71</v>
      </c>
      <c r="BZ70" s="185">
        <v>0</v>
      </c>
      <c r="CA70" s="185">
        <v>2332794.8799999999</v>
      </c>
      <c r="CB70" s="185">
        <v>0</v>
      </c>
      <c r="CC70" s="185">
        <v>16262251.539999999</v>
      </c>
      <c r="CD70" s="188"/>
      <c r="CE70" s="195">
        <f t="shared" si="0"/>
        <v>42807392.980000004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53352057.789999992</v>
      </c>
      <c r="D71" s="195">
        <f t="shared" ref="D71:AI71" si="5">SUM(D61:D69)-D70</f>
        <v>0</v>
      </c>
      <c r="E71" s="195">
        <f t="shared" si="5"/>
        <v>90091132.280000001</v>
      </c>
      <c r="F71" s="195">
        <f t="shared" si="5"/>
        <v>0</v>
      </c>
      <c r="G71" s="195">
        <f t="shared" si="5"/>
        <v>43136.869999999995</v>
      </c>
      <c r="H71" s="195">
        <f t="shared" si="5"/>
        <v>8311823.6899999985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7210178.7000000011</v>
      </c>
      <c r="P71" s="195">
        <f t="shared" si="5"/>
        <v>114760658.58999999</v>
      </c>
      <c r="Q71" s="195">
        <f t="shared" si="5"/>
        <v>8689013.589999998</v>
      </c>
      <c r="R71" s="195">
        <f t="shared" si="5"/>
        <v>12530609.5</v>
      </c>
      <c r="S71" s="195">
        <f t="shared" si="5"/>
        <v>2254222.3900000015</v>
      </c>
      <c r="T71" s="195">
        <f t="shared" si="5"/>
        <v>0</v>
      </c>
      <c r="U71" s="195">
        <f t="shared" si="5"/>
        <v>30820141.269999992</v>
      </c>
      <c r="V71" s="195">
        <f t="shared" si="5"/>
        <v>36761649.230000004</v>
      </c>
      <c r="W71" s="195">
        <f t="shared" si="5"/>
        <v>1477789.0299999996</v>
      </c>
      <c r="X71" s="195">
        <f t="shared" si="5"/>
        <v>2851430.8</v>
      </c>
      <c r="Y71" s="195">
        <f t="shared" si="5"/>
        <v>21884499.969999999</v>
      </c>
      <c r="Z71" s="195">
        <f t="shared" si="5"/>
        <v>429727.16000000009</v>
      </c>
      <c r="AA71" s="195">
        <f t="shared" si="5"/>
        <v>3226051.5200000009</v>
      </c>
      <c r="AB71" s="195">
        <f t="shared" si="5"/>
        <v>45482371.07</v>
      </c>
      <c r="AC71" s="195">
        <f t="shared" si="5"/>
        <v>14732695.77</v>
      </c>
      <c r="AD71" s="195">
        <f t="shared" si="5"/>
        <v>2067102.69</v>
      </c>
      <c r="AE71" s="195">
        <f t="shared" si="5"/>
        <v>3670964.4299999997</v>
      </c>
      <c r="AF71" s="195">
        <f t="shared" si="5"/>
        <v>0</v>
      </c>
      <c r="AG71" s="195">
        <f t="shared" si="5"/>
        <v>31147991.690000001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9610845.8599999975</v>
      </c>
      <c r="AK71" s="195">
        <f t="shared" si="6"/>
        <v>2606137.4700000002</v>
      </c>
      <c r="AL71" s="195">
        <f t="shared" si="6"/>
        <v>780126.08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309880.96000000002</v>
      </c>
      <c r="AT71" s="195">
        <f t="shared" si="6"/>
        <v>8081040.6399999997</v>
      </c>
      <c r="AU71" s="195">
        <f t="shared" si="6"/>
        <v>0</v>
      </c>
      <c r="AV71" s="195">
        <f t="shared" si="6"/>
        <v>-2336.6899999999441</v>
      </c>
      <c r="AW71" s="195">
        <f t="shared" si="6"/>
        <v>1504545.67</v>
      </c>
      <c r="AX71" s="195">
        <f t="shared" si="6"/>
        <v>406817.51000000007</v>
      </c>
      <c r="AY71" s="195">
        <f t="shared" si="6"/>
        <v>6481799.6900000023</v>
      </c>
      <c r="AZ71" s="195">
        <f t="shared" si="6"/>
        <v>0</v>
      </c>
      <c r="BA71" s="195">
        <f t="shared" si="6"/>
        <v>3183411.94</v>
      </c>
      <c r="BB71" s="195">
        <f t="shared" si="6"/>
        <v>2246921.4200000004</v>
      </c>
      <c r="BC71" s="195">
        <f t="shared" si="6"/>
        <v>2517448.87</v>
      </c>
      <c r="BD71" s="195">
        <f t="shared" si="6"/>
        <v>169191.18</v>
      </c>
      <c r="BE71" s="195">
        <f t="shared" si="6"/>
        <v>19030057.190000005</v>
      </c>
      <c r="BF71" s="195">
        <f t="shared" si="6"/>
        <v>8158758.2000000011</v>
      </c>
      <c r="BG71" s="195">
        <f t="shared" si="6"/>
        <v>364614.04999999993</v>
      </c>
      <c r="BH71" s="195">
        <f t="shared" si="6"/>
        <v>1166323.03</v>
      </c>
      <c r="BI71" s="195">
        <f t="shared" si="6"/>
        <v>0</v>
      </c>
      <c r="BJ71" s="195">
        <f t="shared" si="6"/>
        <v>173293.87</v>
      </c>
      <c r="BK71" s="195">
        <f t="shared" si="6"/>
        <v>261831</v>
      </c>
      <c r="BL71" s="195">
        <f t="shared" si="6"/>
        <v>40729</v>
      </c>
      <c r="BM71" s="195">
        <f t="shared" si="6"/>
        <v>0</v>
      </c>
      <c r="BN71" s="195">
        <f t="shared" si="6"/>
        <v>10188699.670000002</v>
      </c>
      <c r="BO71" s="195">
        <f t="shared" si="6"/>
        <v>135873.45000000001</v>
      </c>
      <c r="BP71" s="195">
        <f t="shared" ref="BP71:CC71" si="7">SUM(BP61:BP69)-BP70</f>
        <v>57561.279999999999</v>
      </c>
      <c r="BQ71" s="195">
        <f t="shared" si="7"/>
        <v>0</v>
      </c>
      <c r="BR71" s="195">
        <f t="shared" si="7"/>
        <v>0</v>
      </c>
      <c r="BS71" s="195">
        <f t="shared" si="7"/>
        <v>1365121.1499999994</v>
      </c>
      <c r="BT71" s="195">
        <f t="shared" si="7"/>
        <v>1269311.7099999997</v>
      </c>
      <c r="BU71" s="195">
        <f t="shared" si="7"/>
        <v>0</v>
      </c>
      <c r="BV71" s="195">
        <f t="shared" si="7"/>
        <v>251443.39</v>
      </c>
      <c r="BW71" s="195">
        <f t="shared" si="7"/>
        <v>39905801.409999989</v>
      </c>
      <c r="BX71" s="195">
        <f t="shared" si="7"/>
        <v>0</v>
      </c>
      <c r="BY71" s="195">
        <f t="shared" si="7"/>
        <v>10956312.189999999</v>
      </c>
      <c r="BZ71" s="195">
        <f t="shared" si="7"/>
        <v>0</v>
      </c>
      <c r="CA71" s="195">
        <f t="shared" si="7"/>
        <v>12303656.869999997</v>
      </c>
      <c r="CB71" s="195">
        <f t="shared" si="7"/>
        <v>10007.07</v>
      </c>
      <c r="CC71" s="195">
        <f t="shared" si="7"/>
        <v>272596122.83978915</v>
      </c>
      <c r="CD71" s="245">
        <f>CD69-CD70</f>
        <v>34479652.520000003</v>
      </c>
      <c r="CE71" s="195">
        <f>SUM(CE61:CE69)-CE70</f>
        <v>942406248.5197891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222508702.26999995</v>
      </c>
      <c r="D73" s="184">
        <v>0</v>
      </c>
      <c r="E73" s="185">
        <v>218869728.03999999</v>
      </c>
      <c r="F73" s="185">
        <v>0</v>
      </c>
      <c r="G73" s="184">
        <v>0</v>
      </c>
      <c r="H73" s="184">
        <v>32387200.810000002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34990614.980000012</v>
      </c>
      <c r="P73" s="185">
        <v>335533398.53999996</v>
      </c>
      <c r="Q73" s="185">
        <v>13045896.869999999</v>
      </c>
      <c r="R73" s="185">
        <v>30120564.380000003</v>
      </c>
      <c r="S73" s="185">
        <v>-225.99</v>
      </c>
      <c r="T73" s="185">
        <v>0</v>
      </c>
      <c r="U73" s="185">
        <v>129614150.53999998</v>
      </c>
      <c r="V73" s="185">
        <v>117437157.52000003</v>
      </c>
      <c r="W73" s="185">
        <v>14923960.199999999</v>
      </c>
      <c r="X73" s="185">
        <v>58846367.090000011</v>
      </c>
      <c r="Y73" s="185">
        <v>97853672.469999999</v>
      </c>
      <c r="Z73" s="185">
        <v>2119795.14</v>
      </c>
      <c r="AA73" s="185">
        <v>3758583.7500000005</v>
      </c>
      <c r="AB73" s="185">
        <v>165817968.41</v>
      </c>
      <c r="AC73" s="185">
        <v>147138581.71000001</v>
      </c>
      <c r="AD73" s="185">
        <v>9553957.1500000004</v>
      </c>
      <c r="AE73" s="185">
        <v>14471767.260000002</v>
      </c>
      <c r="AF73" s="185">
        <v>0</v>
      </c>
      <c r="AG73" s="185">
        <v>56818170.890000001</v>
      </c>
      <c r="AH73" s="185">
        <v>0</v>
      </c>
      <c r="AI73" s="185">
        <v>0</v>
      </c>
      <c r="AJ73" s="185">
        <v>5388842.2800000003</v>
      </c>
      <c r="AK73" s="185">
        <v>9604081.3299999982</v>
      </c>
      <c r="AL73" s="185">
        <v>3472657.81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541881.07999999996</v>
      </c>
      <c r="AT73" s="185">
        <v>2960187.76</v>
      </c>
      <c r="AU73" s="185">
        <v>0</v>
      </c>
      <c r="AV73" s="185">
        <v>1722.58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1727779384.8699999</v>
      </c>
      <c r="CF73" s="252"/>
    </row>
    <row r="74" spans="1:84" ht="12.6" customHeight="1" x14ac:dyDescent="0.25">
      <c r="A74" s="171" t="s">
        <v>246</v>
      </c>
      <c r="B74" s="175"/>
      <c r="C74" s="184">
        <v>680224.66999999993</v>
      </c>
      <c r="D74" s="184">
        <v>0</v>
      </c>
      <c r="E74" s="185">
        <v>21119002.800000001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326084.96000000002</v>
      </c>
      <c r="P74" s="185">
        <v>196211296.12000006</v>
      </c>
      <c r="Q74" s="185">
        <v>8690039.2100000009</v>
      </c>
      <c r="R74" s="185">
        <v>23166971.079999998</v>
      </c>
      <c r="S74" s="185">
        <v>455546</v>
      </c>
      <c r="T74" s="185">
        <v>0</v>
      </c>
      <c r="U74" s="185">
        <v>47803229.010000035</v>
      </c>
      <c r="V74" s="185">
        <v>169649368.53999987</v>
      </c>
      <c r="W74" s="185">
        <v>9900597.7300000004</v>
      </c>
      <c r="X74" s="185">
        <v>31919951.330000002</v>
      </c>
      <c r="Y74" s="185">
        <v>53637628.090000004</v>
      </c>
      <c r="Z74" s="185">
        <v>43855.06</v>
      </c>
      <c r="AA74" s="185">
        <v>13111322.26</v>
      </c>
      <c r="AB74" s="185">
        <v>63798570.640000001</v>
      </c>
      <c r="AC74" s="185">
        <v>5607768.4799999995</v>
      </c>
      <c r="AD74" s="185">
        <v>1366233.0499999998</v>
      </c>
      <c r="AE74" s="185">
        <v>1314766.8399999999</v>
      </c>
      <c r="AF74" s="185">
        <v>0</v>
      </c>
      <c r="AG74" s="185">
        <v>78747116.019999981</v>
      </c>
      <c r="AH74" s="185">
        <v>0</v>
      </c>
      <c r="AI74" s="185">
        <v>0</v>
      </c>
      <c r="AJ74" s="185">
        <v>55649843.970000006</v>
      </c>
      <c r="AK74" s="185">
        <v>546627.13</v>
      </c>
      <c r="AL74" s="185">
        <v>142891.87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1230800.3400000001</v>
      </c>
      <c r="AT74" s="185">
        <v>142823.21</v>
      </c>
      <c r="AU74" s="185">
        <v>0</v>
      </c>
      <c r="AV74" s="185">
        <v>207682.02000000002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785470240.42999995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223188926.93999994</v>
      </c>
      <c r="D75" s="195">
        <f t="shared" si="9"/>
        <v>0</v>
      </c>
      <c r="E75" s="195">
        <f t="shared" si="9"/>
        <v>239988730.84</v>
      </c>
      <c r="F75" s="195">
        <f t="shared" si="9"/>
        <v>0</v>
      </c>
      <c r="G75" s="195">
        <f t="shared" si="9"/>
        <v>0</v>
      </c>
      <c r="H75" s="195">
        <f t="shared" si="9"/>
        <v>32387200.810000002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35316699.940000013</v>
      </c>
      <c r="P75" s="195">
        <f t="shared" si="9"/>
        <v>531744694.66000003</v>
      </c>
      <c r="Q75" s="195">
        <f t="shared" si="9"/>
        <v>21735936.079999998</v>
      </c>
      <c r="R75" s="195">
        <f t="shared" si="9"/>
        <v>53287535.460000001</v>
      </c>
      <c r="S75" s="195">
        <f t="shared" si="9"/>
        <v>455320.01</v>
      </c>
      <c r="T75" s="195">
        <f t="shared" si="9"/>
        <v>0</v>
      </c>
      <c r="U75" s="195">
        <f t="shared" si="9"/>
        <v>177417379.55000001</v>
      </c>
      <c r="V75" s="195">
        <f t="shared" si="9"/>
        <v>287086526.05999988</v>
      </c>
      <c r="W75" s="195">
        <f t="shared" si="9"/>
        <v>24824557.93</v>
      </c>
      <c r="X75" s="195">
        <f t="shared" si="9"/>
        <v>90766318.420000017</v>
      </c>
      <c r="Y75" s="195">
        <f t="shared" si="9"/>
        <v>151491300.56</v>
      </c>
      <c r="Z75" s="195">
        <f t="shared" si="9"/>
        <v>2163650.2000000002</v>
      </c>
      <c r="AA75" s="195">
        <f t="shared" si="9"/>
        <v>16869906.010000002</v>
      </c>
      <c r="AB75" s="195">
        <f t="shared" si="9"/>
        <v>229616539.05000001</v>
      </c>
      <c r="AC75" s="195">
        <f t="shared" si="9"/>
        <v>152746350.19</v>
      </c>
      <c r="AD75" s="195">
        <f t="shared" si="9"/>
        <v>10920190.199999999</v>
      </c>
      <c r="AE75" s="195">
        <f t="shared" si="9"/>
        <v>15786534.100000001</v>
      </c>
      <c r="AF75" s="195">
        <f t="shared" si="9"/>
        <v>0</v>
      </c>
      <c r="AG75" s="195">
        <f t="shared" si="9"/>
        <v>135565286.90999997</v>
      </c>
      <c r="AH75" s="195">
        <f t="shared" si="9"/>
        <v>0</v>
      </c>
      <c r="AI75" s="195">
        <f t="shared" si="9"/>
        <v>0</v>
      </c>
      <c r="AJ75" s="195">
        <f t="shared" si="9"/>
        <v>61038686.250000007</v>
      </c>
      <c r="AK75" s="195">
        <f t="shared" si="9"/>
        <v>10150708.459999999</v>
      </c>
      <c r="AL75" s="195">
        <f t="shared" si="9"/>
        <v>3615549.68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1772681.42</v>
      </c>
      <c r="AT75" s="195">
        <f t="shared" si="9"/>
        <v>3103010.9699999997</v>
      </c>
      <c r="AU75" s="195">
        <f t="shared" si="9"/>
        <v>0</v>
      </c>
      <c r="AV75" s="195">
        <f t="shared" si="9"/>
        <v>209404.6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2513249625.2999992</v>
      </c>
      <c r="CF75" s="252"/>
    </row>
    <row r="76" spans="1:84" ht="12.6" customHeight="1" x14ac:dyDescent="0.25">
      <c r="A76" s="171" t="s">
        <v>248</v>
      </c>
      <c r="B76" s="175"/>
      <c r="C76" s="184">
        <v>67978.329999999987</v>
      </c>
      <c r="D76" s="184">
        <v>0</v>
      </c>
      <c r="E76" s="185">
        <v>132327.17000000019</v>
      </c>
      <c r="F76" s="185">
        <v>0</v>
      </c>
      <c r="G76" s="184">
        <v>0</v>
      </c>
      <c r="H76" s="184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249" t="s">
        <v>221</v>
      </c>
      <c r="CE76" s="195">
        <f t="shared" si="8"/>
        <v>849727.63000000024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362833.94113577408</v>
      </c>
      <c r="D77" s="184">
        <v>0</v>
      </c>
      <c r="E77" s="184">
        <v>390145.05886422592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752979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27362.09214043268</v>
      </c>
      <c r="D78" s="184">
        <v>0</v>
      </c>
      <c r="E78" s="184">
        <v>53263.271078043625</v>
      </c>
      <c r="F78" s="184">
        <v>0</v>
      </c>
      <c r="G78" s="184">
        <v>0</v>
      </c>
      <c r="H78" s="184">
        <v>6781.7552798877414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12958.341849521825</v>
      </c>
      <c r="P78" s="184">
        <v>19104.498513540151</v>
      </c>
      <c r="Q78" s="184">
        <v>3209.6627218582967</v>
      </c>
      <c r="R78" s="184">
        <v>98.615434865875756</v>
      </c>
      <c r="S78" s="184">
        <v>13504.091741428956</v>
      </c>
      <c r="T78" s="184">
        <v>0</v>
      </c>
      <c r="U78" s="184">
        <v>18915.696244649604</v>
      </c>
      <c r="V78" s="184">
        <v>7533.5832548260187</v>
      </c>
      <c r="W78" s="184">
        <v>880.37420056589156</v>
      </c>
      <c r="X78" s="184">
        <v>942.63475348447798</v>
      </c>
      <c r="Y78" s="184">
        <v>7223.1016146703369</v>
      </c>
      <c r="Z78" s="184">
        <v>5205.9088065695805</v>
      </c>
      <c r="AA78" s="184">
        <v>3069.3550962030026</v>
      </c>
      <c r="AB78" s="184">
        <v>4045.3178415523566</v>
      </c>
      <c r="AC78" s="184">
        <v>743.06528915447871</v>
      </c>
      <c r="AD78" s="184">
        <v>1255.0041748218775</v>
      </c>
      <c r="AE78" s="184">
        <v>0</v>
      </c>
      <c r="AF78" s="184">
        <v>0</v>
      </c>
      <c r="AG78" s="184">
        <v>15883.77073737793</v>
      </c>
      <c r="AH78" s="184">
        <v>0</v>
      </c>
      <c r="AI78" s="184">
        <v>0</v>
      </c>
      <c r="AJ78" s="184">
        <v>3524.4150141116379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356.9757988550989</v>
      </c>
      <c r="AT78" s="184">
        <v>1224.9848314247465</v>
      </c>
      <c r="AU78" s="184">
        <v>0</v>
      </c>
      <c r="AV78" s="184">
        <v>1406.7833918799365</v>
      </c>
      <c r="AW78" s="184">
        <v>1267.8483320731839</v>
      </c>
      <c r="AX78" s="249" t="s">
        <v>221</v>
      </c>
      <c r="AY78" s="249" t="s">
        <v>221</v>
      </c>
      <c r="AZ78" s="249" t="s">
        <v>221</v>
      </c>
      <c r="BA78" s="184">
        <v>9715.5564169079644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5189.6915989338831</v>
      </c>
      <c r="BI78" s="184">
        <v>0</v>
      </c>
      <c r="BJ78" s="249" t="s">
        <v>221</v>
      </c>
      <c r="BK78" s="184">
        <v>4632.0515031657842</v>
      </c>
      <c r="BL78" s="184">
        <v>720.53266856757364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1339.3586102702106</v>
      </c>
      <c r="BT78" s="184">
        <v>628.45000312158834</v>
      </c>
      <c r="BU78" s="184">
        <v>0</v>
      </c>
      <c r="BV78" s="184">
        <v>4428.7306271910911</v>
      </c>
      <c r="BW78" s="184">
        <v>8021.918838042252</v>
      </c>
      <c r="BX78" s="184">
        <v>0</v>
      </c>
      <c r="BY78" s="184">
        <v>2495.1355320180642</v>
      </c>
      <c r="BZ78" s="184">
        <v>0</v>
      </c>
      <c r="CA78" s="184">
        <v>9906.5161500062059</v>
      </c>
      <c r="CB78" s="184">
        <v>0</v>
      </c>
      <c r="CC78" s="249" t="s">
        <v>221</v>
      </c>
      <c r="CD78" s="249" t="s">
        <v>221</v>
      </c>
      <c r="CE78" s="195">
        <f t="shared" si="8"/>
        <v>256839.09009002391</v>
      </c>
      <c r="CF78" s="195"/>
    </row>
    <row r="79" spans="1:84" ht="12.6" customHeight="1" x14ac:dyDescent="0.25">
      <c r="A79" s="171" t="s">
        <v>251</v>
      </c>
      <c r="B79" s="175"/>
      <c r="C79" s="225">
        <v>1628768.2929253934</v>
      </c>
      <c r="D79" s="225">
        <v>0</v>
      </c>
      <c r="E79" s="184">
        <v>1751368.4070746067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3380136.7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267.33999999999997</v>
      </c>
      <c r="D80" s="187">
        <v>0</v>
      </c>
      <c r="E80" s="187">
        <v>533.8599999999999</v>
      </c>
      <c r="F80" s="187">
        <v>0</v>
      </c>
      <c r="G80" s="187">
        <v>0</v>
      </c>
      <c r="H80" s="187">
        <v>33.370000000000005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31.28</v>
      </c>
      <c r="P80" s="187">
        <v>101.39</v>
      </c>
      <c r="Q80" s="187">
        <v>49.339999999999996</v>
      </c>
      <c r="R80" s="187">
        <v>0</v>
      </c>
      <c r="S80" s="187">
        <v>0</v>
      </c>
      <c r="T80" s="187">
        <v>0</v>
      </c>
      <c r="U80" s="187">
        <v>0</v>
      </c>
      <c r="V80" s="187">
        <v>30.57</v>
      </c>
      <c r="W80" s="187">
        <v>0</v>
      </c>
      <c r="X80" s="187">
        <v>0</v>
      </c>
      <c r="Y80" s="187">
        <v>24.25</v>
      </c>
      <c r="Z80" s="187">
        <v>0</v>
      </c>
      <c r="AA80" s="187">
        <v>0</v>
      </c>
      <c r="AB80" s="187">
        <v>0</v>
      </c>
      <c r="AC80" s="187">
        <v>0</v>
      </c>
      <c r="AD80" s="187">
        <v>1.2</v>
      </c>
      <c r="AE80" s="187">
        <v>0</v>
      </c>
      <c r="AF80" s="187">
        <v>0</v>
      </c>
      <c r="AG80" s="187">
        <v>110.13999999999999</v>
      </c>
      <c r="AH80" s="187">
        <v>0</v>
      </c>
      <c r="AI80" s="187">
        <v>0</v>
      </c>
      <c r="AJ80" s="187">
        <v>26.220000000000002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2.0099999999999998</v>
      </c>
      <c r="AT80" s="187">
        <v>0.64999999999999991</v>
      </c>
      <c r="AU80" s="187">
        <v>0</v>
      </c>
      <c r="AV80" s="187">
        <v>0.98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1212.5999999999999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28923</v>
      </c>
      <c r="D111" s="174">
        <v>171560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3189</v>
      </c>
      <c r="D114" s="174">
        <v>4335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374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55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72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684</v>
      </c>
    </row>
    <row r="128" spans="1:5" ht="12.6" customHeight="1" x14ac:dyDescent="0.25">
      <c r="A128" s="173" t="s">
        <v>292</v>
      </c>
      <c r="B128" s="172" t="s">
        <v>256</v>
      </c>
      <c r="C128" s="189">
        <v>691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12454</v>
      </c>
      <c r="C138" s="189">
        <v>7600</v>
      </c>
      <c r="D138" s="174">
        <v>8871</v>
      </c>
      <c r="E138" s="175">
        <f>SUM(B138:D138)</f>
        <v>28925</v>
      </c>
    </row>
    <row r="139" spans="1:6" ht="12.6" customHeight="1" x14ac:dyDescent="0.25">
      <c r="A139" s="173" t="s">
        <v>215</v>
      </c>
      <c r="B139" s="174">
        <v>75786</v>
      </c>
      <c r="C139" s="189">
        <v>52935</v>
      </c>
      <c r="D139" s="174">
        <v>42843</v>
      </c>
      <c r="E139" s="175">
        <f>SUM(B139:D139)</f>
        <v>171564</v>
      </c>
    </row>
    <row r="140" spans="1:6" ht="12.6" customHeight="1" x14ac:dyDescent="0.25">
      <c r="A140" s="173" t="s">
        <v>298</v>
      </c>
      <c r="B140" s="174">
        <v>226962.17675177226</v>
      </c>
      <c r="C140" s="174">
        <v>111125.90347553237</v>
      </c>
      <c r="D140" s="174">
        <v>193807.91977269528</v>
      </c>
      <c r="E140" s="175">
        <f>SUM(B140:D140)</f>
        <v>531895.99999999988</v>
      </c>
    </row>
    <row r="141" spans="1:6" ht="12.6" customHeight="1" x14ac:dyDescent="0.25">
      <c r="A141" s="173" t="s">
        <v>245</v>
      </c>
      <c r="B141" s="174">
        <v>802008991.54999995</v>
      </c>
      <c r="C141" s="189">
        <v>447631093.48999995</v>
      </c>
      <c r="D141" s="174">
        <v>478139299.83000004</v>
      </c>
      <c r="E141" s="175">
        <f>SUM(B141:D141)</f>
        <v>1727779384.8699999</v>
      </c>
      <c r="F141" s="199"/>
    </row>
    <row r="142" spans="1:6" ht="12.6" customHeight="1" x14ac:dyDescent="0.25">
      <c r="A142" s="173" t="s">
        <v>246</v>
      </c>
      <c r="B142" s="174">
        <v>335163331.82000011</v>
      </c>
      <c r="C142" s="189">
        <v>164103678.38999996</v>
      </c>
      <c r="D142" s="174">
        <v>286203230.22000015</v>
      </c>
      <c r="E142" s="175">
        <f>SUM(B142:D142)</f>
        <v>785470240.43000019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21745676.549999982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589311.69999999995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-337377.73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47543.16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6382878.8700000001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408697.23999999976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28836729.78999998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3529736.0800000005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3731134.0300000003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7260870.1100000013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233029.25000000003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26874539.5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27107568.75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79167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7292816.7700000005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7371983.7700000005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14599711.470000001</v>
      </c>
      <c r="C195" s="189">
        <v>0</v>
      </c>
      <c r="D195" s="174">
        <v>4395668.53</v>
      </c>
      <c r="E195" s="175">
        <f t="shared" ref="E195:E203" si="10">SUM(B195:C195)-D195</f>
        <v>10204042.940000001</v>
      </c>
    </row>
    <row r="196" spans="1:8" ht="12.6" customHeight="1" x14ac:dyDescent="0.25">
      <c r="A196" s="173" t="s">
        <v>333</v>
      </c>
      <c r="B196" s="174">
        <f>20175698.92-258775</f>
        <v>19916923.920000002</v>
      </c>
      <c r="C196" s="189">
        <v>1370896.98</v>
      </c>
      <c r="D196" s="174">
        <v>8302</v>
      </c>
      <c r="E196" s="175">
        <f t="shared" si="10"/>
        <v>21279518.900000002</v>
      </c>
    </row>
    <row r="197" spans="1:8" ht="12.6" customHeight="1" x14ac:dyDescent="0.25">
      <c r="A197" s="173" t="s">
        <v>334</v>
      </c>
      <c r="B197" s="174">
        <v>359642804.37000006</v>
      </c>
      <c r="C197" s="189">
        <v>1552520.96</v>
      </c>
      <c r="D197" s="174">
        <v>2503958.11</v>
      </c>
      <c r="E197" s="175">
        <f t="shared" si="10"/>
        <v>358691367.22000003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12990566.920000002</v>
      </c>
      <c r="C199" s="189">
        <v>608758.59</v>
      </c>
      <c r="D199" s="174">
        <v>0</v>
      </c>
      <c r="E199" s="175">
        <f t="shared" si="10"/>
        <v>13599325.510000002</v>
      </c>
    </row>
    <row r="200" spans="1:8" ht="12.6" customHeight="1" x14ac:dyDescent="0.25">
      <c r="A200" s="173" t="s">
        <v>337</v>
      </c>
      <c r="B200" s="174">
        <v>196097172.60000002</v>
      </c>
      <c r="C200" s="189">
        <v>4390409.66</v>
      </c>
      <c r="D200" s="174">
        <v>17718.099999999999</v>
      </c>
      <c r="E200" s="175">
        <f t="shared" si="10"/>
        <v>200469864.16000003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258775</v>
      </c>
      <c r="C202" s="189">
        <v>0</v>
      </c>
      <c r="D202" s="174">
        <v>0</v>
      </c>
      <c r="E202" s="175">
        <f t="shared" si="10"/>
        <v>258775</v>
      </c>
    </row>
    <row r="203" spans="1:8" ht="12.6" customHeight="1" x14ac:dyDescent="0.25">
      <c r="A203" s="173" t="s">
        <v>340</v>
      </c>
      <c r="B203" s="174">
        <v>2487758.8999999762</v>
      </c>
      <c r="C203" s="189">
        <v>1949487.120000001</v>
      </c>
      <c r="D203" s="174">
        <v>-774817.09999999986</v>
      </c>
      <c r="E203" s="175">
        <f t="shared" si="10"/>
        <v>5212063.1199999768</v>
      </c>
    </row>
    <row r="204" spans="1:8" ht="12.6" customHeight="1" x14ac:dyDescent="0.25">
      <c r="A204" s="173" t="s">
        <v>203</v>
      </c>
      <c r="B204" s="175">
        <f>SUM(B195:B203)</f>
        <v>605993713.18000007</v>
      </c>
      <c r="C204" s="191">
        <f>SUM(C195:C203)</f>
        <v>9872073.3100000005</v>
      </c>
      <c r="D204" s="175">
        <f>SUM(D195:D203)</f>
        <v>6150829.6400000006</v>
      </c>
      <c r="E204" s="175">
        <f>SUM(E195:E203)</f>
        <v>609714956.85000002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19732764.260000002</v>
      </c>
      <c r="C209" s="189">
        <v>228960.99</v>
      </c>
      <c r="D209" s="174">
        <v>8302</v>
      </c>
      <c r="E209" s="175">
        <f t="shared" ref="E209:E216" si="11">SUM(B209:C209)-D209</f>
        <v>19953423.25</v>
      </c>
      <c r="H209" s="259"/>
    </row>
    <row r="210" spans="1:8" ht="12.6" customHeight="1" x14ac:dyDescent="0.25">
      <c r="A210" s="173" t="s">
        <v>334</v>
      </c>
      <c r="B210" s="174">
        <v>220248766.72999999</v>
      </c>
      <c r="C210" s="189">
        <f>10430842.79-141218</f>
        <v>10289624.789999999</v>
      </c>
      <c r="D210" s="174">
        <f>2422744.43-141218</f>
        <v>2281526.4300000002</v>
      </c>
      <c r="E210" s="175">
        <f t="shared" si="11"/>
        <v>228256865.08999997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8525544.1500000004</v>
      </c>
      <c r="C212" s="189">
        <v>898513.65999999701</v>
      </c>
      <c r="D212" s="174">
        <v>0</v>
      </c>
      <c r="E212" s="175">
        <f t="shared" si="11"/>
        <v>9424057.8099999968</v>
      </c>
      <c r="H212" s="259"/>
    </row>
    <row r="213" spans="1:8" ht="12.6" customHeight="1" x14ac:dyDescent="0.25">
      <c r="A213" s="173" t="s">
        <v>337</v>
      </c>
      <c r="B213" s="174">
        <v>167528128.69999999</v>
      </c>
      <c r="C213" s="189">
        <v>7916235.5099999504</v>
      </c>
      <c r="D213" s="174">
        <v>17718.099999999999</v>
      </c>
      <c r="E213" s="175">
        <f t="shared" si="11"/>
        <v>175426646.10999995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416035203.83999997</v>
      </c>
      <c r="C217" s="191">
        <f>SUM(C208:C216)</f>
        <v>19333334.949999947</v>
      </c>
      <c r="D217" s="175">
        <f>SUM(D208:D216)</f>
        <v>2307546.5300000003</v>
      </c>
      <c r="E217" s="175">
        <f>SUM(E208:E216)</f>
        <v>433060992.25999993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4202071.33</v>
      </c>
      <c r="D221" s="172">
        <f>C221</f>
        <v>4202071.33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805820195.48000014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429018172.12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10061287.040000001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59481676.280000001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274522156.59999996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10310355.010000002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1589213842.53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1635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17369748.629999999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10013157.65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27382906.280000001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1620798820.1399999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104002.69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327314010.40999991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215779013.86000001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89970389.979999989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16156003.029999997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114104.34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217879496.58999988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281594108.46000004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281594108.46000004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10204042.939999999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21279518.620000001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358691367.21999997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13599325.51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200469864.16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258775.28000000119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5212063.12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609714956.8499999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433060992.25999999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176653964.58999991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40461487.560000002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40461487.560000002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7893573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7893573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724482630.19999981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35555069.649999999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35982856.380000003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31785137.030000001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103323063.06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169608087.47999999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3176826.75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172784914.22999999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172784914.22999999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448374652.90999991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724482630.19999981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724482630.19999981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1727779384.8700004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785470240.42999876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2513249625.2999992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4202071.33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1589213842.5299997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27382906.280000001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1620798820.1399996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892450805.15999961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42807392.979999989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42807392.979999989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935258198.13999963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309297907.5600003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28836729.789999988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22091711.449999999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193600228.75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4223700.8000000017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85742274.74000001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19333336.009999998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7260870.1100000013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27107568.75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7371983.7700000005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280347229.56978893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985213641.29978907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-49955443.159789443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-7278758.5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-57234201.659789443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-57234201.659789443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Sacred Heart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28923</v>
      </c>
      <c r="C414" s="194">
        <f>E138</f>
        <v>28925</v>
      </c>
      <c r="D414" s="179"/>
    </row>
    <row r="415" spans="1:5" ht="12.6" customHeight="1" x14ac:dyDescent="0.25">
      <c r="A415" s="179" t="s">
        <v>464</v>
      </c>
      <c r="B415" s="179">
        <f>D111</f>
        <v>171560</v>
      </c>
      <c r="C415" s="179">
        <f>E139</f>
        <v>171564</v>
      </c>
      <c r="D415" s="194">
        <f>SUM(C59:H59)+N59</f>
        <v>192773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3189</v>
      </c>
    </row>
    <row r="424" spans="1:7" ht="12.6" customHeight="1" x14ac:dyDescent="0.25">
      <c r="A424" s="179" t="s">
        <v>1244</v>
      </c>
      <c r="B424" s="179">
        <f>D114</f>
        <v>4335</v>
      </c>
      <c r="D424" s="179">
        <f>J59</f>
        <v>4335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309297907.5600003</v>
      </c>
      <c r="C427" s="179">
        <f t="shared" ref="C427:C434" si="13">CE61</f>
        <v>309297907.55999994</v>
      </c>
      <c r="D427" s="179"/>
    </row>
    <row r="428" spans="1:7" ht="12.6" customHeight="1" x14ac:dyDescent="0.25">
      <c r="A428" s="179" t="s">
        <v>3</v>
      </c>
      <c r="B428" s="179">
        <f t="shared" si="12"/>
        <v>28836729.789999988</v>
      </c>
      <c r="C428" s="179">
        <f t="shared" si="13"/>
        <v>28836731</v>
      </c>
      <c r="D428" s="179">
        <f>D173</f>
        <v>28836729.78999998</v>
      </c>
    </row>
    <row r="429" spans="1:7" ht="12.6" customHeight="1" x14ac:dyDescent="0.25">
      <c r="A429" s="179" t="s">
        <v>236</v>
      </c>
      <c r="B429" s="179">
        <f t="shared" si="12"/>
        <v>22091711.449999999</v>
      </c>
      <c r="C429" s="179">
        <f t="shared" si="13"/>
        <v>22091711.449999996</v>
      </c>
      <c r="D429" s="179"/>
    </row>
    <row r="430" spans="1:7" ht="12.6" customHeight="1" x14ac:dyDescent="0.25">
      <c r="A430" s="179" t="s">
        <v>237</v>
      </c>
      <c r="B430" s="179">
        <f t="shared" si="12"/>
        <v>193600228.75</v>
      </c>
      <c r="C430" s="179">
        <f t="shared" si="13"/>
        <v>193600228.75000009</v>
      </c>
      <c r="D430" s="179"/>
    </row>
    <row r="431" spans="1:7" ht="12.6" customHeight="1" x14ac:dyDescent="0.25">
      <c r="A431" s="179" t="s">
        <v>444</v>
      </c>
      <c r="B431" s="179">
        <f t="shared" si="12"/>
        <v>4223700.8000000017</v>
      </c>
      <c r="C431" s="179">
        <f t="shared" si="13"/>
        <v>4223700.8000000017</v>
      </c>
      <c r="D431" s="179"/>
    </row>
    <row r="432" spans="1:7" ht="12.6" customHeight="1" x14ac:dyDescent="0.25">
      <c r="A432" s="179" t="s">
        <v>445</v>
      </c>
      <c r="B432" s="179">
        <f t="shared" si="12"/>
        <v>85742274.74000001</v>
      </c>
      <c r="C432" s="179">
        <f t="shared" si="13"/>
        <v>85742274.739999995</v>
      </c>
      <c r="D432" s="179"/>
    </row>
    <row r="433" spans="1:7" ht="12.6" customHeight="1" x14ac:dyDescent="0.25">
      <c r="A433" s="179" t="s">
        <v>6</v>
      </c>
      <c r="B433" s="179">
        <f t="shared" si="12"/>
        <v>19333336.009999998</v>
      </c>
      <c r="C433" s="179">
        <f t="shared" si="13"/>
        <v>19333335</v>
      </c>
      <c r="D433" s="179">
        <f>C217</f>
        <v>19333334.949999947</v>
      </c>
    </row>
    <row r="434" spans="1:7" ht="12.6" customHeight="1" x14ac:dyDescent="0.25">
      <c r="A434" s="179" t="s">
        <v>474</v>
      </c>
      <c r="B434" s="179">
        <f t="shared" si="12"/>
        <v>7260870.1100000013</v>
      </c>
      <c r="C434" s="179">
        <f t="shared" si="13"/>
        <v>7260870.1100000003</v>
      </c>
      <c r="D434" s="179">
        <f>D177</f>
        <v>7260870.1100000013</v>
      </c>
    </row>
    <row r="435" spans="1:7" ht="12.6" customHeight="1" x14ac:dyDescent="0.25">
      <c r="A435" s="179" t="s">
        <v>447</v>
      </c>
      <c r="B435" s="179">
        <f t="shared" si="12"/>
        <v>100</v>
      </c>
      <c r="C435" s="179"/>
      <c r="D435" s="179">
        <f>D181</f>
        <v>100</v>
      </c>
    </row>
    <row r="436" spans="1:7" ht="12.6" customHeight="1" x14ac:dyDescent="0.25">
      <c r="A436" s="179" t="s">
        <v>475</v>
      </c>
      <c r="B436" s="179">
        <f t="shared" si="12"/>
        <v>27107568.75</v>
      </c>
      <c r="C436" s="179"/>
      <c r="D436" s="179">
        <f>D186</f>
        <v>27107568.75</v>
      </c>
    </row>
    <row r="437" spans="1:7" ht="12.6" customHeight="1" x14ac:dyDescent="0.25">
      <c r="A437" s="194" t="s">
        <v>449</v>
      </c>
      <c r="B437" s="194">
        <f t="shared" si="12"/>
        <v>7371983.7700000005</v>
      </c>
      <c r="C437" s="194"/>
      <c r="D437" s="194">
        <f>D190</f>
        <v>7371983.7700000005</v>
      </c>
    </row>
    <row r="438" spans="1:7" ht="12.6" customHeight="1" x14ac:dyDescent="0.25">
      <c r="A438" s="194" t="s">
        <v>476</v>
      </c>
      <c r="B438" s="194">
        <f>C386+C387+C388</f>
        <v>34479652.520000003</v>
      </c>
      <c r="C438" s="194">
        <f>CD69</f>
        <v>34479652.520000003</v>
      </c>
      <c r="D438" s="194">
        <f>D181+D186+D190</f>
        <v>34479652.520000003</v>
      </c>
    </row>
    <row r="439" spans="1:7" ht="12.6" customHeight="1" x14ac:dyDescent="0.25">
      <c r="A439" s="179" t="s">
        <v>451</v>
      </c>
      <c r="B439" s="194">
        <f>C389</f>
        <v>280347229.56978893</v>
      </c>
      <c r="C439" s="194">
        <f>SUM(C69:CC69)</f>
        <v>280347229.56978917</v>
      </c>
      <c r="D439" s="179"/>
    </row>
    <row r="440" spans="1:7" ht="12.6" customHeight="1" x14ac:dyDescent="0.25">
      <c r="A440" s="179" t="s">
        <v>477</v>
      </c>
      <c r="B440" s="194">
        <f>B438+B439</f>
        <v>314826882.08978891</v>
      </c>
      <c r="C440" s="194">
        <f>CE69</f>
        <v>314826882.08978915</v>
      </c>
      <c r="D440" s="179"/>
    </row>
    <row r="441" spans="1:7" ht="12.6" customHeight="1" x14ac:dyDescent="0.25">
      <c r="A441" s="179" t="s">
        <v>478</v>
      </c>
      <c r="B441" s="179">
        <f>D390</f>
        <v>985213641.29978907</v>
      </c>
      <c r="C441" s="179">
        <f>SUM(C427:C437)+C440</f>
        <v>985213641.49978912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4202071.33</v>
      </c>
      <c r="C444" s="179">
        <f>C363</f>
        <v>4202071.33</v>
      </c>
      <c r="D444" s="179"/>
    </row>
    <row r="445" spans="1:7" ht="12.6" customHeight="1" x14ac:dyDescent="0.25">
      <c r="A445" s="179" t="s">
        <v>343</v>
      </c>
      <c r="B445" s="179">
        <f>D229</f>
        <v>1589213842.53</v>
      </c>
      <c r="C445" s="179">
        <f>C364</f>
        <v>1589213842.5299997</v>
      </c>
      <c r="D445" s="179"/>
    </row>
    <row r="446" spans="1:7" ht="12.6" customHeight="1" x14ac:dyDescent="0.25">
      <c r="A446" s="179" t="s">
        <v>351</v>
      </c>
      <c r="B446" s="179">
        <f>D236</f>
        <v>27382906.280000001</v>
      </c>
      <c r="C446" s="179">
        <f>C365</f>
        <v>27382906.280000001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1620798820.1399999</v>
      </c>
      <c r="C448" s="179">
        <f>D367</f>
        <v>1620798820.1399996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1635</v>
      </c>
    </row>
    <row r="454" spans="1:7" ht="12.6" customHeight="1" x14ac:dyDescent="0.25">
      <c r="A454" s="179" t="s">
        <v>168</v>
      </c>
      <c r="B454" s="179">
        <f>C233</f>
        <v>17369748.629999999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10013157.65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42807392.979999989</v>
      </c>
      <c r="C458" s="194">
        <f>CE70</f>
        <v>42807392.980000004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1727779384.8700004</v>
      </c>
      <c r="C463" s="194">
        <f>CE73</f>
        <v>1727779384.8699999</v>
      </c>
      <c r="D463" s="194">
        <f>E141+E147+E153</f>
        <v>1727779384.8699999</v>
      </c>
    </row>
    <row r="464" spans="1:7" ht="12.6" customHeight="1" x14ac:dyDescent="0.25">
      <c r="A464" s="179" t="s">
        <v>246</v>
      </c>
      <c r="B464" s="194">
        <f>C360</f>
        <v>785470240.42999876</v>
      </c>
      <c r="C464" s="194">
        <f>CE74</f>
        <v>785470240.42999995</v>
      </c>
      <c r="D464" s="194">
        <f>E142+E148+E154</f>
        <v>785470240.43000019</v>
      </c>
    </row>
    <row r="465" spans="1:7" ht="12.6" customHeight="1" x14ac:dyDescent="0.25">
      <c r="A465" s="179" t="s">
        <v>247</v>
      </c>
      <c r="B465" s="194">
        <f>D361</f>
        <v>2513249625.2999992</v>
      </c>
      <c r="C465" s="194">
        <f>CE75</f>
        <v>2513249625.2999992</v>
      </c>
      <c r="D465" s="194">
        <f>D463+D464</f>
        <v>2513249625.3000002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10204042.939999999</v>
      </c>
      <c r="C468" s="179">
        <f>E195</f>
        <v>10204042.940000001</v>
      </c>
      <c r="D468" s="179"/>
    </row>
    <row r="469" spans="1:7" ht="12.6" customHeight="1" x14ac:dyDescent="0.25">
      <c r="A469" s="179" t="s">
        <v>333</v>
      </c>
      <c r="B469" s="179">
        <f t="shared" si="14"/>
        <v>21279518.620000001</v>
      </c>
      <c r="C469" s="179">
        <f>E196</f>
        <v>21279518.900000002</v>
      </c>
      <c r="D469" s="179"/>
    </row>
    <row r="470" spans="1:7" ht="12.6" customHeight="1" x14ac:dyDescent="0.25">
      <c r="A470" s="179" t="s">
        <v>334</v>
      </c>
      <c r="B470" s="179">
        <f t="shared" si="14"/>
        <v>358691367.21999997</v>
      </c>
      <c r="C470" s="179">
        <f>E197</f>
        <v>358691367.22000003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13599325.51</v>
      </c>
      <c r="C472" s="179">
        <f>E199</f>
        <v>13599325.510000002</v>
      </c>
      <c r="D472" s="179"/>
    </row>
    <row r="473" spans="1:7" ht="12.6" customHeight="1" x14ac:dyDescent="0.25">
      <c r="A473" s="179" t="s">
        <v>495</v>
      </c>
      <c r="B473" s="179">
        <f t="shared" si="14"/>
        <v>200469864.16</v>
      </c>
      <c r="C473" s="179">
        <f>SUM(E200:E201)</f>
        <v>200469864.16000003</v>
      </c>
      <c r="D473" s="179"/>
    </row>
    <row r="474" spans="1:7" ht="12.6" customHeight="1" x14ac:dyDescent="0.25">
      <c r="A474" s="179" t="s">
        <v>339</v>
      </c>
      <c r="B474" s="179">
        <f t="shared" si="14"/>
        <v>258775.28000000119</v>
      </c>
      <c r="C474" s="179">
        <f>E202</f>
        <v>258775</v>
      </c>
      <c r="D474" s="179"/>
    </row>
    <row r="475" spans="1:7" ht="12.6" customHeight="1" x14ac:dyDescent="0.25">
      <c r="A475" s="179" t="s">
        <v>340</v>
      </c>
      <c r="B475" s="179">
        <f t="shared" si="14"/>
        <v>5212063.12</v>
      </c>
      <c r="C475" s="179">
        <f>E203</f>
        <v>5212063.1199999768</v>
      </c>
      <c r="D475" s="179"/>
    </row>
    <row r="476" spans="1:7" ht="12.6" customHeight="1" x14ac:dyDescent="0.25">
      <c r="A476" s="179" t="s">
        <v>203</v>
      </c>
      <c r="B476" s="179">
        <f>D275</f>
        <v>609714956.8499999</v>
      </c>
      <c r="C476" s="179">
        <f>E204</f>
        <v>609714956.85000002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433060992.25999999</v>
      </c>
      <c r="C478" s="179">
        <f>E217</f>
        <v>433060992.25999993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724482630.19999981</v>
      </c>
    </row>
    <row r="482" spans="1:12" ht="12.6" customHeight="1" x14ac:dyDescent="0.25">
      <c r="A482" s="180" t="s">
        <v>499</v>
      </c>
      <c r="C482" s="180">
        <f>D339</f>
        <v>724482630.19999981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Sacred Heart Medical Center   H-0     FYE 12/31/2018</v>
      </c>
      <c r="B493" s="261" t="s">
        <v>1279</v>
      </c>
      <c r="C493" s="261" t="str">
        <f>RIGHT(C82,4)</f>
        <v>2018</v>
      </c>
      <c r="D493" s="261" t="s">
        <v>1279</v>
      </c>
      <c r="E493" s="261" t="str">
        <f>RIGHT(C82,4)</f>
        <v>2018</v>
      </c>
      <c r="F493" s="261" t="s">
        <v>1279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49048576.489999995</v>
      </c>
      <c r="C496" s="240">
        <f>C71</f>
        <v>53352057.789999992</v>
      </c>
      <c r="D496" s="240">
        <v>28895.262405762867</v>
      </c>
      <c r="E496" s="180">
        <f>C59</f>
        <v>35926</v>
      </c>
      <c r="F496" s="263">
        <f t="shared" ref="F496:G511" si="15">IF(B496=0,"",IF(D496=0,"",B496/D496))</f>
        <v>1697.4608432771233</v>
      </c>
      <c r="G496" s="264">
        <f t="shared" si="15"/>
        <v>1485.0542167232643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87303878.470000058</v>
      </c>
      <c r="C498" s="240">
        <f>E71</f>
        <v>90091132.280000001</v>
      </c>
      <c r="D498" s="240">
        <v>129749.83631538271</v>
      </c>
      <c r="E498" s="180">
        <f>E59</f>
        <v>156847</v>
      </c>
      <c r="F498" s="263">
        <f t="shared" si="15"/>
        <v>672.86311065387906</v>
      </c>
      <c r="G498" s="263">
        <f t="shared" si="15"/>
        <v>574.38862254298772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35961.159999999996</v>
      </c>
      <c r="C500" s="240">
        <f>G71</f>
        <v>43136.869999999995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8065133.1500000004</v>
      </c>
      <c r="C501" s="240">
        <f>H71</f>
        <v>8311823.6899999985</v>
      </c>
      <c r="D501" s="240">
        <v>12089.901278854426</v>
      </c>
      <c r="E501" s="180">
        <f>H59</f>
        <v>0</v>
      </c>
      <c r="F501" s="263">
        <f t="shared" si="15"/>
        <v>667.09669202230316</v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4035</v>
      </c>
      <c r="E503" s="180">
        <f>J59</f>
        <v>4335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6854057.4199999999</v>
      </c>
      <c r="C508" s="240">
        <f>O71</f>
        <v>7210178.7000000011</v>
      </c>
      <c r="D508" s="240">
        <v>3103</v>
      </c>
      <c r="E508" s="180">
        <f>O59</f>
        <v>3189</v>
      </c>
      <c r="F508" s="263">
        <f t="shared" si="15"/>
        <v>2208.848669029971</v>
      </c>
      <c r="G508" s="263">
        <f t="shared" si="15"/>
        <v>2260.9528692380059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112522728.21999998</v>
      </c>
      <c r="C509" s="240">
        <f>P71</f>
        <v>114760658.58999999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8492359.8900000006</v>
      </c>
      <c r="C510" s="240">
        <f>Q71</f>
        <v>8689013.589999998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10284280.49</v>
      </c>
      <c r="C511" s="240">
        <f>R71</f>
        <v>12530609.5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4308354.8400000008</v>
      </c>
      <c r="C512" s="240">
        <f>S71</f>
        <v>2254222.3900000015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24156576.44000002</v>
      </c>
      <c r="C514" s="240">
        <f>U71</f>
        <v>30820141.269999992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37052072.760000005</v>
      </c>
      <c r="C515" s="240">
        <f>V71</f>
        <v>36761649.230000004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1709661.0399999998</v>
      </c>
      <c r="C516" s="240">
        <f>W71</f>
        <v>1477789.0299999996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3225801.3</v>
      </c>
      <c r="C517" s="240">
        <f>X71</f>
        <v>2851430.8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21538802.800000004</v>
      </c>
      <c r="C518" s="240">
        <f>Y71</f>
        <v>21884499.969999999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422372.79000000004</v>
      </c>
      <c r="C519" s="240">
        <f>Z71</f>
        <v>429727.16000000009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3526319.1100000008</v>
      </c>
      <c r="C520" s="240">
        <f>AA71</f>
        <v>3226051.5200000009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44889168.829999998</v>
      </c>
      <c r="C521" s="240">
        <f>AB71</f>
        <v>45482371.07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12908736.98</v>
      </c>
      <c r="C522" s="240">
        <f>AC71</f>
        <v>14732695.77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1689143.92</v>
      </c>
      <c r="C523" s="240">
        <f>AD71</f>
        <v>2067102.69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3493588.8499999996</v>
      </c>
      <c r="C524" s="240">
        <f>AE71</f>
        <v>3670964.4299999997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29300149.680000003</v>
      </c>
      <c r="C526" s="240">
        <f>AG71</f>
        <v>31147991.690000001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7825429.1399999997</v>
      </c>
      <c r="C529" s="240">
        <f>AJ71</f>
        <v>9610845.8599999975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2414167.9700000002</v>
      </c>
      <c r="C530" s="240">
        <f>AK71</f>
        <v>2606137.4700000002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665206.80000000005</v>
      </c>
      <c r="C531" s="240">
        <f>AL71</f>
        <v>780126.08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256830.52000000002</v>
      </c>
      <c r="C538" s="240">
        <f>AS71</f>
        <v>309880.96000000002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8309139.2899999991</v>
      </c>
      <c r="C539" s="240">
        <f>AT71</f>
        <v>8081040.6399999997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50134.270000000135</v>
      </c>
      <c r="C541" s="240">
        <f>AV71</f>
        <v>-2336.6899999999441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2345721.3499999996</v>
      </c>
      <c r="C542" s="240">
        <f>AW71</f>
        <v>1504545.67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314462.84000000008</v>
      </c>
      <c r="C543" s="240">
        <f>AX71</f>
        <v>406817.51000000007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5902754.3899999987</v>
      </c>
      <c r="C544" s="240">
        <f>AY71</f>
        <v>6481799.6900000023</v>
      </c>
      <c r="D544" s="240">
        <v>785401</v>
      </c>
      <c r="E544" s="180">
        <f>AY59</f>
        <v>752979</v>
      </c>
      <c r="F544" s="263">
        <f t="shared" ref="F544:G550" si="19">IF(B544=0,"",IF(D544=0,"",B544/D544))</f>
        <v>7.5155931683305708</v>
      </c>
      <c r="G544" s="263">
        <f t="shared" si="19"/>
        <v>8.6082077853432857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3191381.0999999996</v>
      </c>
      <c r="C546" s="240">
        <f>BA71</f>
        <v>3183411.94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2104481.6400000006</v>
      </c>
      <c r="C547" s="240">
        <f>BB71</f>
        <v>2246921.4200000004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2420742.08</v>
      </c>
      <c r="C548" s="240">
        <f>BC71</f>
        <v>2517448.87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270346.96000000008</v>
      </c>
      <c r="C549" s="240">
        <f>BD71</f>
        <v>169191.18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14141608.130000001</v>
      </c>
      <c r="C550" s="240">
        <f>BE71</f>
        <v>19030057.190000005</v>
      </c>
      <c r="D550" s="240">
        <v>849727.63000000024</v>
      </c>
      <c r="E550" s="180">
        <f>BE59</f>
        <v>849727.63000000024</v>
      </c>
      <c r="F550" s="263">
        <f t="shared" si="19"/>
        <v>16.642518885728119</v>
      </c>
      <c r="G550" s="263">
        <f t="shared" si="19"/>
        <v>22.395478878331872</v>
      </c>
      <c r="H550" s="265">
        <f t="shared" si="16"/>
        <v>0.3456784415931915</v>
      </c>
      <c r="I550" s="267" t="s">
        <v>1277</v>
      </c>
      <c r="K550" s="261"/>
      <c r="L550" s="261"/>
    </row>
    <row r="551" spans="1:13" ht="12.6" customHeight="1" x14ac:dyDescent="0.25">
      <c r="A551" s="180" t="s">
        <v>565</v>
      </c>
      <c r="B551" s="240">
        <v>7111053.9299999988</v>
      </c>
      <c r="C551" s="240">
        <f>BF71</f>
        <v>8158758.2000000011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368285.89999999991</v>
      </c>
      <c r="C552" s="240">
        <f>BG71</f>
        <v>364614.04999999993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1172169.69</v>
      </c>
      <c r="C553" s="240">
        <f>BH71</f>
        <v>1166323.03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172398.51</v>
      </c>
      <c r="C555" s="240">
        <f>BJ71</f>
        <v>173293.87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260235</v>
      </c>
      <c r="C556" s="240">
        <f>BK71</f>
        <v>261831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40481</v>
      </c>
      <c r="C557" s="240">
        <f>BL71</f>
        <v>40729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11986433.269999998</v>
      </c>
      <c r="C559" s="240">
        <f>BN71</f>
        <v>10188699.670000002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147788.82</v>
      </c>
      <c r="C560" s="240">
        <f>BO71</f>
        <v>135873.45000000001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35266.51</v>
      </c>
      <c r="C561" s="240">
        <f>BP71</f>
        <v>57561.279999999999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1207189.1300000001</v>
      </c>
      <c r="C564" s="240">
        <f>BS71</f>
        <v>1365121.1499999994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1236004.3499999999</v>
      </c>
      <c r="C565" s="240">
        <f>BT71</f>
        <v>1269311.7099999997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250559.83</v>
      </c>
      <c r="C567" s="240">
        <f>BV71</f>
        <v>251443.39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37212124.489999987</v>
      </c>
      <c r="C568" s="240">
        <f>BW71</f>
        <v>39905801.409999989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10791930.610000001</v>
      </c>
      <c r="C570" s="240">
        <f>BY71</f>
        <v>10956312.189999999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11118638.699999996</v>
      </c>
      <c r="C572" s="240">
        <f>CA71</f>
        <v>12303656.869999997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361850.55999999994</v>
      </c>
      <c r="C573" s="240">
        <f>CB71</f>
        <v>10007.07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248301862.47973156</v>
      </c>
      <c r="C574" s="240">
        <f>CC71</f>
        <v>272596122.83978915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35102556.810000002</v>
      </c>
      <c r="C575" s="240">
        <f>CD71</f>
        <v>34479652.520000003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733830.80000000016</v>
      </c>
      <c r="E612" s="180">
        <f>SUM(C624:D647)+SUM(C668:D713)</f>
        <v>654598838.23498023</v>
      </c>
      <c r="F612" s="180">
        <f>CE64-(AX64+BD64+BE64+BG64+BJ64+BN64+BP64+BQ64+CB64+CC64+CD64)</f>
        <v>182444118.17000008</v>
      </c>
      <c r="G612" s="180">
        <f>CE77-(AX77+AY77+BD77+BE77+BG77+BJ77+BN77+BP77+BQ77+CB77+CC77+CD77)</f>
        <v>752979</v>
      </c>
      <c r="H612" s="197">
        <f>CE60-(AX60+AY60+AZ60+BD60+BE60+BG60+BJ60+BN60+BO60+BP60+BQ60+BR60+CB60+CC60+CD60)</f>
        <v>3168.5599999999981</v>
      </c>
      <c r="I612" s="180">
        <f>CE78-(AX78+AY78+AZ78+BD78+BE78+BF78+BG78+BJ78+BN78+BO78+BP78+BQ78+BR78+CB78+CC78+CD78)</f>
        <v>256839.09009002391</v>
      </c>
      <c r="J612" s="180">
        <f>CE79-(AX79+AY79+AZ79+BA79+BD79+BE79+BF79+BG79+BJ79+BN79+BO79+BP79+BQ79+BR79+CB79+CC79+CD79)</f>
        <v>3380136.7</v>
      </c>
      <c r="K612" s="180">
        <f>CE75-(AW75+AX75+AY75+AZ75+BA75+BB75+BC75+BD75+BE75+BF75+BG75+BH75+BI75+BJ75+BK75+BL75+BM75+BN75+BO75+BP75+BQ75+BR75+BS75+BT75+BU75+BV75+BW75+BX75+CB75+CC75+CD75)</f>
        <v>2513249625.2999992</v>
      </c>
      <c r="L612" s="197">
        <f>CE80-(AW80+AX80+AY80+AZ80+BA80+BB80+BC80+BD80+BE80+BF80+BG80+BH80+BI80+BJ80+BK80+BL80+BM80+BN80+BO80+BP80+BQ80+BR80+BS80+BT80+BU80+BV80+BW80+BX80+BY80+BZ80+CA80+CB80+CC80+CD80)</f>
        <v>1212.5999999999999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19030057.190000005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34479652.520000003</v>
      </c>
      <c r="D615" s="266">
        <f>SUM(C614:C615)</f>
        <v>53509709.710000008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406817.51000000007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173293.87</v>
      </c>
      <c r="D617" s="180">
        <f>(D615/D612)*BJ76</f>
        <v>547830.24012013432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364614.04999999993</v>
      </c>
      <c r="D618" s="180">
        <f>(D615/D612)*BG76</f>
        <v>164624.04702389365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10188699.670000002</v>
      </c>
      <c r="D619" s="180">
        <f>(D615/D612)*BN76</f>
        <v>1518858.72639622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272596122.83978915</v>
      </c>
      <c r="D620" s="180">
        <f>(D615/D612)*CC76</f>
        <v>1688793.414726228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57561.279999999999</v>
      </c>
      <c r="D621" s="180">
        <f>(D615/D612)*BP76</f>
        <v>90187.56675328876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10007.07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287807410.28480887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169191.18</v>
      </c>
      <c r="D624" s="180">
        <f>(D615/D612)*BD76</f>
        <v>444148.40891387826</v>
      </c>
      <c r="E624" s="180">
        <f>(E623/E612)*SUM(C624:D624)</f>
        <v>269666.95997570065</v>
      </c>
      <c r="F624" s="180">
        <f>SUM(C624:E624)</f>
        <v>883006.54888957879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6481799.6900000023</v>
      </c>
      <c r="D625" s="180">
        <f>(D615/D612)*AY76</f>
        <v>1835061.0036641485</v>
      </c>
      <c r="E625" s="180">
        <f>(E623/E612)*SUM(C625:D625)</f>
        <v>3656673.3671527728</v>
      </c>
      <c r="F625" s="180">
        <f>(F624/F612)*AY64</f>
        <v>18179.509749251523</v>
      </c>
      <c r="G625" s="180">
        <f>SUM(C625:F625)</f>
        <v>11991713.570566176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135873.45000000001</v>
      </c>
      <c r="D627" s="180">
        <f>(D615/D612)*BO76</f>
        <v>69362.823507190493</v>
      </c>
      <c r="E627" s="180">
        <f>(E623/E612)*SUM(C627:D627)</f>
        <v>90236.213272052148</v>
      </c>
      <c r="F627" s="180">
        <f>(F624/F612)*BO64</f>
        <v>0.81571236849180551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295473.3024916111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8158758.2000000011</v>
      </c>
      <c r="D629" s="180">
        <f>(D615/D612)*BF76</f>
        <v>622352.0348261114</v>
      </c>
      <c r="E629" s="180">
        <f>(E623/E612)*SUM(C629:D629)</f>
        <v>3860789.9197088461</v>
      </c>
      <c r="F629" s="180">
        <f>(F624/F612)*BF64</f>
        <v>3466.1111154366704</v>
      </c>
      <c r="G629" s="180">
        <f>(G625/G612)*BF77</f>
        <v>0</v>
      </c>
      <c r="H629" s="180">
        <f>(H628/H612)*BF60</f>
        <v>15332.428735978086</v>
      </c>
      <c r="I629" s="180">
        <f>SUM(C629:H629)</f>
        <v>12660698.694386374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3183411.94</v>
      </c>
      <c r="D630" s="180">
        <f>(D615/D612)*BA76</f>
        <v>1760052.1145750217</v>
      </c>
      <c r="E630" s="180">
        <f>(E623/E612)*SUM(C630:D630)</f>
        <v>2173492.3807984982</v>
      </c>
      <c r="F630" s="180">
        <f>(F624/F612)*BA64</f>
        <v>2853.0779579739183</v>
      </c>
      <c r="G630" s="180">
        <f>(G625/G612)*BA77</f>
        <v>0</v>
      </c>
      <c r="H630" s="180">
        <f>(H628/H612)*BA60</f>
        <v>1274.7494272036274</v>
      </c>
      <c r="I630" s="180">
        <f>(I629/I612)*BA78</f>
        <v>478921.38381143403</v>
      </c>
      <c r="J630" s="180">
        <f>SUM(C630:I630)</f>
        <v>7600005.6465701312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1504545.67</v>
      </c>
      <c r="D631" s="180">
        <f>(D615/D612)*AW76</f>
        <v>229681.04368601914</v>
      </c>
      <c r="E631" s="180">
        <f>(E623/E612)*SUM(C631:D631)</f>
        <v>762487.29780595563</v>
      </c>
      <c r="F631" s="180">
        <f>(F624/F612)*AW64</f>
        <v>246.01679823054116</v>
      </c>
      <c r="G631" s="180">
        <f>(G625/G612)*AW77</f>
        <v>0</v>
      </c>
      <c r="H631" s="180">
        <f>(H628/H612)*AW60</f>
        <v>2280.0017187365538</v>
      </c>
      <c r="I631" s="180">
        <f>(I629/I612)*AW78</f>
        <v>62497.673998660466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2246921.4200000004</v>
      </c>
      <c r="D632" s="180">
        <f>(D615/D612)*BB76</f>
        <v>0</v>
      </c>
      <c r="E632" s="180">
        <f>(E623/E612)*SUM(C632:D632)</f>
        <v>987903.73161574057</v>
      </c>
      <c r="F632" s="180">
        <f>(F624/F612)*BB64</f>
        <v>66.679428455846988</v>
      </c>
      <c r="G632" s="180">
        <f>(G625/G612)*BB77</f>
        <v>0</v>
      </c>
      <c r="H632" s="180">
        <f>(H628/H612)*BB60</f>
        <v>2578.4068516591296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2517448.87</v>
      </c>
      <c r="D633" s="180">
        <f>(D615/D612)*BC76</f>
        <v>0</v>
      </c>
      <c r="E633" s="180">
        <f>(E623/E612)*SUM(C633:D633)</f>
        <v>1106846.5103798909</v>
      </c>
      <c r="F633" s="180">
        <f>(F624/F612)*BC64</f>
        <v>68.260179711769098</v>
      </c>
      <c r="G633" s="180">
        <f>(G625/G612)*BC77</f>
        <v>0</v>
      </c>
      <c r="H633" s="180">
        <f>(H628/H612)*BC60</f>
        <v>5645.4521084789776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261831</v>
      </c>
      <c r="D635" s="180">
        <f>(D615/D612)*BK76</f>
        <v>839133.82755714341</v>
      </c>
      <c r="E635" s="180">
        <f>(E623/E612)*SUM(C635:D635)</f>
        <v>484061.10326785798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228333.65590068861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1166323.03</v>
      </c>
      <c r="D636" s="180">
        <f>(D615/D612)*BH76</f>
        <v>940154.86923627974</v>
      </c>
      <c r="E636" s="180">
        <f>(E623/E612)*SUM(C636:D636)</f>
        <v>926154.94191230158</v>
      </c>
      <c r="F636" s="180">
        <f>(F624/F612)*BH64</f>
        <v>275.7963979217659</v>
      </c>
      <c r="G636" s="180">
        <f>(G625/G612)*BH77</f>
        <v>0</v>
      </c>
      <c r="H636" s="180">
        <f>(H628/H612)*BH60</f>
        <v>507.28872596837846</v>
      </c>
      <c r="I636" s="180">
        <f>(I629/I612)*BH78</f>
        <v>255822.12438091118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40729</v>
      </c>
      <c r="D637" s="180">
        <f>(D615/D612)*BL76</f>
        <v>130530.35693619552</v>
      </c>
      <c r="E637" s="180">
        <f>(E623/E612)*SUM(C637:D637)</f>
        <v>75297.585525433999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35518.141000261006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1365121.1499999994</v>
      </c>
      <c r="D639" s="180">
        <f>(D615/D612)*BS76</f>
        <v>242635.71256483783</v>
      </c>
      <c r="E639" s="180">
        <f>(E623/E612)*SUM(C639:D639)</f>
        <v>706882.31013375532</v>
      </c>
      <c r="F639" s="180">
        <f>(F624/F612)*BS64</f>
        <v>2608.0094846602051</v>
      </c>
      <c r="G639" s="180">
        <f>(G625/G612)*BS77</f>
        <v>0</v>
      </c>
      <c r="H639" s="180">
        <f>(H628/H612)*BS60</f>
        <v>2027.2898717927483</v>
      </c>
      <c r="I639" s="180">
        <f>(I629/I612)*BS78</f>
        <v>66022.72186223515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1269311.7099999997</v>
      </c>
      <c r="D640" s="180">
        <f>(D615/D612)*BT76</f>
        <v>113848.83267970927</v>
      </c>
      <c r="E640" s="180">
        <f>(E623/E612)*SUM(C640:D640)</f>
        <v>608134.06707250897</v>
      </c>
      <c r="F640" s="180">
        <f>(F624/F612)*BT64</f>
        <v>63.831598179685479</v>
      </c>
      <c r="G640" s="180">
        <f>(G625/G612)*BT77</f>
        <v>0</v>
      </c>
      <c r="H640" s="180">
        <f>(H628/H612)*BT60</f>
        <v>1670.1362283260401</v>
      </c>
      <c r="I640" s="180">
        <f>(I629/I612)*BT78</f>
        <v>30978.992065498114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251443.39</v>
      </c>
      <c r="D642" s="180">
        <f>(D615/D612)*BV76</f>
        <v>802300.59615582821</v>
      </c>
      <c r="E642" s="180">
        <f>(E623/E612)*SUM(C642:D642)</f>
        <v>463299.52032367373</v>
      </c>
      <c r="F642" s="180">
        <f>(F624/F612)*BV64</f>
        <v>5.3499483505823955</v>
      </c>
      <c r="G642" s="180">
        <f>(G625/G612)*BV77</f>
        <v>0</v>
      </c>
      <c r="H642" s="180">
        <f>(H628/H612)*BV60</f>
        <v>0</v>
      </c>
      <c r="I642" s="180">
        <f>(I629/I612)*BV78</f>
        <v>218311.09917814293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39905801.409999989</v>
      </c>
      <c r="D643" s="180">
        <f>(D615/D612)*BW76</f>
        <v>1453235.8835644459</v>
      </c>
      <c r="E643" s="180">
        <f>(E623/E612)*SUM(C643:D643)</f>
        <v>18184324.077673744</v>
      </c>
      <c r="F643" s="180">
        <f>(F624/F612)*BW64</f>
        <v>1103.6641584308427</v>
      </c>
      <c r="G643" s="180">
        <f>(G625/G612)*BW77</f>
        <v>0</v>
      </c>
      <c r="H643" s="180">
        <f>(H628/H612)*BW60</f>
        <v>7531.9320581738857</v>
      </c>
      <c r="I643" s="180">
        <f>(I629/I612)*BW78</f>
        <v>395434.73434544727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80905986.176380232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10956312.189999999</v>
      </c>
      <c r="D645" s="180">
        <f>(D615/D612)*BY76</f>
        <v>452014.10818190785</v>
      </c>
      <c r="E645" s="180">
        <f>(E623/E612)*SUM(C645:D645)</f>
        <v>5015897.7617757069</v>
      </c>
      <c r="F645" s="180">
        <f>(F624/F612)*BY64</f>
        <v>840.70228364980039</v>
      </c>
      <c r="G645" s="180">
        <f>(G625/G612)*BY77</f>
        <v>0</v>
      </c>
      <c r="H645" s="180">
        <f>(H628/H612)*BY60</f>
        <v>6486.5815769044884</v>
      </c>
      <c r="I645" s="180">
        <f>(I629/I612)*BY78</f>
        <v>122995.91608686038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12303656.869999997</v>
      </c>
      <c r="D647" s="180">
        <f>(D615/D612)*CA76</f>
        <v>1794646.0243436201</v>
      </c>
      <c r="E647" s="180">
        <f>(E623/E612)*SUM(C647:D647)</f>
        <v>6198599.5214603702</v>
      </c>
      <c r="F647" s="180">
        <f>(F624/F612)*CA64</f>
        <v>73.28295257813383</v>
      </c>
      <c r="G647" s="180">
        <f>(G625/G612)*CA77</f>
        <v>0</v>
      </c>
      <c r="H647" s="180">
        <f>(H628/H612)*CA60</f>
        <v>1372.6636114438479</v>
      </c>
      <c r="I647" s="180">
        <f>(I629/I612)*CA78</f>
        <v>488334.60686353978</v>
      </c>
      <c r="J647" s="180">
        <f>(J630/J612)*CA79</f>
        <v>0</v>
      </c>
      <c r="K647" s="180">
        <v>0</v>
      </c>
      <c r="L647" s="180">
        <f>SUM(C645:K647)</f>
        <v>37341230.229136586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429225306.16978902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53352057.789999992</v>
      </c>
      <c r="D668" s="180">
        <f>(D615/D612)*C76</f>
        <v>4956865.6764891623</v>
      </c>
      <c r="E668" s="180">
        <f>(E623/E612)*SUM(C668:D668)</f>
        <v>25636678.953837756</v>
      </c>
      <c r="F668" s="180">
        <f>(F624/F612)*C64</f>
        <v>21152.452366166548</v>
      </c>
      <c r="G668" s="180">
        <f>(G625/G612)*C77</f>
        <v>5778382.5256479541</v>
      </c>
      <c r="H668" s="180">
        <f>(H628/H612)*C60</f>
        <v>32913.153645319711</v>
      </c>
      <c r="I668" s="180">
        <f>(I629/I612)*C78</f>
        <v>1348794.7030050291</v>
      </c>
      <c r="J668" s="180">
        <f>(J630/J612)*C79</f>
        <v>3662173.8473439203</v>
      </c>
      <c r="K668" s="180">
        <f>(K644/K612)*C75</f>
        <v>7184849.4697669856</v>
      </c>
      <c r="L668" s="180">
        <f>(L647/L612)*C80</f>
        <v>8232561.8418747941</v>
      </c>
      <c r="M668" s="180">
        <f t="shared" ref="M668:M713" si="20">ROUND(SUM(D668:L668),0)</f>
        <v>56854373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90091132.280000001</v>
      </c>
      <c r="D670" s="180">
        <f>(D615/D612)*E76</f>
        <v>9649075.036705777</v>
      </c>
      <c r="E670" s="180">
        <f>(E623/E612)*SUM(C670:D670)</f>
        <v>43852767.668350957</v>
      </c>
      <c r="F670" s="180">
        <f>(F624/F612)*E64</f>
        <v>26732.291103120609</v>
      </c>
      <c r="G670" s="180">
        <f>(G625/G612)*E77</f>
        <v>6213331.0449182214</v>
      </c>
      <c r="H670" s="180">
        <f>(H628/H612)*E60</f>
        <v>84098.026585904809</v>
      </c>
      <c r="I670" s="180">
        <f>(I629/I612)*E78</f>
        <v>2625574.7377090063</v>
      </c>
      <c r="J670" s="180">
        <f>(J630/J612)*E79</f>
        <v>3937831.7992262109</v>
      </c>
      <c r="K670" s="180">
        <f>(K644/K612)*E75</f>
        <v>7725665.1087774001</v>
      </c>
      <c r="L670" s="180">
        <f>(L647/L612)*E80</f>
        <v>16439872.315789919</v>
      </c>
      <c r="M670" s="180">
        <f t="shared" si="20"/>
        <v>90554948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43136.869999999995</v>
      </c>
      <c r="D672" s="180">
        <f>(D615/D612)*G76</f>
        <v>0</v>
      </c>
      <c r="E672" s="180">
        <f>(E623/E612)*SUM(C672:D672)</f>
        <v>18965.983618253584</v>
      </c>
      <c r="F672" s="180">
        <f>(F624/F612)*G64</f>
        <v>208.77701671427025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19175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8311823.6899999985</v>
      </c>
      <c r="D673" s="180">
        <f>(D615/D612)*H76</f>
        <v>1228570.1619851764</v>
      </c>
      <c r="E673" s="180">
        <f>(E623/E612)*SUM(C673:D673)</f>
        <v>4194624.077000442</v>
      </c>
      <c r="F673" s="180">
        <f>(F624/F612)*H64</f>
        <v>1067.022391749334</v>
      </c>
      <c r="G673" s="180">
        <f>(G625/G612)*H77</f>
        <v>0</v>
      </c>
      <c r="H673" s="180">
        <f>(H628/H612)*H60</f>
        <v>7602.8032772429951</v>
      </c>
      <c r="I673" s="180">
        <f>(I629/I612)*H78</f>
        <v>334301.76141656423</v>
      </c>
      <c r="J673" s="180">
        <f>(J630/J612)*H79</f>
        <v>0</v>
      </c>
      <c r="K673" s="180">
        <f>(K644/K612)*H75</f>
        <v>1042601.7354773231</v>
      </c>
      <c r="L673" s="180">
        <f>(L647/L612)*H80</f>
        <v>1027607.498553759</v>
      </c>
      <c r="M673" s="180">
        <f t="shared" si="20"/>
        <v>7836375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7210178.7000000011</v>
      </c>
      <c r="D680" s="180">
        <f>(D615/D612)*O76</f>
        <v>2347509.0869675032</v>
      </c>
      <c r="E680" s="180">
        <f>(E623/E612)*SUM(C680:D680)</f>
        <v>4202227.6997846169</v>
      </c>
      <c r="F680" s="180">
        <f>(F624/F612)*O64</f>
        <v>2420.8577510791779</v>
      </c>
      <c r="G680" s="180">
        <f>(G625/G612)*O77</f>
        <v>0</v>
      </c>
      <c r="H680" s="180">
        <f>(H628/H612)*O60</f>
        <v>5181.9916364086021</v>
      </c>
      <c r="I680" s="180">
        <f>(I629/I612)*O78</f>
        <v>638772.16539798712</v>
      </c>
      <c r="J680" s="180">
        <f>(J630/J612)*O79</f>
        <v>0</v>
      </c>
      <c r="K680" s="180">
        <f>(K644/K612)*O75</f>
        <v>1136907.5353189155</v>
      </c>
      <c r="L680" s="180">
        <f>(L647/L612)*O80</f>
        <v>963247.30460777879</v>
      </c>
      <c r="M680" s="180">
        <f t="shared" si="20"/>
        <v>9296267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114760658.58999999</v>
      </c>
      <c r="D681" s="180">
        <f>(D615/D612)*P76</f>
        <v>3460935.386895014</v>
      </c>
      <c r="E681" s="180">
        <f>(E623/E612)*SUM(C681:D681)</f>
        <v>51978477.221217431</v>
      </c>
      <c r="F681" s="180">
        <f>(F624/F612)*P64</f>
        <v>386452.23798966443</v>
      </c>
      <c r="G681" s="180">
        <f>(G625/G612)*P77</f>
        <v>0</v>
      </c>
      <c r="H681" s="180">
        <f>(H628/H612)*P60</f>
        <v>26181.320349794467</v>
      </c>
      <c r="I681" s="180">
        <f>(I629/I612)*P78</f>
        <v>941742.54901193141</v>
      </c>
      <c r="J681" s="180">
        <f>(J630/J612)*P79</f>
        <v>0</v>
      </c>
      <c r="K681" s="180">
        <f>(K644/K612)*P75</f>
        <v>17117809.740204442</v>
      </c>
      <c r="L681" s="180">
        <f>(L647/L612)*P80</f>
        <v>3122239.2651592931</v>
      </c>
      <c r="M681" s="180">
        <f t="shared" si="20"/>
        <v>77033838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8689013.589999998</v>
      </c>
      <c r="D682" s="180">
        <f>(D615/D612)*Q76</f>
        <v>581456.52377130638</v>
      </c>
      <c r="E682" s="180">
        <f>(E623/E612)*SUM(C682:D682)</f>
        <v>4075946.7321411129</v>
      </c>
      <c r="F682" s="180">
        <f>(F624/F612)*Q64</f>
        <v>315.79016455681688</v>
      </c>
      <c r="G682" s="180">
        <f>(G625/G612)*Q77</f>
        <v>0</v>
      </c>
      <c r="H682" s="180">
        <f>(H628/H612)*Q60</f>
        <v>6865.1830893000051</v>
      </c>
      <c r="I682" s="180">
        <f>(I629/I612)*Q78</f>
        <v>158218.0213214762</v>
      </c>
      <c r="J682" s="180">
        <f>(J630/J612)*Q79</f>
        <v>0</v>
      </c>
      <c r="K682" s="180">
        <f>(K644/K612)*Q75</f>
        <v>699718.53424995509</v>
      </c>
      <c r="L682" s="180">
        <f>(L647/L612)*Q80</f>
        <v>1519393.2867438556</v>
      </c>
      <c r="M682" s="180">
        <f t="shared" si="20"/>
        <v>7041914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12530609.5</v>
      </c>
      <c r="D683" s="180">
        <f>(D615/D612)*R76</f>
        <v>17864.98860357183</v>
      </c>
      <c r="E683" s="180">
        <f>(E623/E612)*SUM(C683:D683)</f>
        <v>5517186.6105475053</v>
      </c>
      <c r="F683" s="180">
        <f>(F624/F612)*R64</f>
        <v>12783.533567489791</v>
      </c>
      <c r="G683" s="180">
        <f>(G625/G612)*R77</f>
        <v>0</v>
      </c>
      <c r="H683" s="180">
        <f>(H628/H612)*R60</f>
        <v>0</v>
      </c>
      <c r="I683" s="180">
        <f>(I629/I612)*R78</f>
        <v>4861.1771168287332</v>
      </c>
      <c r="J683" s="180">
        <f>(J630/J612)*R79</f>
        <v>0</v>
      </c>
      <c r="K683" s="180">
        <f>(K644/K612)*R75</f>
        <v>1715420.7699466012</v>
      </c>
      <c r="L683" s="180">
        <f>(L647/L612)*R80</f>
        <v>0</v>
      </c>
      <c r="M683" s="180">
        <f t="shared" si="20"/>
        <v>7268117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2254222.3900000015</v>
      </c>
      <c r="D684" s="180">
        <f>(D615/D612)*S76</f>
        <v>2446376.1214492954</v>
      </c>
      <c r="E684" s="180">
        <f>(E623/E612)*SUM(C684:D684)</f>
        <v>2066711.7100553322</v>
      </c>
      <c r="F684" s="180">
        <f>(F624/F612)*S64</f>
        <v>-10092.792340986231</v>
      </c>
      <c r="G684" s="180">
        <f>(G625/G612)*S77</f>
        <v>0</v>
      </c>
      <c r="H684" s="180">
        <f>(H628/H612)*S60</f>
        <v>3785.0826079147946</v>
      </c>
      <c r="I684" s="180">
        <f>(I629/I612)*S78</f>
        <v>665674.51480869506</v>
      </c>
      <c r="J684" s="180">
        <f>(J630/J612)*S79</f>
        <v>0</v>
      </c>
      <c r="K684" s="180">
        <f>(K644/K612)*S75</f>
        <v>14657.56288752736</v>
      </c>
      <c r="L684" s="180">
        <f>(L647/L612)*S80</f>
        <v>0</v>
      </c>
      <c r="M684" s="180">
        <f t="shared" si="20"/>
        <v>5187112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30820141.269999992</v>
      </c>
      <c r="D686" s="180">
        <f>(D615/D612)*U76</f>
        <v>3426732.3193260725</v>
      </c>
      <c r="E686" s="180">
        <f>(E623/E612)*SUM(C686:D686)</f>
        <v>15057319.723743504</v>
      </c>
      <c r="F686" s="180">
        <f>(F624/F612)*U64</f>
        <v>45342.973565331238</v>
      </c>
      <c r="G686" s="180">
        <f>(G625/G612)*U77</f>
        <v>0</v>
      </c>
      <c r="H686" s="180">
        <f>(H628/H612)*U60</f>
        <v>16374.049153085953</v>
      </c>
      <c r="I686" s="180">
        <f>(I629/I612)*U78</f>
        <v>932435.67661021918</v>
      </c>
      <c r="J686" s="180">
        <f>(J630/J612)*U79</f>
        <v>0</v>
      </c>
      <c r="K686" s="180">
        <f>(K644/K612)*U75</f>
        <v>5711381.7556457398</v>
      </c>
      <c r="L686" s="180">
        <f>(L647/L612)*U80</f>
        <v>0</v>
      </c>
      <c r="M686" s="180">
        <f t="shared" si="20"/>
        <v>25189586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36761649.230000004</v>
      </c>
      <c r="D687" s="180">
        <f>(D615/D612)*V76</f>
        <v>1364769.9183659751</v>
      </c>
      <c r="E687" s="180">
        <f>(E623/E612)*SUM(C687:D687)</f>
        <v>16763039.158626461</v>
      </c>
      <c r="F687" s="180">
        <f>(F624/F612)*V64</f>
        <v>108852.81827487392</v>
      </c>
      <c r="G687" s="180">
        <f>(G625/G612)*V77</f>
        <v>0</v>
      </c>
      <c r="H687" s="180">
        <f>(H628/H612)*V60</f>
        <v>10144.842003327187</v>
      </c>
      <c r="I687" s="180">
        <f>(I629/I612)*V78</f>
        <v>371362.58209369652</v>
      </c>
      <c r="J687" s="180">
        <f>(J630/J612)*V79</f>
        <v>0</v>
      </c>
      <c r="K687" s="180">
        <f>(K644/K612)*V75</f>
        <v>9241827.1050424743</v>
      </c>
      <c r="L687" s="180">
        <f>(L647/L612)*V80</f>
        <v>941383.31527684769</v>
      </c>
      <c r="M687" s="180">
        <f t="shared" si="20"/>
        <v>28801380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1477789.0299999996</v>
      </c>
      <c r="D688" s="180">
        <f>(D615/D612)*W76</f>
        <v>159486.95132135635</v>
      </c>
      <c r="E688" s="180">
        <f>(E623/E612)*SUM(C688:D688)</f>
        <v>719860.97833015933</v>
      </c>
      <c r="F688" s="180">
        <f>(F624/F612)*W64</f>
        <v>869.45471687629879</v>
      </c>
      <c r="G688" s="180">
        <f>(G625/G612)*W77</f>
        <v>0</v>
      </c>
      <c r="H688" s="180">
        <f>(H628/H612)*W60</f>
        <v>0</v>
      </c>
      <c r="I688" s="180">
        <f>(I629/I612)*W78</f>
        <v>43397.414652766543</v>
      </c>
      <c r="J688" s="180">
        <f>(J630/J612)*W79</f>
        <v>0</v>
      </c>
      <c r="K688" s="180">
        <f>(K644/K612)*W75</f>
        <v>799146.77813971101</v>
      </c>
      <c r="L688" s="180">
        <f>(L647/L612)*W80</f>
        <v>0</v>
      </c>
      <c r="M688" s="180">
        <f t="shared" si="20"/>
        <v>1722762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2851430.8</v>
      </c>
      <c r="D689" s="180">
        <f>(D615/D612)*X76</f>
        <v>170765.95718748082</v>
      </c>
      <c r="E689" s="180">
        <f>(E623/E612)*SUM(C689:D689)</f>
        <v>1328768.9669639189</v>
      </c>
      <c r="F689" s="180">
        <f>(F624/F612)*X64</f>
        <v>3020.1431495710722</v>
      </c>
      <c r="G689" s="180">
        <f>(G625/G612)*X77</f>
        <v>0</v>
      </c>
      <c r="H689" s="180">
        <f>(H628/H612)*X60</f>
        <v>11.190192484596585</v>
      </c>
      <c r="I689" s="180">
        <f>(I629/I612)*X78</f>
        <v>46466.503944321928</v>
      </c>
      <c r="J689" s="180">
        <f>(J630/J612)*X79</f>
        <v>0</v>
      </c>
      <c r="K689" s="180">
        <f>(K644/K612)*X75</f>
        <v>2921929.6123411823</v>
      </c>
      <c r="L689" s="180">
        <f>(L647/L612)*X80</f>
        <v>0</v>
      </c>
      <c r="M689" s="180">
        <f t="shared" si="20"/>
        <v>4470962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21884499.969999999</v>
      </c>
      <c r="D690" s="180">
        <f>(D615/D612)*Y76</f>
        <v>1308523.6424098478</v>
      </c>
      <c r="E690" s="180">
        <f>(E623/E612)*SUM(C690:D690)</f>
        <v>10197274.533148412</v>
      </c>
      <c r="F690" s="180">
        <f>(F624/F612)*Y64</f>
        <v>42880.291607260042</v>
      </c>
      <c r="G690" s="180">
        <f>(G625/G612)*Y77</f>
        <v>0</v>
      </c>
      <c r="H690" s="180">
        <f>(H628/H612)*Y60</f>
        <v>4479.8070580001659</v>
      </c>
      <c r="I690" s="180">
        <f>(I629/I612)*Y78</f>
        <v>356057.61237599445</v>
      </c>
      <c r="J690" s="180">
        <f>(J630/J612)*Y79</f>
        <v>0</v>
      </c>
      <c r="K690" s="180">
        <f>(K644/K612)*Y75</f>
        <v>4876775.0507418038</v>
      </c>
      <c r="L690" s="180">
        <f>(L647/L612)*Y80</f>
        <v>746763.01588039112</v>
      </c>
      <c r="M690" s="180">
        <f t="shared" si="20"/>
        <v>17532754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429727.16000000009</v>
      </c>
      <c r="D691" s="180">
        <f>(D615/D612)*Z76</f>
        <v>943092.74838255683</v>
      </c>
      <c r="E691" s="180">
        <f>(E623/E612)*SUM(C691:D691)</f>
        <v>603587.60135345848</v>
      </c>
      <c r="F691" s="180">
        <f>(F624/F612)*Z64</f>
        <v>9.3142407672665826</v>
      </c>
      <c r="G691" s="180">
        <f>(G625/G612)*Z77</f>
        <v>0</v>
      </c>
      <c r="H691" s="180">
        <f>(H628/H612)*Z60</f>
        <v>420.56473421275496</v>
      </c>
      <c r="I691" s="180">
        <f>(I629/I612)*Z78</f>
        <v>256621.53999738878</v>
      </c>
      <c r="J691" s="180">
        <f>(J630/J612)*Z79</f>
        <v>0</v>
      </c>
      <c r="K691" s="180">
        <f>(K644/K612)*Z75</f>
        <v>69651.75739390665</v>
      </c>
      <c r="L691" s="180">
        <f>(L647/L612)*Z80</f>
        <v>0</v>
      </c>
      <c r="M691" s="180">
        <f t="shared" si="20"/>
        <v>1873384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3226051.5200000009</v>
      </c>
      <c r="D692" s="180">
        <f>(D615/D612)*AA76</f>
        <v>556038.65549606935</v>
      </c>
      <c r="E692" s="180">
        <f>(E623/E612)*SUM(C692:D692)</f>
        <v>1662871.2354701743</v>
      </c>
      <c r="F692" s="180">
        <f>(F624/F612)*AA64</f>
        <v>9814.2669316956726</v>
      </c>
      <c r="G692" s="180">
        <f>(G625/G612)*AA77</f>
        <v>0</v>
      </c>
      <c r="H692" s="180">
        <f>(H628/H612)*AA60</f>
        <v>475.58318059535492</v>
      </c>
      <c r="I692" s="180">
        <f>(I629/I612)*AA78</f>
        <v>151301.65756888778</v>
      </c>
      <c r="J692" s="180">
        <f>(J630/J612)*AA79</f>
        <v>0</v>
      </c>
      <c r="K692" s="180">
        <f>(K644/K612)*AA75</f>
        <v>543072.35091260495</v>
      </c>
      <c r="L692" s="180">
        <f>(L647/L612)*AA80</f>
        <v>0</v>
      </c>
      <c r="M692" s="180">
        <f t="shared" si="20"/>
        <v>2923574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45482371.07</v>
      </c>
      <c r="D693" s="180">
        <f>(D615/D612)*AB76</f>
        <v>732842.24964834924</v>
      </c>
      <c r="E693" s="180">
        <f>(E623/E612)*SUM(C693:D693)</f>
        <v>20319438.539109245</v>
      </c>
      <c r="F693" s="180">
        <f>(F624/F612)*AB64</f>
        <v>160433.84076434615</v>
      </c>
      <c r="G693" s="180">
        <f>(G625/G612)*AB77</f>
        <v>0</v>
      </c>
      <c r="H693" s="180">
        <f>(H628/H612)*AB60</f>
        <v>8942.8288272734389</v>
      </c>
      <c r="I693" s="180">
        <f>(I629/I612)*AB78</f>
        <v>199411.04096330534</v>
      </c>
      <c r="J693" s="180">
        <f>(J630/J612)*AB79</f>
        <v>0</v>
      </c>
      <c r="K693" s="180">
        <f>(K644/K612)*AB75</f>
        <v>7391765.7630328108</v>
      </c>
      <c r="L693" s="180">
        <f>(L647/L612)*AB80</f>
        <v>0</v>
      </c>
      <c r="M693" s="180">
        <f t="shared" si="20"/>
        <v>28812834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14732695.77</v>
      </c>
      <c r="D694" s="180">
        <f>(D615/D612)*AC76</f>
        <v>134612.32453630961</v>
      </c>
      <c r="E694" s="180">
        <f>(E623/E612)*SUM(C694:D694)</f>
        <v>6536707.9662595959</v>
      </c>
      <c r="F694" s="180">
        <f>(F624/F612)*AC64</f>
        <v>19713.322745291076</v>
      </c>
      <c r="G694" s="180">
        <f>(G625/G612)*AC77</f>
        <v>0</v>
      </c>
      <c r="H694" s="180">
        <f>(H628/H612)*AC60</f>
        <v>10616.695119761009</v>
      </c>
      <c r="I694" s="180">
        <f>(I629/I612)*AC78</f>
        <v>36628.870367608244</v>
      </c>
      <c r="J694" s="180">
        <f>(J630/J612)*AC79</f>
        <v>0</v>
      </c>
      <c r="K694" s="180">
        <f>(K644/K612)*AC75</f>
        <v>4917177.3358921818</v>
      </c>
      <c r="L694" s="180">
        <f>(L647/L612)*AC80</f>
        <v>0</v>
      </c>
      <c r="M694" s="180">
        <f t="shared" si="20"/>
        <v>11655457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2067102.69</v>
      </c>
      <c r="D695" s="180">
        <f>(D615/D612)*AD76</f>
        <v>227354.22006830497</v>
      </c>
      <c r="E695" s="180">
        <f>(E623/E612)*SUM(C695:D695)</f>
        <v>1008803.6561100564</v>
      </c>
      <c r="F695" s="180">
        <f>(F624/F612)*AD64</f>
        <v>184.46284476790944</v>
      </c>
      <c r="G695" s="180">
        <f>(G625/G612)*AD77</f>
        <v>0</v>
      </c>
      <c r="H695" s="180">
        <f>(H628/H612)*AD60</f>
        <v>113.76695692673195</v>
      </c>
      <c r="I695" s="180">
        <f>(I629/I612)*AD78</f>
        <v>61864.530481117603</v>
      </c>
      <c r="J695" s="180">
        <f>(J630/J612)*AD79</f>
        <v>0</v>
      </c>
      <c r="K695" s="180">
        <f>(K644/K612)*AD75</f>
        <v>351540.39155946596</v>
      </c>
      <c r="L695" s="180">
        <f>(L647/L612)*AD80</f>
        <v>36953.22140439049</v>
      </c>
      <c r="M695" s="180">
        <f t="shared" si="20"/>
        <v>1686814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3670964.4299999997</v>
      </c>
      <c r="D696" s="180">
        <f>(D615/D612)*AE76</f>
        <v>0</v>
      </c>
      <c r="E696" s="180">
        <f>(E623/E612)*SUM(C696:D696)</f>
        <v>1614012.5892901272</v>
      </c>
      <c r="F696" s="180">
        <f>(F624/F612)*AE64</f>
        <v>51.327638434997958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508196.67764402699</v>
      </c>
      <c r="L696" s="180">
        <f>(L647/L612)*AE80</f>
        <v>0</v>
      </c>
      <c r="M696" s="180">
        <f t="shared" si="20"/>
        <v>2122261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31147991.690000001</v>
      </c>
      <c r="D698" s="180">
        <f>(D615/D612)*AG76</f>
        <v>2877474.338484067</v>
      </c>
      <c r="E698" s="180">
        <f>(E623/E612)*SUM(C698:D698)</f>
        <v>14959973.482073983</v>
      </c>
      <c r="F698" s="180">
        <f>(F624/F612)*AG64</f>
        <v>8960.504441579269</v>
      </c>
      <c r="G698" s="180">
        <f>(G625/G612)*AG77</f>
        <v>0</v>
      </c>
      <c r="H698" s="180">
        <f>(H628/H612)*AG60</f>
        <v>19677.953484163103</v>
      </c>
      <c r="I698" s="180">
        <f>(I629/I612)*AG78</f>
        <v>782979.08377640811</v>
      </c>
      <c r="J698" s="180">
        <f>(J630/J612)*AG79</f>
        <v>0</v>
      </c>
      <c r="K698" s="180">
        <f>(K644/K612)*AG75</f>
        <v>4364088.2777126664</v>
      </c>
      <c r="L698" s="180">
        <f>(L647/L612)*AG80</f>
        <v>3391689.8378996402</v>
      </c>
      <c r="M698" s="180">
        <f t="shared" si="20"/>
        <v>26404843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9610845.8599999975</v>
      </c>
      <c r="D701" s="180">
        <f>(D615/D612)*AJ76</f>
        <v>638476.46311144938</v>
      </c>
      <c r="E701" s="180">
        <f>(E623/E612)*SUM(C701:D701)</f>
        <v>4506318.5919222347</v>
      </c>
      <c r="F701" s="180">
        <f>(F624/F612)*AJ64</f>
        <v>3946.8472843492304</v>
      </c>
      <c r="G701" s="180">
        <f>(G625/G612)*AJ77</f>
        <v>0</v>
      </c>
      <c r="H701" s="180">
        <f>(H628/H612)*AJ60</f>
        <v>7693.2573331601552</v>
      </c>
      <c r="I701" s="180">
        <f>(I629/I612)*AJ78</f>
        <v>173733.50977064582</v>
      </c>
      <c r="J701" s="180">
        <f>(J630/J612)*AJ79</f>
        <v>0</v>
      </c>
      <c r="K701" s="180">
        <f>(K644/K612)*AJ75</f>
        <v>1964944.1329877565</v>
      </c>
      <c r="L701" s="180">
        <f>(L647/L612)*AJ80</f>
        <v>807427.88768593222</v>
      </c>
      <c r="M701" s="180">
        <f t="shared" si="20"/>
        <v>8102541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2606137.4700000002</v>
      </c>
      <c r="D702" s="180">
        <f>(D615/D612)*AK76</f>
        <v>0</v>
      </c>
      <c r="E702" s="180">
        <f>(E623/E612)*SUM(C702:D702)</f>
        <v>1145840.2188878527</v>
      </c>
      <c r="F702" s="180">
        <f>(F624/F612)*AK64</f>
        <v>127.67384408223012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326769.40248113847</v>
      </c>
      <c r="L702" s="180">
        <f>(L647/L612)*AK80</f>
        <v>0</v>
      </c>
      <c r="M702" s="180">
        <f t="shared" si="20"/>
        <v>1472737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780126.08</v>
      </c>
      <c r="D703" s="180">
        <f>(D615/D612)*AL76</f>
        <v>0</v>
      </c>
      <c r="E703" s="180">
        <f>(E623/E612)*SUM(C703:D703)</f>
        <v>342997.96098911174</v>
      </c>
      <c r="F703" s="180">
        <f>(F624/F612)*AL64</f>
        <v>31.121745157621262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116390.99016882527</v>
      </c>
      <c r="L703" s="180">
        <f>(L647/L612)*AL80</f>
        <v>0</v>
      </c>
      <c r="M703" s="180">
        <f t="shared" si="20"/>
        <v>459420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309880.96000000002</v>
      </c>
      <c r="D710" s="180">
        <f>(D615/D612)*AS76</f>
        <v>64669.0711953051</v>
      </c>
      <c r="E710" s="180">
        <f>(E623/E612)*SUM(C710:D710)</f>
        <v>164678.37735715471</v>
      </c>
      <c r="F710" s="180">
        <f>(F624/F612)*AS64</f>
        <v>104.114886079025</v>
      </c>
      <c r="G710" s="180">
        <f>(G625/G612)*AS77</f>
        <v>0</v>
      </c>
      <c r="H710" s="180">
        <f>(H628/H612)*AS60</f>
        <v>262.03700734763669</v>
      </c>
      <c r="I710" s="180">
        <f>(I629/I612)*AS78</f>
        <v>17596.865916742441</v>
      </c>
      <c r="J710" s="180">
        <f>(J630/J612)*AS79</f>
        <v>0</v>
      </c>
      <c r="K710" s="180">
        <f>(K644/K612)*AS75</f>
        <v>57065.775328436146</v>
      </c>
      <c r="L710" s="180">
        <f>(L647/L612)*AS80</f>
        <v>61896.645852354064</v>
      </c>
      <c r="M710" s="180">
        <f t="shared" si="20"/>
        <v>366273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8081040.6399999997</v>
      </c>
      <c r="D711" s="180">
        <f>(D615/D612)*AT76</f>
        <v>221915.971700736</v>
      </c>
      <c r="E711" s="180">
        <f>(E623/E612)*SUM(C711:D711)</f>
        <v>3650560.1607299387</v>
      </c>
      <c r="F711" s="180">
        <f>(F624/F612)*AT64</f>
        <v>7727.23557132317</v>
      </c>
      <c r="G711" s="180">
        <f>(G625/G612)*AT77</f>
        <v>0</v>
      </c>
      <c r="H711" s="180">
        <f>(H628/H612)*AT60</f>
        <v>2327.5600367960897</v>
      </c>
      <c r="I711" s="180">
        <f>(I629/I612)*AT78</f>
        <v>60384.748483676412</v>
      </c>
      <c r="J711" s="180">
        <f>(J630/J612)*AT79</f>
        <v>0</v>
      </c>
      <c r="K711" s="180">
        <f>(K644/K612)*AT75</f>
        <v>99891.455316146268</v>
      </c>
      <c r="L711" s="180">
        <f>(L647/L612)*AT80</f>
        <v>20016.328260711511</v>
      </c>
      <c r="M711" s="180">
        <f t="shared" si="20"/>
        <v>4062823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-2336.6899999999441</v>
      </c>
      <c r="D713" s="180">
        <f>(D615/D612)*AV76</f>
        <v>254850.26048722275</v>
      </c>
      <c r="E713" s="180">
        <f>(E623/E612)*SUM(C713:D713)</f>
        <v>111022.61803527678</v>
      </c>
      <c r="F713" s="180">
        <f>(F624/F612)*AV64</f>
        <v>45.556863037777596</v>
      </c>
      <c r="G713" s="180">
        <f>(G625/G612)*AV77</f>
        <v>0</v>
      </c>
      <c r="H713" s="180">
        <f>(H628/H612)*AV60</f>
        <v>598.67529792591733</v>
      </c>
      <c r="I713" s="180">
        <f>(I629/I612)*AV78</f>
        <v>69346.378102398332</v>
      </c>
      <c r="J713" s="180">
        <f>(J630/J612)*AV79</f>
        <v>0</v>
      </c>
      <c r="K713" s="180">
        <f>(K644/K612)*AV75</f>
        <v>6741.1074102311295</v>
      </c>
      <c r="L713" s="180">
        <f>(L647/L612)*AV80</f>
        <v>30178.464146918901</v>
      </c>
      <c r="M713" s="180">
        <f t="shared" si="20"/>
        <v>472783</v>
      </c>
      <c r="N713" s="199" t="s">
        <v>741</v>
      </c>
    </row>
    <row r="715" spans="1:83" ht="12.6" customHeight="1" x14ac:dyDescent="0.25">
      <c r="C715" s="180">
        <f>SUM(C614:C647)+SUM(C668:C713)</f>
        <v>942406248.51978898</v>
      </c>
      <c r="D715" s="180">
        <f>SUM(D616:D647)+SUM(D668:D713)</f>
        <v>53509709.709999993</v>
      </c>
      <c r="E715" s="180">
        <f>SUM(E624:E647)+SUM(E668:E713)</f>
        <v>287807410.28480893</v>
      </c>
      <c r="F715" s="180">
        <f>SUM(F625:F648)+SUM(F668:F713)</f>
        <v>883006.54888957832</v>
      </c>
      <c r="G715" s="180">
        <f>SUM(G626:G647)+SUM(G668:G713)</f>
        <v>11991713.570566176</v>
      </c>
      <c r="H715" s="180">
        <f>SUM(H629:H647)+SUM(H668:H713)</f>
        <v>295473.30249161116</v>
      </c>
      <c r="I715" s="180">
        <f>SUM(I630:I647)+SUM(I668:I713)</f>
        <v>12660698.694386374</v>
      </c>
      <c r="J715" s="180">
        <f>SUM(J631:J647)+SUM(J668:J713)</f>
        <v>7600005.6465701312</v>
      </c>
      <c r="K715" s="180">
        <f>SUM(K668:K713)</f>
        <v>80905986.176380277</v>
      </c>
      <c r="L715" s="180">
        <f>SUM(L668:L713)</f>
        <v>37341230.229136594</v>
      </c>
      <c r="M715" s="180">
        <f>SUM(M668:M713)</f>
        <v>429225307</v>
      </c>
      <c r="N715" s="198" t="s">
        <v>742</v>
      </c>
    </row>
    <row r="716" spans="1:83" ht="12.6" customHeight="1" x14ac:dyDescent="0.25">
      <c r="C716" s="180">
        <f>CE71</f>
        <v>942406248.5197891</v>
      </c>
      <c r="D716" s="180">
        <f>D615</f>
        <v>53509709.710000008</v>
      </c>
      <c r="E716" s="180">
        <f>E623</f>
        <v>287807410.28480887</v>
      </c>
      <c r="F716" s="180">
        <f>F624</f>
        <v>883006.54888957879</v>
      </c>
      <c r="G716" s="180">
        <f>G625</f>
        <v>11991713.570566176</v>
      </c>
      <c r="H716" s="180">
        <f>H628</f>
        <v>295473.3024916111</v>
      </c>
      <c r="I716" s="180">
        <f>I629</f>
        <v>12660698.694386374</v>
      </c>
      <c r="J716" s="180">
        <f>J630</f>
        <v>7600005.6465701312</v>
      </c>
      <c r="K716" s="180">
        <f>K644</f>
        <v>80905986.176380232</v>
      </c>
      <c r="L716" s="180">
        <f>L647</f>
        <v>37341230.229136586</v>
      </c>
      <c r="M716" s="180">
        <f>C648</f>
        <v>429225306.16978902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162*2018*A</v>
      </c>
      <c r="B722" s="276">
        <f>ROUND(C165,0)</f>
        <v>21745677</v>
      </c>
      <c r="C722" s="276">
        <f>ROUND(C166,0)</f>
        <v>589312</v>
      </c>
      <c r="D722" s="276">
        <f>ROUND(C167,0)</f>
        <v>-337378</v>
      </c>
      <c r="E722" s="276">
        <f>ROUND(C168,0)</f>
        <v>47543</v>
      </c>
      <c r="F722" s="276">
        <f>ROUND(C169,0)</f>
        <v>0</v>
      </c>
      <c r="G722" s="276">
        <f>ROUND(C170,0)</f>
        <v>6382879</v>
      </c>
      <c r="H722" s="276">
        <f>ROUND(C171+C172,0)</f>
        <v>408697</v>
      </c>
      <c r="I722" s="276">
        <f>ROUND(C175,0)</f>
        <v>3529736</v>
      </c>
      <c r="J722" s="276">
        <f>ROUND(C176,0)</f>
        <v>3731134</v>
      </c>
      <c r="K722" s="276">
        <f>ROUND(C179,0)</f>
        <v>0</v>
      </c>
      <c r="L722" s="276">
        <f>ROUND(C180,0)</f>
        <v>100</v>
      </c>
      <c r="M722" s="276">
        <f>ROUND(C183,0)</f>
        <v>233029</v>
      </c>
      <c r="N722" s="276">
        <f>ROUND(C184,0)</f>
        <v>26874540</v>
      </c>
      <c r="O722" s="276">
        <f>ROUND(C185,0)</f>
        <v>0</v>
      </c>
      <c r="P722" s="276">
        <f>ROUND(C188,0)</f>
        <v>79167</v>
      </c>
      <c r="Q722" s="276">
        <f>ROUND(C189,0)</f>
        <v>7292817</v>
      </c>
      <c r="R722" s="276">
        <f>ROUND(B195,0)</f>
        <v>14599711</v>
      </c>
      <c r="S722" s="276">
        <f>ROUND(C195,0)</f>
        <v>0</v>
      </c>
      <c r="T722" s="276">
        <f>ROUND(D195,0)</f>
        <v>4395669</v>
      </c>
      <c r="U722" s="276">
        <f>ROUND(B196,0)</f>
        <v>19916924</v>
      </c>
      <c r="V722" s="276">
        <f>ROUND(C196,0)</f>
        <v>1370897</v>
      </c>
      <c r="W722" s="276">
        <f>ROUND(D196,0)</f>
        <v>8302</v>
      </c>
      <c r="X722" s="276">
        <f>ROUND(B197,0)</f>
        <v>359642804</v>
      </c>
      <c r="Y722" s="276">
        <f>ROUND(C197,0)</f>
        <v>1552521</v>
      </c>
      <c r="Z722" s="276">
        <f>ROUND(D197,0)</f>
        <v>2503958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12990567</v>
      </c>
      <c r="AE722" s="276">
        <f>ROUND(C199,0)</f>
        <v>608759</v>
      </c>
      <c r="AF722" s="276">
        <f>ROUND(D199,0)</f>
        <v>0</v>
      </c>
      <c r="AG722" s="276">
        <f>ROUND(B200,0)</f>
        <v>196097173</v>
      </c>
      <c r="AH722" s="276">
        <f>ROUND(C200,0)</f>
        <v>4390410</v>
      </c>
      <c r="AI722" s="276">
        <f>ROUND(D200,0)</f>
        <v>17718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258775</v>
      </c>
      <c r="AN722" s="276">
        <f>ROUND(C202,0)</f>
        <v>0</v>
      </c>
      <c r="AO722" s="276">
        <f>ROUND(D202,0)</f>
        <v>0</v>
      </c>
      <c r="AP722" s="276">
        <f>ROUND(B203,0)</f>
        <v>2487759</v>
      </c>
      <c r="AQ722" s="276">
        <f>ROUND(C203,0)</f>
        <v>1949487</v>
      </c>
      <c r="AR722" s="276">
        <f>ROUND(D203,0)</f>
        <v>-774817</v>
      </c>
      <c r="AS722" s="276"/>
      <c r="AT722" s="276"/>
      <c r="AU722" s="276"/>
      <c r="AV722" s="276">
        <f>ROUND(B209,0)</f>
        <v>19732764</v>
      </c>
      <c r="AW722" s="276">
        <f>ROUND(C209,0)</f>
        <v>228961</v>
      </c>
      <c r="AX722" s="276">
        <f>ROUND(D209,0)</f>
        <v>8302</v>
      </c>
      <c r="AY722" s="276">
        <f>ROUND(B210,0)</f>
        <v>220248767</v>
      </c>
      <c r="AZ722" s="276">
        <f>ROUND(C210,0)</f>
        <v>10289625</v>
      </c>
      <c r="BA722" s="276">
        <f>ROUND(D210,0)</f>
        <v>2281526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8525544</v>
      </c>
      <c r="BF722" s="276">
        <f>ROUND(C212,0)</f>
        <v>898514</v>
      </c>
      <c r="BG722" s="276">
        <f>ROUND(D212,0)</f>
        <v>0</v>
      </c>
      <c r="BH722" s="276">
        <f>ROUND(B213,0)</f>
        <v>167528129</v>
      </c>
      <c r="BI722" s="276">
        <f>ROUND(C213,0)</f>
        <v>7916236</v>
      </c>
      <c r="BJ722" s="276">
        <f>ROUND(D213,0)</f>
        <v>17718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805820195</v>
      </c>
      <c r="BU722" s="276">
        <f>ROUND(C224,0)</f>
        <v>429018172</v>
      </c>
      <c r="BV722" s="276">
        <f>ROUND(C225,0)</f>
        <v>10061287</v>
      </c>
      <c r="BW722" s="276">
        <f>ROUND(C226,0)</f>
        <v>59481676</v>
      </c>
      <c r="BX722" s="276">
        <f>ROUND(C227,0)</f>
        <v>274522157</v>
      </c>
      <c r="BY722" s="276">
        <f>ROUND(C228,0)</f>
        <v>10310355</v>
      </c>
      <c r="BZ722" s="276">
        <f>ROUND(C231,0)</f>
        <v>1635</v>
      </c>
      <c r="CA722" s="276">
        <f>ROUND(C233,0)</f>
        <v>17369749</v>
      </c>
      <c r="CB722" s="276">
        <f>ROUND(C234,0)</f>
        <v>10013158</v>
      </c>
      <c r="CC722" s="276">
        <f>ROUND(C238+C239,0)</f>
        <v>0</v>
      </c>
      <c r="CD722" s="276">
        <f>D221</f>
        <v>4202071.33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162*2018*A</v>
      </c>
      <c r="B726" s="276">
        <f>ROUND(C111,0)</f>
        <v>28923</v>
      </c>
      <c r="C726" s="276">
        <f>ROUND(C112,0)</f>
        <v>0</v>
      </c>
      <c r="D726" s="276">
        <f>ROUND(C113,0)</f>
        <v>0</v>
      </c>
      <c r="E726" s="276">
        <f>ROUND(C114,0)</f>
        <v>3189</v>
      </c>
      <c r="F726" s="276">
        <f>ROUND(D111,0)</f>
        <v>171560</v>
      </c>
      <c r="G726" s="276">
        <f>ROUND(D112,0)</f>
        <v>0</v>
      </c>
      <c r="H726" s="276">
        <f>ROUND(D113,0)</f>
        <v>0</v>
      </c>
      <c r="I726" s="276">
        <f>ROUND(D114,0)</f>
        <v>4335</v>
      </c>
      <c r="J726" s="276">
        <f>ROUND(C116,0)</f>
        <v>135</v>
      </c>
      <c r="K726" s="276">
        <f>ROUND(C117,0)</f>
        <v>0</v>
      </c>
      <c r="L726" s="276">
        <f>ROUND(C118,0)</f>
        <v>374</v>
      </c>
      <c r="M726" s="276">
        <f>ROUND(C119,0)</f>
        <v>55</v>
      </c>
      <c r="N726" s="276">
        <f>ROUND(C120,0)</f>
        <v>48</v>
      </c>
      <c r="O726" s="276">
        <f>ROUND(C121,0)</f>
        <v>0</v>
      </c>
      <c r="P726" s="276">
        <f>ROUND(C122,0)</f>
        <v>72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691</v>
      </c>
      <c r="W726" s="276">
        <f>ROUND(C129,0)</f>
        <v>61</v>
      </c>
      <c r="X726" s="276">
        <f>ROUND(B138,0)</f>
        <v>12454</v>
      </c>
      <c r="Y726" s="276">
        <f>ROUND(B139,0)</f>
        <v>75786</v>
      </c>
      <c r="Z726" s="276">
        <f>ROUND(B140,0)</f>
        <v>226962</v>
      </c>
      <c r="AA726" s="276">
        <f>ROUND(B141,0)</f>
        <v>802008992</v>
      </c>
      <c r="AB726" s="276">
        <f>ROUND(B142,0)</f>
        <v>335163332</v>
      </c>
      <c r="AC726" s="276">
        <f>ROUND(C138,0)</f>
        <v>7600</v>
      </c>
      <c r="AD726" s="276">
        <f>ROUND(C139,0)</f>
        <v>52935</v>
      </c>
      <c r="AE726" s="276">
        <f>ROUND(C140,0)</f>
        <v>111126</v>
      </c>
      <c r="AF726" s="276">
        <f>ROUND(C141,0)</f>
        <v>447631093</v>
      </c>
      <c r="AG726" s="276">
        <f>ROUND(C142,0)</f>
        <v>164103678</v>
      </c>
      <c r="AH726" s="276">
        <f>ROUND(D138,0)</f>
        <v>8871</v>
      </c>
      <c r="AI726" s="276">
        <f>ROUND(D139,0)</f>
        <v>42843</v>
      </c>
      <c r="AJ726" s="276">
        <f>ROUND(D140,0)</f>
        <v>193808</v>
      </c>
      <c r="AK726" s="276">
        <f>ROUND(D141,0)</f>
        <v>478139300</v>
      </c>
      <c r="AL726" s="276">
        <f>ROUND(D142,0)</f>
        <v>286203230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162*2018*A</v>
      </c>
      <c r="B730" s="276">
        <f>ROUND(C250,0)</f>
        <v>104003</v>
      </c>
      <c r="C730" s="276">
        <f>ROUND(C251,0)</f>
        <v>0</v>
      </c>
      <c r="D730" s="276">
        <f>ROUND(C252,0)</f>
        <v>327314010</v>
      </c>
      <c r="E730" s="276">
        <f>ROUND(C253,0)</f>
        <v>215779014</v>
      </c>
      <c r="F730" s="276">
        <f>ROUND(C254,0)</f>
        <v>0</v>
      </c>
      <c r="G730" s="276">
        <f>ROUND(C255,0)</f>
        <v>89970390</v>
      </c>
      <c r="H730" s="276">
        <f>ROUND(C256,0)</f>
        <v>0</v>
      </c>
      <c r="I730" s="276">
        <f>ROUND(C257,0)</f>
        <v>16156003</v>
      </c>
      <c r="J730" s="276">
        <f>ROUND(C258,0)</f>
        <v>114104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281594108</v>
      </c>
      <c r="O730" s="276">
        <f>ROUND(C267,0)</f>
        <v>10204043</v>
      </c>
      <c r="P730" s="276">
        <f>ROUND(C268,0)</f>
        <v>21279519</v>
      </c>
      <c r="Q730" s="276">
        <f>ROUND(C269,0)</f>
        <v>358691367</v>
      </c>
      <c r="R730" s="276">
        <f>ROUND(C270,0)</f>
        <v>0</v>
      </c>
      <c r="S730" s="276">
        <f>ROUND(C271,0)</f>
        <v>13599326</v>
      </c>
      <c r="T730" s="276">
        <f>ROUND(C272,0)</f>
        <v>200469864</v>
      </c>
      <c r="U730" s="276">
        <f>ROUND(C273,0)</f>
        <v>258775</v>
      </c>
      <c r="V730" s="276">
        <f>ROUND(C274,0)</f>
        <v>5212063</v>
      </c>
      <c r="W730" s="276">
        <f>ROUND(C275,0)</f>
        <v>0</v>
      </c>
      <c r="X730" s="276">
        <f>ROUND(C276,0)</f>
        <v>433060992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40461488</v>
      </c>
      <c r="AC730" s="276">
        <f>ROUND(C286,0)</f>
        <v>7893573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35555070</v>
      </c>
      <c r="AI730" s="276">
        <f>ROUND(C306,0)</f>
        <v>35982856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31785137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169608087</v>
      </c>
      <c r="AZ730" s="276">
        <f>ROUND(C327,0)</f>
        <v>3176827</v>
      </c>
      <c r="BA730" s="276">
        <f>ROUND(C328,0)</f>
        <v>0</v>
      </c>
      <c r="BB730" s="276">
        <f>ROUND(C332,0)</f>
        <v>448374653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3492.64</v>
      </c>
      <c r="BJ730" s="276">
        <f>ROUND(C359,0)</f>
        <v>1727779385</v>
      </c>
      <c r="BK730" s="276">
        <f>ROUND(C360,0)</f>
        <v>785470240</v>
      </c>
      <c r="BL730" s="276">
        <f>ROUND(C364,0)</f>
        <v>1589213843</v>
      </c>
      <c r="BM730" s="276">
        <f>ROUND(C365,0)</f>
        <v>27382906</v>
      </c>
      <c r="BN730" s="276">
        <f>ROUND(C366,0)</f>
        <v>0</v>
      </c>
      <c r="BO730" s="276">
        <f>ROUND(C370,0)</f>
        <v>42807393</v>
      </c>
      <c r="BP730" s="276">
        <f>ROUND(C371,0)</f>
        <v>0</v>
      </c>
      <c r="BQ730" s="276">
        <f>ROUND(C378,0)</f>
        <v>309297908</v>
      </c>
      <c r="BR730" s="276">
        <f>ROUND(C379,0)</f>
        <v>28836730</v>
      </c>
      <c r="BS730" s="276">
        <f>ROUND(C380,0)</f>
        <v>22091711</v>
      </c>
      <c r="BT730" s="276">
        <f>ROUND(C381,0)</f>
        <v>193600229</v>
      </c>
      <c r="BU730" s="276">
        <f>ROUND(C382,0)</f>
        <v>4223701</v>
      </c>
      <c r="BV730" s="276">
        <f>ROUND(C383,0)</f>
        <v>85742275</v>
      </c>
      <c r="BW730" s="276">
        <f>ROUND(C384,0)</f>
        <v>19333336</v>
      </c>
      <c r="BX730" s="276">
        <f>ROUND(C385,0)</f>
        <v>7260870</v>
      </c>
      <c r="BY730" s="276">
        <f>ROUND(C386,0)</f>
        <v>100</v>
      </c>
      <c r="BZ730" s="276">
        <f>ROUND(C387,0)</f>
        <v>27107569</v>
      </c>
      <c r="CA730" s="276">
        <f>ROUND(C388,0)</f>
        <v>7371984</v>
      </c>
      <c r="CB730" s="276">
        <f>C363</f>
        <v>4202071.33</v>
      </c>
      <c r="CC730" s="276">
        <f>ROUND(C389,0)</f>
        <v>280347230</v>
      </c>
      <c r="CD730" s="276">
        <f>ROUND(C392,0)</f>
        <v>-7278759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162*2018*6010*A</v>
      </c>
      <c r="B734" s="276">
        <f>ROUND(C59,0)</f>
        <v>35926</v>
      </c>
      <c r="C734" s="276">
        <f>ROUND(C60,2)</f>
        <v>352.95</v>
      </c>
      <c r="D734" s="276">
        <f>ROUND(C61,0)</f>
        <v>37668286</v>
      </c>
      <c r="E734" s="276">
        <f>ROUND(C62,0)</f>
        <v>3511922</v>
      </c>
      <c r="F734" s="276">
        <f>ROUND(C63,0)</f>
        <v>5549999</v>
      </c>
      <c r="G734" s="276">
        <f>ROUND(C64,0)</f>
        <v>4370455</v>
      </c>
      <c r="H734" s="276">
        <f>ROUND(C65,0)</f>
        <v>960</v>
      </c>
      <c r="I734" s="276">
        <f>ROUND(C66,0)</f>
        <v>675759</v>
      </c>
      <c r="J734" s="276">
        <f>ROUND(C67,0)</f>
        <v>1546670</v>
      </c>
      <c r="K734" s="276">
        <f>ROUND(C68,0)</f>
        <v>0</v>
      </c>
      <c r="L734" s="276">
        <f>ROUND(C69,0)</f>
        <v>65428</v>
      </c>
      <c r="M734" s="276">
        <f>ROUND(C70,0)</f>
        <v>37422</v>
      </c>
      <c r="N734" s="276">
        <f>ROUND(C75,0)</f>
        <v>223188927</v>
      </c>
      <c r="O734" s="276">
        <f>ROUND(C73,0)</f>
        <v>222508702</v>
      </c>
      <c r="P734" s="276">
        <f>IF(C76&gt;0,ROUND(C76,0),0)</f>
        <v>67978</v>
      </c>
      <c r="Q734" s="276">
        <f>IF(C77&gt;0,ROUND(C77,0),0)</f>
        <v>362834</v>
      </c>
      <c r="R734" s="276">
        <f>IF(C78&gt;0,ROUND(C78,0),0)</f>
        <v>27362</v>
      </c>
      <c r="S734" s="276">
        <f>IF(C79&gt;0,ROUND(C79,0),0)</f>
        <v>1628768</v>
      </c>
      <c r="T734" s="276">
        <f>IF(C80&gt;0,ROUND(C80,2),0)</f>
        <v>267.33999999999997</v>
      </c>
      <c r="U734" s="276"/>
      <c r="V734" s="276"/>
      <c r="W734" s="276"/>
      <c r="X734" s="276"/>
      <c r="Y734" s="276">
        <f>IF(M668&lt;&gt;0,ROUND(M668,0),0)</f>
        <v>56854373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162*2018*6030*A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162*2018*6070*A</v>
      </c>
      <c r="B736" s="276">
        <f>ROUND(E59,0)</f>
        <v>156847</v>
      </c>
      <c r="C736" s="278">
        <f>ROUND(E60,2)</f>
        <v>901.84</v>
      </c>
      <c r="D736" s="276">
        <f>ROUND(E61,0)</f>
        <v>74046737</v>
      </c>
      <c r="E736" s="276">
        <f>ROUND(E62,0)</f>
        <v>6903589</v>
      </c>
      <c r="F736" s="276">
        <f>ROUND(E63,0)</f>
        <v>49250</v>
      </c>
      <c r="G736" s="276">
        <f>ROUND(E64,0)</f>
        <v>5523344</v>
      </c>
      <c r="H736" s="276">
        <f>ROUND(E65,0)</f>
        <v>962</v>
      </c>
      <c r="I736" s="276">
        <f>ROUND(E66,0)</f>
        <v>451331</v>
      </c>
      <c r="J736" s="276">
        <f>ROUND(E67,0)</f>
        <v>3010760</v>
      </c>
      <c r="K736" s="276">
        <f>ROUND(E68,0)</f>
        <v>10254</v>
      </c>
      <c r="L736" s="276">
        <f>ROUND(E69,0)</f>
        <v>111084</v>
      </c>
      <c r="M736" s="276">
        <f>ROUND(E70,0)</f>
        <v>16179</v>
      </c>
      <c r="N736" s="276">
        <f>ROUND(E75,0)</f>
        <v>239988731</v>
      </c>
      <c r="O736" s="276">
        <f>ROUND(E73,0)</f>
        <v>218869728</v>
      </c>
      <c r="P736" s="276">
        <f>IF(E76&gt;0,ROUND(E76,0),0)</f>
        <v>132327</v>
      </c>
      <c r="Q736" s="276">
        <f>IF(E77&gt;0,ROUND(E77,0),0)</f>
        <v>390145</v>
      </c>
      <c r="R736" s="276">
        <f>IF(E78&gt;0,ROUND(E78,0),0)</f>
        <v>53263</v>
      </c>
      <c r="S736" s="276">
        <f>IF(E79&gt;0,ROUND(E79,0),0)</f>
        <v>1751368</v>
      </c>
      <c r="T736" s="278">
        <f>IF(E80&gt;0,ROUND(E80,2),0)</f>
        <v>533.86</v>
      </c>
      <c r="U736" s="276"/>
      <c r="V736" s="277"/>
      <c r="W736" s="276"/>
      <c r="X736" s="276"/>
      <c r="Y736" s="276">
        <f t="shared" si="21"/>
        <v>90554948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162*2018*6100*A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162*2018*6120*A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43137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19175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162*2018*6140*A</v>
      </c>
      <c r="B739" s="276">
        <f>ROUND(H59,0)</f>
        <v>0</v>
      </c>
      <c r="C739" s="278">
        <f>ROUND(H60,2)</f>
        <v>81.53</v>
      </c>
      <c r="D739" s="276">
        <f>ROUND(H61,0)</f>
        <v>6827373</v>
      </c>
      <c r="E739" s="276">
        <f>ROUND(H62,0)</f>
        <v>636536</v>
      </c>
      <c r="F739" s="276">
        <f>ROUND(H63,0)</f>
        <v>223942</v>
      </c>
      <c r="G739" s="276">
        <f>ROUND(H64,0)</f>
        <v>220465</v>
      </c>
      <c r="H739" s="276">
        <f>ROUND(H65,0)</f>
        <v>764</v>
      </c>
      <c r="I739" s="276">
        <f>ROUND(H66,0)</f>
        <v>13210</v>
      </c>
      <c r="J739" s="276">
        <f>ROUND(H67,0)</f>
        <v>383345</v>
      </c>
      <c r="K739" s="276">
        <f>ROUND(H68,0)</f>
        <v>0</v>
      </c>
      <c r="L739" s="276">
        <f>ROUND(H69,0)</f>
        <v>25049</v>
      </c>
      <c r="M739" s="276">
        <f>ROUND(H70,0)</f>
        <v>18860</v>
      </c>
      <c r="N739" s="276">
        <f>ROUND(H75,0)</f>
        <v>32387201</v>
      </c>
      <c r="O739" s="276">
        <f>ROUND(H73,0)</f>
        <v>32387201</v>
      </c>
      <c r="P739" s="276">
        <f>IF(H76&gt;0,ROUND(H76,0),0)</f>
        <v>16849</v>
      </c>
      <c r="Q739" s="276">
        <f>IF(H77&gt;0,ROUND(H77,0),0)</f>
        <v>0</v>
      </c>
      <c r="R739" s="276">
        <f>IF(H78&gt;0,ROUND(H78,0),0)</f>
        <v>6782</v>
      </c>
      <c r="S739" s="276">
        <f>IF(H79&gt;0,ROUND(H79,0),0)</f>
        <v>0</v>
      </c>
      <c r="T739" s="278">
        <f>IF(H80&gt;0,ROUND(H80,2),0)</f>
        <v>33.369999999999997</v>
      </c>
      <c r="U739" s="276"/>
      <c r="V739" s="277"/>
      <c r="W739" s="276"/>
      <c r="X739" s="276"/>
      <c r="Y739" s="276">
        <f t="shared" si="21"/>
        <v>7836375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162*2018*6150*A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162*2018*6170*A</v>
      </c>
      <c r="B741" s="276">
        <f>ROUND(J59,0)</f>
        <v>4335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162*2018*6200*A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162*2018*6210*A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162*2018*6330*A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162*2018*6400*A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162*2018*7010*A</v>
      </c>
      <c r="B746" s="276">
        <f>ROUND(O59,0)</f>
        <v>3189</v>
      </c>
      <c r="C746" s="278">
        <f>ROUND(O60,2)</f>
        <v>55.57</v>
      </c>
      <c r="D746" s="276">
        <f>ROUND(O61,0)</f>
        <v>5439534</v>
      </c>
      <c r="E746" s="276">
        <f>ROUND(O62,0)</f>
        <v>507143</v>
      </c>
      <c r="F746" s="276">
        <f>ROUND(O63,0)</f>
        <v>0</v>
      </c>
      <c r="G746" s="276">
        <f>ROUND(O64,0)</f>
        <v>500190</v>
      </c>
      <c r="H746" s="276">
        <f>ROUND(O65,0)</f>
        <v>0</v>
      </c>
      <c r="I746" s="276">
        <f>ROUND(O66,0)</f>
        <v>9193</v>
      </c>
      <c r="J746" s="276">
        <f>ROUND(O67,0)</f>
        <v>732483</v>
      </c>
      <c r="K746" s="276">
        <f>ROUND(O68,0)</f>
        <v>0</v>
      </c>
      <c r="L746" s="276">
        <f>ROUND(O69,0)</f>
        <v>39907</v>
      </c>
      <c r="M746" s="276">
        <f>ROUND(O70,0)</f>
        <v>18272</v>
      </c>
      <c r="N746" s="276">
        <f>ROUND(O75,0)</f>
        <v>35316700</v>
      </c>
      <c r="O746" s="276">
        <f>ROUND(O73,0)</f>
        <v>34990615</v>
      </c>
      <c r="P746" s="276">
        <f>IF(O76&gt;0,ROUND(O76,0),0)</f>
        <v>32194</v>
      </c>
      <c r="Q746" s="276">
        <f>IF(O77&gt;0,ROUND(O77,0),0)</f>
        <v>0</v>
      </c>
      <c r="R746" s="276">
        <f>IF(O78&gt;0,ROUND(O78,0),0)</f>
        <v>12958</v>
      </c>
      <c r="S746" s="276">
        <f>IF(O79&gt;0,ROUND(O79,0),0)</f>
        <v>0</v>
      </c>
      <c r="T746" s="278">
        <f>IF(O80&gt;0,ROUND(O80,2),0)</f>
        <v>31.28</v>
      </c>
      <c r="U746" s="276"/>
      <c r="V746" s="277"/>
      <c r="W746" s="276"/>
      <c r="X746" s="276"/>
      <c r="Y746" s="276">
        <f t="shared" si="21"/>
        <v>9296267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162*2018*7020*A</v>
      </c>
      <c r="B747" s="276">
        <f>ROUND(P59,0)</f>
        <v>0</v>
      </c>
      <c r="C747" s="278">
        <f>ROUND(P60,2)</f>
        <v>280.76</v>
      </c>
      <c r="D747" s="276">
        <f>ROUND(P61,0)</f>
        <v>24212124</v>
      </c>
      <c r="E747" s="276">
        <f>ROUND(P62,0)</f>
        <v>2257366</v>
      </c>
      <c r="F747" s="276">
        <f>ROUND(P63,0)</f>
        <v>786882</v>
      </c>
      <c r="G747" s="276">
        <f>ROUND(P64,0)</f>
        <v>79847582</v>
      </c>
      <c r="H747" s="276">
        <f>ROUND(P65,0)</f>
        <v>20222</v>
      </c>
      <c r="I747" s="276">
        <f>ROUND(P66,0)</f>
        <v>5051603</v>
      </c>
      <c r="J747" s="276">
        <f>ROUND(P67,0)</f>
        <v>1079901</v>
      </c>
      <c r="K747" s="276">
        <f>ROUND(P68,0)</f>
        <v>1110086</v>
      </c>
      <c r="L747" s="276">
        <f>ROUND(P69,0)</f>
        <v>420000</v>
      </c>
      <c r="M747" s="276">
        <f>ROUND(P70,0)</f>
        <v>25107</v>
      </c>
      <c r="N747" s="276">
        <f>ROUND(P75,0)</f>
        <v>531744695</v>
      </c>
      <c r="O747" s="276">
        <f>ROUND(P73,0)</f>
        <v>335533399</v>
      </c>
      <c r="P747" s="276">
        <f>IF(P76&gt;0,ROUND(P76,0),0)</f>
        <v>47463</v>
      </c>
      <c r="Q747" s="276">
        <f>IF(P77&gt;0,ROUND(P77,0),0)</f>
        <v>0</v>
      </c>
      <c r="R747" s="276">
        <f>IF(P78&gt;0,ROUND(P78,0),0)</f>
        <v>19104</v>
      </c>
      <c r="S747" s="276">
        <f>IF(P79&gt;0,ROUND(P79,0),0)</f>
        <v>0</v>
      </c>
      <c r="T747" s="278">
        <f>IF(P80&gt;0,ROUND(P80,2),0)</f>
        <v>101.39</v>
      </c>
      <c r="U747" s="276"/>
      <c r="V747" s="277"/>
      <c r="W747" s="276"/>
      <c r="X747" s="276"/>
      <c r="Y747" s="276">
        <f t="shared" si="21"/>
        <v>77033838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162*2018*7030*A</v>
      </c>
      <c r="B748" s="276">
        <f>ROUND(Q59,0)</f>
        <v>0</v>
      </c>
      <c r="C748" s="278">
        <f>ROUND(Q60,2)</f>
        <v>73.62</v>
      </c>
      <c r="D748" s="276">
        <f>ROUND(Q61,0)</f>
        <v>7696414</v>
      </c>
      <c r="E748" s="276">
        <f>ROUND(Q62,0)</f>
        <v>717559</v>
      </c>
      <c r="F748" s="276">
        <f>ROUND(Q63,0)</f>
        <v>0</v>
      </c>
      <c r="G748" s="276">
        <f>ROUND(Q64,0)</f>
        <v>65248</v>
      </c>
      <c r="H748" s="276">
        <f>ROUND(Q65,0)</f>
        <v>0</v>
      </c>
      <c r="I748" s="276">
        <f>ROUND(Q66,0)</f>
        <v>10431</v>
      </c>
      <c r="J748" s="276">
        <f>ROUND(Q67,0)</f>
        <v>181429</v>
      </c>
      <c r="K748" s="276">
        <f>ROUND(Q68,0)</f>
        <v>9624</v>
      </c>
      <c r="L748" s="276">
        <f>ROUND(Q69,0)</f>
        <v>8309</v>
      </c>
      <c r="M748" s="276">
        <f>ROUND(Q70,0)</f>
        <v>0</v>
      </c>
      <c r="N748" s="276">
        <f>ROUND(Q75,0)</f>
        <v>21735936</v>
      </c>
      <c r="O748" s="276">
        <f>ROUND(Q73,0)</f>
        <v>13045897</v>
      </c>
      <c r="P748" s="276">
        <f>IF(Q76&gt;0,ROUND(Q76,0),0)</f>
        <v>7974</v>
      </c>
      <c r="Q748" s="276">
        <f>IF(Q77&gt;0,ROUND(Q77,0),0)</f>
        <v>0</v>
      </c>
      <c r="R748" s="276">
        <f>IF(Q78&gt;0,ROUND(Q78,0),0)</f>
        <v>3210</v>
      </c>
      <c r="S748" s="276">
        <f>IF(Q79&gt;0,ROUND(Q79,0),0)</f>
        <v>0</v>
      </c>
      <c r="T748" s="278">
        <f>IF(Q80&gt;0,ROUND(Q80,2),0)</f>
        <v>49.34</v>
      </c>
      <c r="U748" s="276"/>
      <c r="V748" s="277"/>
      <c r="W748" s="276"/>
      <c r="X748" s="276"/>
      <c r="Y748" s="276">
        <f t="shared" si="21"/>
        <v>7041914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162*2018*7040*A</v>
      </c>
      <c r="B749" s="276">
        <f>ROUND(R59,0)</f>
        <v>0</v>
      </c>
      <c r="C749" s="278">
        <f>ROUND(R60,2)</f>
        <v>0</v>
      </c>
      <c r="D749" s="276">
        <f>ROUND(R61,0)</f>
        <v>633</v>
      </c>
      <c r="E749" s="276">
        <f>ROUND(R62,0)</f>
        <v>59</v>
      </c>
      <c r="F749" s="276">
        <f>ROUND(R63,0)</f>
        <v>0</v>
      </c>
      <c r="G749" s="276">
        <f>ROUND(R64,0)</f>
        <v>2641295</v>
      </c>
      <c r="H749" s="276">
        <f>ROUND(R65,0)</f>
        <v>21</v>
      </c>
      <c r="I749" s="276">
        <f>ROUND(R66,0)</f>
        <v>9878110</v>
      </c>
      <c r="J749" s="276">
        <f>ROUND(R67,0)</f>
        <v>5574</v>
      </c>
      <c r="K749" s="276">
        <f>ROUND(R68,0)</f>
        <v>0</v>
      </c>
      <c r="L749" s="276">
        <f>ROUND(R69,0)</f>
        <v>4918</v>
      </c>
      <c r="M749" s="276">
        <f>ROUND(R70,0)</f>
        <v>0</v>
      </c>
      <c r="N749" s="276">
        <f>ROUND(R75,0)</f>
        <v>53287535</v>
      </c>
      <c r="O749" s="276">
        <f>ROUND(R73,0)</f>
        <v>30120564</v>
      </c>
      <c r="P749" s="276">
        <f>IF(R76&gt;0,ROUND(R76,0),0)</f>
        <v>245</v>
      </c>
      <c r="Q749" s="276">
        <f>IF(R77&gt;0,ROUND(R77,0),0)</f>
        <v>0</v>
      </c>
      <c r="R749" s="276">
        <f>IF(R78&gt;0,ROUND(R78,0),0)</f>
        <v>99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7268117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162*2018*7050*A</v>
      </c>
      <c r="B750" s="276"/>
      <c r="C750" s="278">
        <f>ROUND(S60,2)</f>
        <v>40.590000000000003</v>
      </c>
      <c r="D750" s="276">
        <f>ROUND(S61,0)</f>
        <v>1871906</v>
      </c>
      <c r="E750" s="276">
        <f>ROUND(S62,0)</f>
        <v>174523</v>
      </c>
      <c r="F750" s="276">
        <f>ROUND(S63,0)</f>
        <v>12000</v>
      </c>
      <c r="G750" s="276">
        <f>ROUND(S64,0)</f>
        <v>-2085342</v>
      </c>
      <c r="H750" s="276">
        <f>ROUND(S65,0)</f>
        <v>0</v>
      </c>
      <c r="I750" s="276">
        <f>ROUND(S66,0)</f>
        <v>601581</v>
      </c>
      <c r="J750" s="276">
        <f>ROUND(S67,0)</f>
        <v>763332</v>
      </c>
      <c r="K750" s="276">
        <f>ROUND(S68,0)</f>
        <v>911336</v>
      </c>
      <c r="L750" s="276">
        <f>ROUND(S69,0)</f>
        <v>20137</v>
      </c>
      <c r="M750" s="276">
        <f>ROUND(S70,0)</f>
        <v>15250</v>
      </c>
      <c r="N750" s="276">
        <f>ROUND(S75,0)</f>
        <v>455320</v>
      </c>
      <c r="O750" s="276">
        <f>ROUND(S73,0)</f>
        <v>-226</v>
      </c>
      <c r="P750" s="276">
        <f>IF(S76&gt;0,ROUND(S76,0),0)</f>
        <v>33550</v>
      </c>
      <c r="Q750" s="276">
        <f>IF(S77&gt;0,ROUND(S77,0),0)</f>
        <v>0</v>
      </c>
      <c r="R750" s="276">
        <f>IF(S78&gt;0,ROUND(S78,0),0)</f>
        <v>13504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5187112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162*2018*7060*A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162*2018*7070*A</v>
      </c>
      <c r="B752" s="276">
        <f>ROUND(U59,0)</f>
        <v>0</v>
      </c>
      <c r="C752" s="278">
        <f>ROUND(U60,2)</f>
        <v>175.59</v>
      </c>
      <c r="D752" s="276">
        <f>ROUND(U61,0)</f>
        <v>12224605</v>
      </c>
      <c r="E752" s="276">
        <f>ROUND(U62,0)</f>
        <v>1139735</v>
      </c>
      <c r="F752" s="276">
        <f>ROUND(U63,0)</f>
        <v>728736</v>
      </c>
      <c r="G752" s="276">
        <f>ROUND(U64,0)</f>
        <v>9368627</v>
      </c>
      <c r="H752" s="276">
        <f>ROUND(U65,0)</f>
        <v>601</v>
      </c>
      <c r="I752" s="276">
        <f>ROUND(U66,0)</f>
        <v>10299869</v>
      </c>
      <c r="J752" s="276">
        <f>ROUND(U67,0)</f>
        <v>1069229</v>
      </c>
      <c r="K752" s="276">
        <f>ROUND(U68,0)</f>
        <v>333356</v>
      </c>
      <c r="L752" s="276">
        <f>ROUND(U69,0)</f>
        <v>256624</v>
      </c>
      <c r="M752" s="276">
        <f>ROUND(U70,0)</f>
        <v>4601240</v>
      </c>
      <c r="N752" s="276">
        <f>ROUND(U75,0)</f>
        <v>177417380</v>
      </c>
      <c r="O752" s="276">
        <f>ROUND(U73,0)</f>
        <v>129614151</v>
      </c>
      <c r="P752" s="276">
        <f>IF(U76&gt;0,ROUND(U76,0),0)</f>
        <v>46994</v>
      </c>
      <c r="Q752" s="276">
        <f>IF(U77&gt;0,ROUND(U77,0),0)</f>
        <v>0</v>
      </c>
      <c r="R752" s="276">
        <f>IF(U78&gt;0,ROUND(U78,0),0)</f>
        <v>18916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25189586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162*2018*7110*A</v>
      </c>
      <c r="B753" s="276">
        <f>ROUND(V59,0)</f>
        <v>0</v>
      </c>
      <c r="C753" s="278">
        <f>ROUND(V60,2)</f>
        <v>108.79</v>
      </c>
      <c r="D753" s="276">
        <f>ROUND(V61,0)</f>
        <v>10779967</v>
      </c>
      <c r="E753" s="276">
        <f>ROUND(V62,0)</f>
        <v>1005047</v>
      </c>
      <c r="F753" s="276">
        <f>ROUND(V63,0)</f>
        <v>272395</v>
      </c>
      <c r="G753" s="276">
        <f>ROUND(V64,0)</f>
        <v>22490837</v>
      </c>
      <c r="H753" s="276">
        <f>ROUND(V65,0)</f>
        <v>4080</v>
      </c>
      <c r="I753" s="276">
        <f>ROUND(V66,0)</f>
        <v>1203393</v>
      </c>
      <c r="J753" s="276">
        <f>ROUND(V67,0)</f>
        <v>425843</v>
      </c>
      <c r="K753" s="276">
        <f>ROUND(V68,0)</f>
        <v>493920</v>
      </c>
      <c r="L753" s="276">
        <f>ROUND(V69,0)</f>
        <v>116042</v>
      </c>
      <c r="M753" s="276">
        <f>ROUND(V70,0)</f>
        <v>29874</v>
      </c>
      <c r="N753" s="276">
        <f>ROUND(V75,0)</f>
        <v>287086526</v>
      </c>
      <c r="O753" s="276">
        <f>ROUND(V73,0)</f>
        <v>117437158</v>
      </c>
      <c r="P753" s="276">
        <f>IF(V76&gt;0,ROUND(V76,0),0)</f>
        <v>18716</v>
      </c>
      <c r="Q753" s="276">
        <f>IF(V77&gt;0,ROUND(V77,0),0)</f>
        <v>0</v>
      </c>
      <c r="R753" s="276">
        <f>IF(V78&gt;0,ROUND(V78,0),0)</f>
        <v>7534</v>
      </c>
      <c r="S753" s="276">
        <f>IF(V79&gt;0,ROUND(V79,0),0)</f>
        <v>0</v>
      </c>
      <c r="T753" s="278">
        <f>IF(V80&gt;0,ROUND(V80,2),0)</f>
        <v>30.57</v>
      </c>
      <c r="U753" s="276"/>
      <c r="V753" s="277"/>
      <c r="W753" s="276"/>
      <c r="X753" s="276"/>
      <c r="Y753" s="276">
        <f t="shared" si="21"/>
        <v>28801380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162*2018*7120*A</v>
      </c>
      <c r="B754" s="276">
        <f>ROUND(W59,0)</f>
        <v>0</v>
      </c>
      <c r="C754" s="278">
        <f>ROUND(W60,2)</f>
        <v>0</v>
      </c>
      <c r="D754" s="276">
        <f>ROUND(W61,0)</f>
        <v>87</v>
      </c>
      <c r="E754" s="276">
        <f>ROUND(W62,0)</f>
        <v>8</v>
      </c>
      <c r="F754" s="276">
        <f>ROUND(W63,0)</f>
        <v>0</v>
      </c>
      <c r="G754" s="276">
        <f>ROUND(W64,0)</f>
        <v>179644</v>
      </c>
      <c r="H754" s="276">
        <f>ROUND(W65,0)</f>
        <v>0</v>
      </c>
      <c r="I754" s="276">
        <f>ROUND(W66,0)</f>
        <v>1248070</v>
      </c>
      <c r="J754" s="276">
        <f>ROUND(W67,0)</f>
        <v>49764</v>
      </c>
      <c r="K754" s="276">
        <f>ROUND(W68,0)</f>
        <v>0</v>
      </c>
      <c r="L754" s="276">
        <f>ROUND(W69,0)</f>
        <v>216</v>
      </c>
      <c r="M754" s="276">
        <f>ROUND(W70,0)</f>
        <v>0</v>
      </c>
      <c r="N754" s="276">
        <f>ROUND(W75,0)</f>
        <v>24824558</v>
      </c>
      <c r="O754" s="276">
        <f>ROUND(W73,0)</f>
        <v>14923960</v>
      </c>
      <c r="P754" s="276">
        <f>IF(W76&gt;0,ROUND(W76,0),0)</f>
        <v>2187</v>
      </c>
      <c r="Q754" s="276">
        <f>IF(W77&gt;0,ROUND(W77,0),0)</f>
        <v>0</v>
      </c>
      <c r="R754" s="276">
        <f>IF(W78&gt;0,ROUND(W78,0),0)</f>
        <v>880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1722762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162*2018*7130*A</v>
      </c>
      <c r="B755" s="276">
        <f>ROUND(X59,0)</f>
        <v>0</v>
      </c>
      <c r="C755" s="278">
        <f>ROUND(X60,2)</f>
        <v>0.12</v>
      </c>
      <c r="D755" s="276">
        <f>ROUND(X61,0)</f>
        <v>3149</v>
      </c>
      <c r="E755" s="276">
        <f>ROUND(X62,0)</f>
        <v>294</v>
      </c>
      <c r="F755" s="276">
        <f>ROUND(X63,0)</f>
        <v>0</v>
      </c>
      <c r="G755" s="276">
        <f>ROUND(X64,0)</f>
        <v>624013</v>
      </c>
      <c r="H755" s="276">
        <f>ROUND(X65,0)</f>
        <v>0</v>
      </c>
      <c r="I755" s="276">
        <f>ROUND(X66,0)</f>
        <v>2217095</v>
      </c>
      <c r="J755" s="276">
        <f>ROUND(X67,0)</f>
        <v>53283</v>
      </c>
      <c r="K755" s="276">
        <f>ROUND(X68,0)</f>
        <v>0</v>
      </c>
      <c r="L755" s="276">
        <f>ROUND(X69,0)</f>
        <v>-163</v>
      </c>
      <c r="M755" s="276">
        <f>ROUND(X70,0)</f>
        <v>46240</v>
      </c>
      <c r="N755" s="276">
        <f>ROUND(X75,0)</f>
        <v>90766318</v>
      </c>
      <c r="O755" s="276">
        <f>ROUND(X73,0)</f>
        <v>58846367</v>
      </c>
      <c r="P755" s="276">
        <f>IF(X76&gt;0,ROUND(X76,0),0)</f>
        <v>2342</v>
      </c>
      <c r="Q755" s="276">
        <f>IF(X77&gt;0,ROUND(X77,0),0)</f>
        <v>0</v>
      </c>
      <c r="R755" s="276">
        <f>IF(X78&gt;0,ROUND(X78,0),0)</f>
        <v>943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4470962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162*2018*7140*A</v>
      </c>
      <c r="B756" s="276">
        <f>ROUND(Y59,0)</f>
        <v>0</v>
      </c>
      <c r="C756" s="278">
        <f>ROUND(Y60,2)</f>
        <v>48.04</v>
      </c>
      <c r="D756" s="276">
        <f>ROUND(Y61,0)</f>
        <v>5454433</v>
      </c>
      <c r="E756" s="276">
        <f>ROUND(Y62,0)</f>
        <v>508532</v>
      </c>
      <c r="F756" s="276">
        <f>ROUND(Y63,0)</f>
        <v>1275</v>
      </c>
      <c r="G756" s="276">
        <f>ROUND(Y64,0)</f>
        <v>8859795</v>
      </c>
      <c r="H756" s="276">
        <f>ROUND(Y65,0)</f>
        <v>60</v>
      </c>
      <c r="I756" s="276">
        <f>ROUND(Y66,0)</f>
        <v>6612831</v>
      </c>
      <c r="J756" s="276">
        <f>ROUND(Y67,0)</f>
        <v>408293</v>
      </c>
      <c r="K756" s="276">
        <f>ROUND(Y68,0)</f>
        <v>0</v>
      </c>
      <c r="L756" s="276">
        <f>ROUND(Y69,0)</f>
        <v>44970</v>
      </c>
      <c r="M756" s="276">
        <f>ROUND(Y70,0)</f>
        <v>5690</v>
      </c>
      <c r="N756" s="276">
        <f>ROUND(Y75,0)</f>
        <v>151491301</v>
      </c>
      <c r="O756" s="276">
        <f>ROUND(Y73,0)</f>
        <v>97853672</v>
      </c>
      <c r="P756" s="276">
        <f>IF(Y76&gt;0,ROUND(Y76,0),0)</f>
        <v>17945</v>
      </c>
      <c r="Q756" s="276">
        <f>IF(Y77&gt;0,ROUND(Y77,0),0)</f>
        <v>0</v>
      </c>
      <c r="R756" s="276">
        <f>IF(Y78&gt;0,ROUND(Y78,0),0)</f>
        <v>7223</v>
      </c>
      <c r="S756" s="276">
        <f>IF(Y79&gt;0,ROUND(Y79,0),0)</f>
        <v>0</v>
      </c>
      <c r="T756" s="278">
        <f>IF(Y80&gt;0,ROUND(Y80,2),0)</f>
        <v>24.25</v>
      </c>
      <c r="U756" s="276"/>
      <c r="V756" s="277"/>
      <c r="W756" s="276"/>
      <c r="X756" s="276"/>
      <c r="Y756" s="276">
        <f t="shared" si="21"/>
        <v>17532754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162*2018*7150*A</v>
      </c>
      <c r="B757" s="276">
        <f>ROUND(Z59,0)</f>
        <v>0</v>
      </c>
      <c r="C757" s="278">
        <f>ROUND(Z60,2)</f>
        <v>4.51</v>
      </c>
      <c r="D757" s="276">
        <f>ROUND(Z61,0)</f>
        <v>228854</v>
      </c>
      <c r="E757" s="276">
        <f>ROUND(Z62,0)</f>
        <v>21337</v>
      </c>
      <c r="F757" s="276">
        <f>ROUND(Z63,0)</f>
        <v>0</v>
      </c>
      <c r="G757" s="276">
        <f>ROUND(Z64,0)</f>
        <v>1924</v>
      </c>
      <c r="H757" s="276">
        <f>ROUND(Z65,0)</f>
        <v>0</v>
      </c>
      <c r="I757" s="276">
        <f>ROUND(Z66,0)</f>
        <v>400498</v>
      </c>
      <c r="J757" s="276">
        <f>ROUND(Z67,0)</f>
        <v>294269</v>
      </c>
      <c r="K757" s="276">
        <f>ROUND(Z68,0)</f>
        <v>0</v>
      </c>
      <c r="L757" s="276">
        <f>ROUND(Z69,0)</f>
        <v>6444</v>
      </c>
      <c r="M757" s="276">
        <f>ROUND(Z70,0)</f>
        <v>523599</v>
      </c>
      <c r="N757" s="276">
        <f>ROUND(Z75,0)</f>
        <v>2163650</v>
      </c>
      <c r="O757" s="276">
        <f>ROUND(Z73,0)</f>
        <v>2119795</v>
      </c>
      <c r="P757" s="276">
        <f>IF(Z76&gt;0,ROUND(Z76,0),0)</f>
        <v>12934</v>
      </c>
      <c r="Q757" s="276">
        <f>IF(Z77&gt;0,ROUND(Z77,0),0)</f>
        <v>0</v>
      </c>
      <c r="R757" s="276">
        <f>IF(Z78&gt;0,ROUND(Z78,0),0)</f>
        <v>5206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1873384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162*2018*7160*A</v>
      </c>
      <c r="B758" s="276">
        <f>ROUND(AA59,0)</f>
        <v>0</v>
      </c>
      <c r="C758" s="278">
        <f>ROUND(AA60,2)</f>
        <v>5.0999999999999996</v>
      </c>
      <c r="D758" s="276">
        <f>ROUND(AA61,0)</f>
        <v>558747</v>
      </c>
      <c r="E758" s="276">
        <f>ROUND(AA62,0)</f>
        <v>52094</v>
      </c>
      <c r="F758" s="276">
        <f>ROUND(AA63,0)</f>
        <v>0</v>
      </c>
      <c r="G758" s="276">
        <f>ROUND(AA64,0)</f>
        <v>2027794</v>
      </c>
      <c r="H758" s="276">
        <f>ROUND(AA65,0)</f>
        <v>0</v>
      </c>
      <c r="I758" s="276">
        <f>ROUND(AA66,0)</f>
        <v>651850</v>
      </c>
      <c r="J758" s="276">
        <f>ROUND(AA67,0)</f>
        <v>173498</v>
      </c>
      <c r="K758" s="276">
        <f>ROUND(AA68,0)</f>
        <v>0</v>
      </c>
      <c r="L758" s="276">
        <f>ROUND(AA69,0)</f>
        <v>2434</v>
      </c>
      <c r="M758" s="276">
        <f>ROUND(AA70,0)</f>
        <v>240365</v>
      </c>
      <c r="N758" s="276">
        <f>ROUND(AA75,0)</f>
        <v>16869906</v>
      </c>
      <c r="O758" s="276">
        <f>ROUND(AA73,0)</f>
        <v>3758584</v>
      </c>
      <c r="P758" s="276">
        <f>IF(AA76&gt;0,ROUND(AA76,0),0)</f>
        <v>7626</v>
      </c>
      <c r="Q758" s="276">
        <f>IF(AA77&gt;0,ROUND(AA77,0),0)</f>
        <v>0</v>
      </c>
      <c r="R758" s="276">
        <f>IF(AA78&gt;0,ROUND(AA78,0),0)</f>
        <v>3069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2923574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162*2018*7170*A</v>
      </c>
      <c r="B759" s="276"/>
      <c r="C759" s="278">
        <f>ROUND(AB60,2)</f>
        <v>95.9</v>
      </c>
      <c r="D759" s="276">
        <f>ROUND(AB61,0)</f>
        <v>9401098</v>
      </c>
      <c r="E759" s="276">
        <f>ROUND(AB62,0)</f>
        <v>876491</v>
      </c>
      <c r="F759" s="276">
        <f>ROUND(AB63,0)</f>
        <v>57480</v>
      </c>
      <c r="G759" s="276">
        <f>ROUND(AB64,0)</f>
        <v>33148351</v>
      </c>
      <c r="H759" s="276">
        <f>ROUND(AB65,0)</f>
        <v>4923</v>
      </c>
      <c r="I759" s="276">
        <f>ROUND(AB66,0)</f>
        <v>396843</v>
      </c>
      <c r="J759" s="276">
        <f>ROUND(AB67,0)</f>
        <v>228666</v>
      </c>
      <c r="K759" s="276">
        <f>ROUND(AB68,0)</f>
        <v>1326660</v>
      </c>
      <c r="L759" s="276">
        <f>ROUND(AB69,0)</f>
        <v>43766</v>
      </c>
      <c r="M759" s="276">
        <f>ROUND(AB70,0)</f>
        <v>1906</v>
      </c>
      <c r="N759" s="276">
        <f>ROUND(AB75,0)</f>
        <v>229616539</v>
      </c>
      <c r="O759" s="276">
        <f>ROUND(AB73,0)</f>
        <v>165817968</v>
      </c>
      <c r="P759" s="276">
        <f>IF(AB76&gt;0,ROUND(AB76,0),0)</f>
        <v>10050</v>
      </c>
      <c r="Q759" s="276">
        <f>IF(AB77&gt;0,ROUND(AB77,0),0)</f>
        <v>0</v>
      </c>
      <c r="R759" s="276">
        <f>IF(AB78&gt;0,ROUND(AB78,0),0)</f>
        <v>4045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28812834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162*2018*7180*A</v>
      </c>
      <c r="B760" s="276">
        <f>ROUND(AC59,0)</f>
        <v>0</v>
      </c>
      <c r="C760" s="278">
        <f>ROUND(AC60,2)</f>
        <v>113.85</v>
      </c>
      <c r="D760" s="276">
        <f>ROUND(AC61,0)</f>
        <v>9143131</v>
      </c>
      <c r="E760" s="276">
        <f>ROUND(AC62,0)</f>
        <v>852440</v>
      </c>
      <c r="F760" s="276">
        <f>ROUND(AC63,0)</f>
        <v>500450</v>
      </c>
      <c r="G760" s="276">
        <f>ROUND(AC64,0)</f>
        <v>4073107</v>
      </c>
      <c r="H760" s="276">
        <f>ROUND(AC65,0)</f>
        <v>0</v>
      </c>
      <c r="I760" s="276">
        <f>ROUND(AC66,0)</f>
        <v>16715</v>
      </c>
      <c r="J760" s="276">
        <f>ROUND(AC67,0)</f>
        <v>42003</v>
      </c>
      <c r="K760" s="276">
        <f>ROUND(AC68,0)</f>
        <v>115485</v>
      </c>
      <c r="L760" s="276">
        <f>ROUND(AC69,0)</f>
        <v>5232</v>
      </c>
      <c r="M760" s="276">
        <f>ROUND(AC70,0)</f>
        <v>15866</v>
      </c>
      <c r="N760" s="276">
        <f>ROUND(AC75,0)</f>
        <v>152746350</v>
      </c>
      <c r="O760" s="276">
        <f>ROUND(AC73,0)</f>
        <v>147138582</v>
      </c>
      <c r="P760" s="276">
        <f>IF(AC76&gt;0,ROUND(AC76,0),0)</f>
        <v>1846</v>
      </c>
      <c r="Q760" s="276">
        <f>IF(AC77&gt;0,ROUND(AC77,0),0)</f>
        <v>0</v>
      </c>
      <c r="R760" s="276">
        <f>IF(AC78&gt;0,ROUND(AC78,0),0)</f>
        <v>743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11655457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162*2018*7190*A</v>
      </c>
      <c r="B761" s="276">
        <f>ROUND(AD59,0)</f>
        <v>0</v>
      </c>
      <c r="C761" s="278">
        <f>ROUND(AD60,2)</f>
        <v>1.22</v>
      </c>
      <c r="D761" s="276">
        <f>ROUND(AD61,0)</f>
        <v>117975</v>
      </c>
      <c r="E761" s="276">
        <f>ROUND(AD62,0)</f>
        <v>10999</v>
      </c>
      <c r="F761" s="276">
        <f>ROUND(AD63,0)</f>
        <v>0</v>
      </c>
      <c r="G761" s="276">
        <f>ROUND(AD64,0)</f>
        <v>38113</v>
      </c>
      <c r="H761" s="276">
        <f>ROUND(AD65,0)</f>
        <v>0</v>
      </c>
      <c r="I761" s="276">
        <f>ROUND(AD66,0)</f>
        <v>1829076</v>
      </c>
      <c r="J761" s="276">
        <f>ROUND(AD67,0)</f>
        <v>70940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10920190</v>
      </c>
      <c r="O761" s="276">
        <f>ROUND(AD73,0)</f>
        <v>9553957</v>
      </c>
      <c r="P761" s="276">
        <f>IF(AD76&gt;0,ROUND(AD76,0),0)</f>
        <v>3118</v>
      </c>
      <c r="Q761" s="276">
        <f>IF(AD77&gt;0,ROUND(AD77,0),0)</f>
        <v>0</v>
      </c>
      <c r="R761" s="276">
        <f>IF(AD78&gt;0,ROUND(AD78,0),0)</f>
        <v>1255</v>
      </c>
      <c r="S761" s="276">
        <f>IF(AD79&gt;0,ROUND(AD79,0),0)</f>
        <v>0</v>
      </c>
      <c r="T761" s="278">
        <f>IF(AD80&gt;0,ROUND(AD80,2),0)</f>
        <v>1.2</v>
      </c>
      <c r="U761" s="276"/>
      <c r="V761" s="277"/>
      <c r="W761" s="276"/>
      <c r="X761" s="276"/>
      <c r="Y761" s="276">
        <f t="shared" si="21"/>
        <v>1686814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162*2018*7200*A</v>
      </c>
      <c r="B762" s="276">
        <f>ROUND(AE59,0)</f>
        <v>0</v>
      </c>
      <c r="C762" s="278">
        <f>ROUND(AE60,2)</f>
        <v>0</v>
      </c>
      <c r="D762" s="276">
        <f>ROUND(AE61,0)</f>
        <v>61</v>
      </c>
      <c r="E762" s="276">
        <f>ROUND(AE62,0)</f>
        <v>6</v>
      </c>
      <c r="F762" s="276">
        <f>ROUND(AE63,0)</f>
        <v>0</v>
      </c>
      <c r="G762" s="276">
        <f>ROUND(AE64,0)</f>
        <v>10605</v>
      </c>
      <c r="H762" s="276">
        <f>ROUND(AE65,0)</f>
        <v>2897</v>
      </c>
      <c r="I762" s="276">
        <f>ROUND(AE66,0)</f>
        <v>3657068</v>
      </c>
      <c r="J762" s="276">
        <f>ROUND(AE67,0)</f>
        <v>0</v>
      </c>
      <c r="K762" s="276">
        <f>ROUND(AE68,0)</f>
        <v>0</v>
      </c>
      <c r="L762" s="276">
        <f>ROUND(AE69,0)</f>
        <v>327</v>
      </c>
      <c r="M762" s="276">
        <f>ROUND(AE70,0)</f>
        <v>0</v>
      </c>
      <c r="N762" s="276">
        <f>ROUND(AE75,0)</f>
        <v>15786534</v>
      </c>
      <c r="O762" s="276">
        <f>ROUND(AE73,0)</f>
        <v>14471767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2122261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162*2018*7220*A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162*2018*7230*A</v>
      </c>
      <c r="B764" s="276">
        <f>ROUND(AG59,0)</f>
        <v>0</v>
      </c>
      <c r="C764" s="278">
        <f>ROUND(AG60,2)</f>
        <v>211.02</v>
      </c>
      <c r="D764" s="276">
        <f>ROUND(AG61,0)</f>
        <v>18348078</v>
      </c>
      <c r="E764" s="276">
        <f>ROUND(AG62,0)</f>
        <v>1710644</v>
      </c>
      <c r="F764" s="276">
        <f>ROUND(AG63,0)</f>
        <v>8478806</v>
      </c>
      <c r="G764" s="276">
        <f>ROUND(AG64,0)</f>
        <v>1851392</v>
      </c>
      <c r="H764" s="276">
        <f>ROUND(AG65,0)</f>
        <v>220</v>
      </c>
      <c r="I764" s="276">
        <f>ROUND(AG66,0)</f>
        <v>7503</v>
      </c>
      <c r="J764" s="276">
        <f>ROUND(AG67,0)</f>
        <v>897846</v>
      </c>
      <c r="K764" s="276">
        <f>ROUND(AG68,0)</f>
        <v>43128</v>
      </c>
      <c r="L764" s="276">
        <f>ROUND(AG69,0)</f>
        <v>128746</v>
      </c>
      <c r="M764" s="276">
        <f>ROUND(AG70,0)</f>
        <v>318371</v>
      </c>
      <c r="N764" s="276">
        <f>ROUND(AG75,0)</f>
        <v>135565287</v>
      </c>
      <c r="O764" s="276">
        <f>ROUND(AG73,0)</f>
        <v>56818171</v>
      </c>
      <c r="P764" s="276">
        <f>IF(AG76&gt;0,ROUND(AG76,0),0)</f>
        <v>39462</v>
      </c>
      <c r="Q764" s="276">
        <f>IF(AG77&gt;0,ROUND(AG77,0),0)</f>
        <v>0</v>
      </c>
      <c r="R764" s="276">
        <f>IF(AG78&gt;0,ROUND(AG78,0),0)</f>
        <v>15884</v>
      </c>
      <c r="S764" s="276">
        <f>IF(AG79&gt;0,ROUND(AG79,0),0)</f>
        <v>0</v>
      </c>
      <c r="T764" s="278">
        <f>IF(AG80&gt;0,ROUND(AG80,2),0)</f>
        <v>110.14</v>
      </c>
      <c r="U764" s="276"/>
      <c r="V764" s="277"/>
      <c r="W764" s="276"/>
      <c r="X764" s="276"/>
      <c r="Y764" s="276">
        <f t="shared" si="21"/>
        <v>26404843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162*2018*7240*A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162*2018*7250*A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162*2018*7260*A</v>
      </c>
      <c r="B767" s="276">
        <f>ROUND(AJ59,0)</f>
        <v>0</v>
      </c>
      <c r="C767" s="278">
        <f>ROUND(AJ60,2)</f>
        <v>82.5</v>
      </c>
      <c r="D767" s="276">
        <f>ROUND(AJ61,0)</f>
        <v>7505364</v>
      </c>
      <c r="E767" s="276">
        <f>ROUND(AJ62,0)</f>
        <v>699747</v>
      </c>
      <c r="F767" s="276">
        <f>ROUND(AJ63,0)</f>
        <v>1695</v>
      </c>
      <c r="G767" s="276">
        <f>ROUND(AJ64,0)</f>
        <v>815486</v>
      </c>
      <c r="H767" s="276">
        <f>ROUND(AJ65,0)</f>
        <v>6534</v>
      </c>
      <c r="I767" s="276">
        <f>ROUND(AJ66,0)</f>
        <v>341880</v>
      </c>
      <c r="J767" s="276">
        <f>ROUND(AJ67,0)</f>
        <v>199221</v>
      </c>
      <c r="K767" s="276">
        <f>ROUND(AJ68,0)</f>
        <v>113265</v>
      </c>
      <c r="L767" s="276">
        <f>ROUND(AJ69,0)</f>
        <v>33939</v>
      </c>
      <c r="M767" s="276">
        <f>ROUND(AJ70,0)</f>
        <v>106285</v>
      </c>
      <c r="N767" s="276">
        <f>ROUND(AJ75,0)</f>
        <v>61038686</v>
      </c>
      <c r="O767" s="276">
        <f>ROUND(AJ73,0)</f>
        <v>5388842</v>
      </c>
      <c r="P767" s="276">
        <f>IF(AJ76&gt;0,ROUND(AJ76,0),0)</f>
        <v>8756</v>
      </c>
      <c r="Q767" s="276">
        <f>IF(AJ77&gt;0,ROUND(AJ77,0),0)</f>
        <v>0</v>
      </c>
      <c r="R767" s="276">
        <f>IF(AJ78&gt;0,ROUND(AJ78,0),0)</f>
        <v>3524</v>
      </c>
      <c r="S767" s="276">
        <f>IF(AJ79&gt;0,ROUND(AJ79,0),0)</f>
        <v>0</v>
      </c>
      <c r="T767" s="278">
        <f>IF(AJ80&gt;0,ROUND(AJ80,2),0)</f>
        <v>26.22</v>
      </c>
      <c r="U767" s="276"/>
      <c r="V767" s="277"/>
      <c r="W767" s="276"/>
      <c r="X767" s="276"/>
      <c r="Y767" s="276">
        <f t="shared" si="21"/>
        <v>8102541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162*2018*7310*A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26380</v>
      </c>
      <c r="H768" s="276">
        <f>ROUND(AK65,0)</f>
        <v>0</v>
      </c>
      <c r="I768" s="276">
        <f>ROUND(AK66,0)</f>
        <v>2579758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10150708</v>
      </c>
      <c r="O768" s="276">
        <f>ROUND(AK73,0)</f>
        <v>9604081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1472737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162*2018*7320*A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6430</v>
      </c>
      <c r="H769" s="276">
        <f>ROUND(AL65,0)</f>
        <v>0</v>
      </c>
      <c r="I769" s="276">
        <f>ROUND(AL66,0)</f>
        <v>773800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104</v>
      </c>
      <c r="N769" s="276">
        <f>ROUND(AL75,0)</f>
        <v>3615550</v>
      </c>
      <c r="O769" s="276">
        <f>ROUND(AL73,0)</f>
        <v>3472658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459420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162*2018*7330*A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162*2018*7340*A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162*2018*7350*A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162*2018*7380*A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162*2018*7390*A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162*2018*7400*A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162*2018*7410*A</v>
      </c>
      <c r="B776" s="276">
        <f>ROUND(AS59,0)</f>
        <v>0</v>
      </c>
      <c r="C776" s="278">
        <f>ROUND(AS60,2)</f>
        <v>2.81</v>
      </c>
      <c r="D776" s="276">
        <f>ROUND(AS61,0)</f>
        <v>245319</v>
      </c>
      <c r="E776" s="276">
        <f>ROUND(AS62,0)</f>
        <v>22872</v>
      </c>
      <c r="F776" s="276">
        <f>ROUND(AS63,0)</f>
        <v>0</v>
      </c>
      <c r="G776" s="276">
        <f>ROUND(AS64,0)</f>
        <v>21512</v>
      </c>
      <c r="H776" s="276">
        <f>ROUND(AS65,0)</f>
        <v>0</v>
      </c>
      <c r="I776" s="276">
        <f>ROUND(AS66,0)</f>
        <v>0</v>
      </c>
      <c r="J776" s="276">
        <f>ROUND(AS67,0)</f>
        <v>20178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1772681</v>
      </c>
      <c r="O776" s="276">
        <f>ROUND(AS73,0)</f>
        <v>541881</v>
      </c>
      <c r="P776" s="276">
        <f>IF(AS76&gt;0,ROUND(AS76,0),0)</f>
        <v>887</v>
      </c>
      <c r="Q776" s="276">
        <f>IF(AS77&gt;0,ROUND(AS77,0),0)</f>
        <v>0</v>
      </c>
      <c r="R776" s="276">
        <f>IF(AS78&gt;0,ROUND(AS78,0),0)</f>
        <v>357</v>
      </c>
      <c r="S776" s="276">
        <f>IF(AS79&gt;0,ROUND(AS79,0),0)</f>
        <v>0</v>
      </c>
      <c r="T776" s="278">
        <f>IF(AS80&gt;0,ROUND(AS80,2),0)</f>
        <v>2.0099999999999998</v>
      </c>
      <c r="U776" s="276"/>
      <c r="V776" s="277"/>
      <c r="W776" s="276"/>
      <c r="X776" s="276"/>
      <c r="Y776" s="276">
        <f t="shared" si="21"/>
        <v>366273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162*2018*7420*A</v>
      </c>
      <c r="B777" s="276">
        <f>ROUND(AT59,0)</f>
        <v>0</v>
      </c>
      <c r="C777" s="278">
        <f>ROUND(AT60,2)</f>
        <v>24.96</v>
      </c>
      <c r="D777" s="276">
        <f>ROUND(AT61,0)</f>
        <v>2341607</v>
      </c>
      <c r="E777" s="276">
        <f>ROUND(AT62,0)</f>
        <v>218315</v>
      </c>
      <c r="F777" s="276">
        <f>ROUND(AT63,0)</f>
        <v>2027287</v>
      </c>
      <c r="G777" s="276">
        <f>ROUND(AT64,0)</f>
        <v>1596578</v>
      </c>
      <c r="H777" s="276">
        <f>ROUND(AT65,0)</f>
        <v>19026</v>
      </c>
      <c r="I777" s="276">
        <f>ROUND(AT66,0)</f>
        <v>1330826</v>
      </c>
      <c r="J777" s="276">
        <f>ROUND(AT67,0)</f>
        <v>69243</v>
      </c>
      <c r="K777" s="276">
        <f>ROUND(AT68,0)</f>
        <v>305056</v>
      </c>
      <c r="L777" s="276">
        <f>ROUND(AT69,0)</f>
        <v>174404</v>
      </c>
      <c r="M777" s="276">
        <f>ROUND(AT70,0)</f>
        <v>1301</v>
      </c>
      <c r="N777" s="276">
        <f>ROUND(AT75,0)</f>
        <v>3103011</v>
      </c>
      <c r="O777" s="276">
        <f>ROUND(AT73,0)</f>
        <v>2960188</v>
      </c>
      <c r="P777" s="276">
        <f>IF(AT76&gt;0,ROUND(AT76,0),0)</f>
        <v>3043</v>
      </c>
      <c r="Q777" s="276">
        <f>IF(AT77&gt;0,ROUND(AT77,0),0)</f>
        <v>0</v>
      </c>
      <c r="R777" s="276">
        <f>IF(AT78&gt;0,ROUND(AT78,0),0)</f>
        <v>1225</v>
      </c>
      <c r="S777" s="276">
        <f>IF(AT79&gt;0,ROUND(AT79,0),0)</f>
        <v>0</v>
      </c>
      <c r="T777" s="278">
        <f>IF(AT80&gt;0,ROUND(AT80,2),0)</f>
        <v>0.65</v>
      </c>
      <c r="U777" s="276"/>
      <c r="V777" s="277"/>
      <c r="W777" s="276"/>
      <c r="X777" s="276"/>
      <c r="Y777" s="276">
        <f t="shared" si="21"/>
        <v>4062823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162*2018*7430*A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162*2018*7490*A</v>
      </c>
      <c r="B779" s="276"/>
      <c r="C779" s="278">
        <f>ROUND(AV60,2)</f>
        <v>6.42</v>
      </c>
      <c r="D779" s="276">
        <f>ROUND(AV61,0)</f>
        <v>446188</v>
      </c>
      <c r="E779" s="276">
        <f>ROUND(AV62,0)</f>
        <v>41599</v>
      </c>
      <c r="F779" s="276">
        <f>ROUND(AV63,0)</f>
        <v>0</v>
      </c>
      <c r="G779" s="276">
        <f>ROUND(AV64,0)</f>
        <v>9413</v>
      </c>
      <c r="H779" s="276">
        <f>ROUND(AV65,0)</f>
        <v>0</v>
      </c>
      <c r="I779" s="276">
        <f>ROUND(AV66,0)</f>
        <v>32471</v>
      </c>
      <c r="J779" s="276">
        <f>ROUND(AV67,0)</f>
        <v>79520</v>
      </c>
      <c r="K779" s="276">
        <f>ROUND(AV68,0)</f>
        <v>0</v>
      </c>
      <c r="L779" s="276">
        <f>ROUND(AV69,0)</f>
        <v>1622</v>
      </c>
      <c r="M779" s="276">
        <f>ROUND(AV70,0)</f>
        <v>613150</v>
      </c>
      <c r="N779" s="276">
        <f>ROUND(AV75,0)</f>
        <v>209405</v>
      </c>
      <c r="O779" s="276">
        <f>ROUND(AV73,0)</f>
        <v>1723</v>
      </c>
      <c r="P779" s="276">
        <f>IF(AV76&gt;0,ROUND(AV76,0),0)</f>
        <v>3495</v>
      </c>
      <c r="Q779" s="276">
        <f>IF(AV77&gt;0,ROUND(AV77,0),0)</f>
        <v>0</v>
      </c>
      <c r="R779" s="276">
        <f>IF(AV78&gt;0,ROUND(AV78,0),0)</f>
        <v>1407</v>
      </c>
      <c r="S779" s="276">
        <f>IF(AV79&gt;0,ROUND(AV79,0),0)</f>
        <v>0</v>
      </c>
      <c r="T779" s="278">
        <f>IF(AV80&gt;0,ROUND(AV80,2),0)</f>
        <v>0.98</v>
      </c>
      <c r="U779" s="276"/>
      <c r="V779" s="277"/>
      <c r="W779" s="276"/>
      <c r="X779" s="276"/>
      <c r="Y779" s="276">
        <f t="shared" si="21"/>
        <v>472783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162*2018*8200*A</v>
      </c>
      <c r="B780" s="276"/>
      <c r="C780" s="278">
        <f>ROUND(AW60,2)</f>
        <v>24.45</v>
      </c>
      <c r="D780" s="276">
        <f>ROUND(AW61,0)</f>
        <v>2257578</v>
      </c>
      <c r="E780" s="276">
        <f>ROUND(AW62,0)</f>
        <v>210480</v>
      </c>
      <c r="F780" s="276">
        <f>ROUND(AW63,0)</f>
        <v>221880</v>
      </c>
      <c r="G780" s="276">
        <f>ROUND(AW64,0)</f>
        <v>50831</v>
      </c>
      <c r="H780" s="276">
        <f>ROUND(AW65,0)</f>
        <v>2110</v>
      </c>
      <c r="I780" s="276">
        <f>ROUND(AW66,0)</f>
        <v>514915</v>
      </c>
      <c r="J780" s="276">
        <f>ROUND(AW67,0)</f>
        <v>71666</v>
      </c>
      <c r="K780" s="276">
        <f>ROUND(AW68,0)</f>
        <v>243456</v>
      </c>
      <c r="L780" s="276">
        <f>ROUND(AW69,0)</f>
        <v>44629</v>
      </c>
      <c r="M780" s="276">
        <f>ROUND(AW70,0)</f>
        <v>2113000</v>
      </c>
      <c r="N780" s="276"/>
      <c r="O780" s="276"/>
      <c r="P780" s="276">
        <f>IF(AW76&gt;0,ROUND(AW76,0),0)</f>
        <v>3150</v>
      </c>
      <c r="Q780" s="276">
        <f>IF(AW77&gt;0,ROUND(AW77,0),0)</f>
        <v>0</v>
      </c>
      <c r="R780" s="276">
        <f>IF(AW78&gt;0,ROUND(AW78,0),0)</f>
        <v>1268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162*2018*8310*A</v>
      </c>
      <c r="B781" s="276"/>
      <c r="C781" s="278">
        <f>ROUND(AX60,2)</f>
        <v>3.88</v>
      </c>
      <c r="D781" s="276">
        <f>ROUND(AX61,0)</f>
        <v>178088</v>
      </c>
      <c r="E781" s="276">
        <f>ROUND(AX62,0)</f>
        <v>16604</v>
      </c>
      <c r="F781" s="276">
        <f>ROUND(AX63,0)</f>
        <v>0</v>
      </c>
      <c r="G781" s="276">
        <f>ROUND(AX64,0)</f>
        <v>107387</v>
      </c>
      <c r="H781" s="276">
        <f>ROUND(AX65,0)</f>
        <v>0</v>
      </c>
      <c r="I781" s="276">
        <f>ROUND(AX66,0)</f>
        <v>46977</v>
      </c>
      <c r="J781" s="276">
        <f>ROUND(AX67,0)</f>
        <v>0</v>
      </c>
      <c r="K781" s="276">
        <f>ROUND(AX68,0)</f>
        <v>188879</v>
      </c>
      <c r="L781" s="276">
        <f>ROUND(AX69,0)</f>
        <v>333</v>
      </c>
      <c r="M781" s="276">
        <f>ROUND(AX70,0)</f>
        <v>131450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162*2018*8320*A</v>
      </c>
      <c r="B782" s="276">
        <f>ROUND(AY59,0)</f>
        <v>752979</v>
      </c>
      <c r="C782" s="278">
        <f>ROUND(AY60,2)</f>
        <v>139.16</v>
      </c>
      <c r="D782" s="276">
        <f>ROUND(AY61,0)</f>
        <v>5875308</v>
      </c>
      <c r="E782" s="276">
        <f>ROUND(AY62,0)</f>
        <v>547772</v>
      </c>
      <c r="F782" s="276">
        <f>ROUND(AY63,0)</f>
        <v>0</v>
      </c>
      <c r="G782" s="276">
        <f>ROUND(AY64,0)</f>
        <v>3756195</v>
      </c>
      <c r="H782" s="276">
        <f>ROUND(AY65,0)</f>
        <v>3182</v>
      </c>
      <c r="I782" s="276">
        <f>ROUND(AY66,0)</f>
        <v>85965</v>
      </c>
      <c r="J782" s="276">
        <f>ROUND(AY67,0)</f>
        <v>572586</v>
      </c>
      <c r="K782" s="276">
        <f>ROUND(AY68,0)</f>
        <v>19689</v>
      </c>
      <c r="L782" s="276">
        <f>ROUND(AY69,0)</f>
        <v>126645</v>
      </c>
      <c r="M782" s="276">
        <f>ROUND(AY70,0)</f>
        <v>4505543</v>
      </c>
      <c r="N782" s="276"/>
      <c r="O782" s="276"/>
      <c r="P782" s="276">
        <f>IF(AY76&gt;0,ROUND(AY76,0),0)</f>
        <v>25166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162*2018*8330*A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162*2018*8350*A</v>
      </c>
      <c r="B784" s="276">
        <f>ROUND(BA59,0)</f>
        <v>0</v>
      </c>
      <c r="C784" s="278">
        <f>ROUND(BA60,2)</f>
        <v>13.67</v>
      </c>
      <c r="D784" s="276">
        <f>ROUND(BA61,0)</f>
        <v>514173</v>
      </c>
      <c r="E784" s="276">
        <f>ROUND(BA62,0)</f>
        <v>47938</v>
      </c>
      <c r="F784" s="276">
        <f>ROUND(BA63,0)</f>
        <v>0</v>
      </c>
      <c r="G784" s="276">
        <f>ROUND(BA64,0)</f>
        <v>589494</v>
      </c>
      <c r="H784" s="276">
        <f>ROUND(BA65,0)</f>
        <v>-2719</v>
      </c>
      <c r="I784" s="276">
        <f>ROUND(BA66,0)</f>
        <v>1424794</v>
      </c>
      <c r="J784" s="276">
        <f>ROUND(BA67,0)</f>
        <v>549182</v>
      </c>
      <c r="K784" s="276">
        <f>ROUND(BA68,0)</f>
        <v>82428</v>
      </c>
      <c r="L784" s="276">
        <f>ROUND(BA69,0)</f>
        <v>1834</v>
      </c>
      <c r="M784" s="276">
        <f>ROUND(BA70,0)</f>
        <v>23713</v>
      </c>
      <c r="N784" s="276"/>
      <c r="O784" s="276"/>
      <c r="P784" s="276">
        <f>IF(BA76&gt;0,ROUND(BA76,0),0)</f>
        <v>24137</v>
      </c>
      <c r="Q784" s="276">
        <f>IF(BA77&gt;0,ROUND(BA77,0),0)</f>
        <v>0</v>
      </c>
      <c r="R784" s="276">
        <f>IF(BA78&gt;0,ROUND(BA78,0),0)</f>
        <v>9716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162*2018*8360*A</v>
      </c>
      <c r="B785" s="276"/>
      <c r="C785" s="278">
        <f>ROUND(BB60,2)</f>
        <v>27.65</v>
      </c>
      <c r="D785" s="276">
        <f>ROUND(BB61,0)</f>
        <v>1903402</v>
      </c>
      <c r="E785" s="276">
        <f>ROUND(BB62,0)</f>
        <v>177460</v>
      </c>
      <c r="F785" s="276">
        <f>ROUND(BB63,0)</f>
        <v>0</v>
      </c>
      <c r="G785" s="276">
        <f>ROUND(BB64,0)</f>
        <v>13777</v>
      </c>
      <c r="H785" s="276">
        <f>ROUND(BB65,0)</f>
        <v>362</v>
      </c>
      <c r="I785" s="276">
        <f>ROUND(BB66,0)</f>
        <v>352496</v>
      </c>
      <c r="J785" s="276">
        <f>ROUND(BB67,0)</f>
        <v>0</v>
      </c>
      <c r="K785" s="276">
        <f>ROUND(BB68,0)</f>
        <v>0</v>
      </c>
      <c r="L785" s="276">
        <f>ROUND(BB69,0)</f>
        <v>26374</v>
      </c>
      <c r="M785" s="276">
        <f>ROUND(BB70,0)</f>
        <v>226949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162*2018*8370*A</v>
      </c>
      <c r="B786" s="276"/>
      <c r="C786" s="278">
        <f>ROUND(BC60,2)</f>
        <v>60.54</v>
      </c>
      <c r="D786" s="276">
        <f>ROUND(BC61,0)</f>
        <v>2246641</v>
      </c>
      <c r="E786" s="276">
        <f>ROUND(BC62,0)</f>
        <v>209461</v>
      </c>
      <c r="F786" s="276">
        <f>ROUND(BC63,0)</f>
        <v>0</v>
      </c>
      <c r="G786" s="276">
        <f>ROUND(BC64,0)</f>
        <v>14104</v>
      </c>
      <c r="H786" s="276">
        <f>ROUND(BC65,0)</f>
        <v>695</v>
      </c>
      <c r="I786" s="276">
        <f>ROUND(BC66,0)</f>
        <v>196</v>
      </c>
      <c r="J786" s="276">
        <f>ROUND(BC67,0)</f>
        <v>0</v>
      </c>
      <c r="K786" s="276">
        <f>ROUND(BC68,0)</f>
        <v>0</v>
      </c>
      <c r="L786" s="276">
        <f>ROUND(BC69,0)</f>
        <v>46352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162*2018*8420*A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-125699</v>
      </c>
      <c r="H787" s="276">
        <f>ROUND(BD65,0)</f>
        <v>0</v>
      </c>
      <c r="I787" s="276">
        <f>ROUND(BD66,0)</f>
        <v>156304</v>
      </c>
      <c r="J787" s="276">
        <f>ROUND(BD67,0)</f>
        <v>138586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6091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162*2018*8430*A</v>
      </c>
      <c r="B788" s="276">
        <f>ROUND(BE59,0)</f>
        <v>849728</v>
      </c>
      <c r="C788" s="278">
        <f>ROUND(BE60,2)</f>
        <v>105.1</v>
      </c>
      <c r="D788" s="276">
        <f>ROUND(BE61,0)</f>
        <v>7010880</v>
      </c>
      <c r="E788" s="276">
        <f>ROUND(BE62,0)</f>
        <v>653644</v>
      </c>
      <c r="F788" s="276">
        <f>ROUND(BE63,0)</f>
        <v>119138</v>
      </c>
      <c r="G788" s="276">
        <f>ROUND(BE64,0)</f>
        <v>2150428</v>
      </c>
      <c r="H788" s="276">
        <f>ROUND(BE65,0)</f>
        <v>3482816</v>
      </c>
      <c r="I788" s="276">
        <f>ROUND(BE66,0)</f>
        <v>6707739</v>
      </c>
      <c r="J788" s="276">
        <f>ROUND(BE67,0)</f>
        <v>2636930</v>
      </c>
      <c r="K788" s="276">
        <f>ROUND(BE68,0)</f>
        <v>37421</v>
      </c>
      <c r="L788" s="276">
        <f>ROUND(BE69,0)</f>
        <v>420995</v>
      </c>
      <c r="M788" s="276">
        <f>ROUND(BE70,0)</f>
        <v>4189934</v>
      </c>
      <c r="N788" s="276"/>
      <c r="O788" s="276"/>
      <c r="P788" s="276">
        <f>IF(BE76&gt;0,ROUND(BE76,0),0)</f>
        <v>115897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162*2018*8460*A</v>
      </c>
      <c r="B789" s="276"/>
      <c r="C789" s="278">
        <f>ROUND(BF60,2)</f>
        <v>164.42</v>
      </c>
      <c r="D789" s="276">
        <f>ROUND(BF61,0)</f>
        <v>6380803</v>
      </c>
      <c r="E789" s="276">
        <f>ROUND(BF62,0)</f>
        <v>594901</v>
      </c>
      <c r="F789" s="276">
        <f>ROUND(BF63,0)</f>
        <v>0</v>
      </c>
      <c r="G789" s="276">
        <f>ROUND(BF64,0)</f>
        <v>716157</v>
      </c>
      <c r="H789" s="276">
        <f>ROUND(BF65,0)</f>
        <v>540926</v>
      </c>
      <c r="I789" s="276">
        <f>ROUND(BF66,0)</f>
        <v>38229</v>
      </c>
      <c r="J789" s="276">
        <f>ROUND(BF67,0)</f>
        <v>194190</v>
      </c>
      <c r="K789" s="276">
        <f>ROUND(BF68,0)</f>
        <v>10904</v>
      </c>
      <c r="L789" s="276">
        <f>ROUND(BF69,0)</f>
        <v>36497</v>
      </c>
      <c r="M789" s="276">
        <f>ROUND(BF70,0)</f>
        <v>353850</v>
      </c>
      <c r="N789" s="276"/>
      <c r="O789" s="276"/>
      <c r="P789" s="276">
        <f>IF(BF76&gt;0,ROUND(BF76,0),0)</f>
        <v>8535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162*2018*8470*A</v>
      </c>
      <c r="B790" s="276"/>
      <c r="C790" s="278">
        <f>ROUND(BG60,2)</f>
        <v>10.79</v>
      </c>
      <c r="D790" s="276">
        <f>ROUND(BG61,0)</f>
        <v>412885</v>
      </c>
      <c r="E790" s="276">
        <f>ROUND(BG62,0)</f>
        <v>38494</v>
      </c>
      <c r="F790" s="276">
        <f>ROUND(BG63,0)</f>
        <v>0</v>
      </c>
      <c r="G790" s="276">
        <f>ROUND(BG64,0)</f>
        <v>1777</v>
      </c>
      <c r="H790" s="276">
        <f>ROUND(BG65,0)</f>
        <v>-75148</v>
      </c>
      <c r="I790" s="276">
        <f>ROUND(BG66,0)</f>
        <v>701</v>
      </c>
      <c r="J790" s="276">
        <f>ROUND(BG67,0)</f>
        <v>51367</v>
      </c>
      <c r="K790" s="276">
        <f>ROUND(BG68,0)</f>
        <v>0</v>
      </c>
      <c r="L790" s="276">
        <f>ROUND(BG69,0)</f>
        <v>976</v>
      </c>
      <c r="M790" s="276">
        <f>ROUND(BG70,0)</f>
        <v>66438</v>
      </c>
      <c r="N790" s="276"/>
      <c r="O790" s="276"/>
      <c r="P790" s="276">
        <f>IF(BG76&gt;0,ROUND(BG76,0),0)</f>
        <v>2258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162*2018*8480*A</v>
      </c>
      <c r="B791" s="276"/>
      <c r="C791" s="278">
        <f>ROUND(BH60,2)</f>
        <v>5.44</v>
      </c>
      <c r="D791" s="276">
        <f>ROUND(BH61,0)</f>
        <v>449211</v>
      </c>
      <c r="E791" s="276">
        <f>ROUND(BH62,0)</f>
        <v>41881</v>
      </c>
      <c r="F791" s="276">
        <f>ROUND(BH63,0)</f>
        <v>0</v>
      </c>
      <c r="G791" s="276">
        <f>ROUND(BH64,0)</f>
        <v>56984</v>
      </c>
      <c r="H791" s="276">
        <f>ROUND(BH65,0)</f>
        <v>2314</v>
      </c>
      <c r="I791" s="276">
        <f>ROUND(BH66,0)</f>
        <v>67889</v>
      </c>
      <c r="J791" s="276">
        <f>ROUND(BH67,0)</f>
        <v>293353</v>
      </c>
      <c r="K791" s="276">
        <f>ROUND(BH68,0)</f>
        <v>254259</v>
      </c>
      <c r="L791" s="276">
        <f>ROUND(BH69,0)</f>
        <v>432</v>
      </c>
      <c r="M791" s="276">
        <f>ROUND(BH70,0)</f>
        <v>0</v>
      </c>
      <c r="N791" s="276"/>
      <c r="O791" s="276"/>
      <c r="P791" s="276">
        <f>IF(BH76&gt;0,ROUND(BH76,0),0)</f>
        <v>12893</v>
      </c>
      <c r="Q791" s="276">
        <f>IF(BH77&gt;0,ROUND(BH77,0),0)</f>
        <v>0</v>
      </c>
      <c r="R791" s="276">
        <f>IF(BH78&gt;0,ROUND(BH78,0),0)</f>
        <v>5190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162*2018*8490*A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162*2018*8510*A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1333</v>
      </c>
      <c r="H793" s="276">
        <f>ROUND(BJ65,0)</f>
        <v>0</v>
      </c>
      <c r="I793" s="276">
        <f>ROUND(BJ66,0)</f>
        <v>1017</v>
      </c>
      <c r="J793" s="276">
        <f>ROUND(BJ67,0)</f>
        <v>170937</v>
      </c>
      <c r="K793" s="276">
        <f>ROUND(BJ68,0)</f>
        <v>0</v>
      </c>
      <c r="L793" s="276">
        <f>ROUND(BJ69,0)</f>
        <v>8</v>
      </c>
      <c r="M793" s="276">
        <f>ROUND(BJ70,0)</f>
        <v>0</v>
      </c>
      <c r="N793" s="276"/>
      <c r="O793" s="276"/>
      <c r="P793" s="276">
        <f>IF(BJ76&gt;0,ROUND(BJ76,0),0)</f>
        <v>7513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162*2018*8530*A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261831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11508</v>
      </c>
      <c r="Q794" s="276">
        <f>IF(BK77&gt;0,ROUND(BK77,0),0)</f>
        <v>0</v>
      </c>
      <c r="R794" s="276">
        <f>IF(BK78&gt;0,ROUND(BK78,0),0)</f>
        <v>4632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162*2018*8560*A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40729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1790</v>
      </c>
      <c r="Q795" s="276">
        <f>IF(BL77&gt;0,ROUND(BL77,0),0)</f>
        <v>0</v>
      </c>
      <c r="R795" s="276">
        <f>IF(BL78&gt;0,ROUND(BL78,0),0)</f>
        <v>721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162*2018*8590*A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162*2018*8610*A</v>
      </c>
      <c r="B797" s="276"/>
      <c r="C797" s="278">
        <f>ROUND(BN60,2)</f>
        <v>15.53</v>
      </c>
      <c r="D797" s="276">
        <f>ROUND(BN61,0)</f>
        <v>2077469</v>
      </c>
      <c r="E797" s="276">
        <f>ROUND(BN62,0)</f>
        <v>193688</v>
      </c>
      <c r="F797" s="276">
        <f>ROUND(BN63,0)</f>
        <v>2569977</v>
      </c>
      <c r="G797" s="276">
        <f>ROUND(BN64,0)</f>
        <v>560492</v>
      </c>
      <c r="H797" s="276">
        <f>ROUND(BN65,0)</f>
        <v>51220</v>
      </c>
      <c r="I797" s="276">
        <f>ROUND(BN66,0)</f>
        <v>2266017</v>
      </c>
      <c r="J797" s="276">
        <f>ROUND(BN67,0)</f>
        <v>473923</v>
      </c>
      <c r="K797" s="276">
        <f>ROUND(BN68,0)</f>
        <v>1494</v>
      </c>
      <c r="L797" s="276">
        <f>ROUND(BN69,0)</f>
        <v>2472867</v>
      </c>
      <c r="M797" s="276">
        <f>ROUND(BN70,0)</f>
        <v>478447</v>
      </c>
      <c r="N797" s="276"/>
      <c r="O797" s="276"/>
      <c r="P797" s="276">
        <f>IF(BN76&gt;0,ROUND(BN76,0),0)</f>
        <v>20830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162*2018*8620*A</v>
      </c>
      <c r="B798" s="276"/>
      <c r="C798" s="278">
        <f>ROUND(BO60,2)</f>
        <v>2.61</v>
      </c>
      <c r="D798" s="276">
        <f>ROUND(BO61,0)</f>
        <v>104335</v>
      </c>
      <c r="E798" s="276">
        <f>ROUND(BO62,0)</f>
        <v>9727</v>
      </c>
      <c r="F798" s="276">
        <f>ROUND(BO63,0)</f>
        <v>0</v>
      </c>
      <c r="G798" s="276">
        <f>ROUND(BO64,0)</f>
        <v>169</v>
      </c>
      <c r="H798" s="276">
        <f>ROUND(BO65,0)</f>
        <v>0</v>
      </c>
      <c r="I798" s="276">
        <f>ROUND(BO66,0)</f>
        <v>0</v>
      </c>
      <c r="J798" s="276">
        <f>ROUND(BO67,0)</f>
        <v>21643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951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162*2018*8630*A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208</v>
      </c>
      <c r="H799" s="276">
        <f>ROUND(BP65,0)</f>
        <v>638</v>
      </c>
      <c r="I799" s="276">
        <f>ROUND(BP66,0)</f>
        <v>28388</v>
      </c>
      <c r="J799" s="276">
        <f>ROUND(BP67,0)</f>
        <v>28141</v>
      </c>
      <c r="K799" s="276">
        <f>ROUND(BP68,0)</f>
        <v>0</v>
      </c>
      <c r="L799" s="276">
        <f>ROUND(BP69,0)</f>
        <v>186</v>
      </c>
      <c r="M799" s="276">
        <f>ROUND(BP70,0)</f>
        <v>0</v>
      </c>
      <c r="N799" s="276"/>
      <c r="O799" s="276"/>
      <c r="P799" s="276">
        <f>IF(BP76&gt;0,ROUND(BP76,0),0)</f>
        <v>1237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162*2018*8640*A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162*2018*8650*A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162*2018*8660*A</v>
      </c>
      <c r="B802" s="276"/>
      <c r="C802" s="278">
        <f>ROUND(BS60,2)</f>
        <v>21.74</v>
      </c>
      <c r="D802" s="276">
        <f>ROUND(BS61,0)</f>
        <v>1450824</v>
      </c>
      <c r="E802" s="276">
        <f>ROUND(BS62,0)</f>
        <v>135264</v>
      </c>
      <c r="F802" s="276">
        <f>ROUND(BS63,0)</f>
        <v>0</v>
      </c>
      <c r="G802" s="276">
        <f>ROUND(BS64,0)</f>
        <v>538859</v>
      </c>
      <c r="H802" s="276">
        <f>ROUND(BS65,0)</f>
        <v>10826</v>
      </c>
      <c r="I802" s="276">
        <f>ROUND(BS66,0)</f>
        <v>58130</v>
      </c>
      <c r="J802" s="276">
        <f>ROUND(BS67,0)</f>
        <v>75709</v>
      </c>
      <c r="K802" s="276">
        <f>ROUND(BS68,0)</f>
        <v>163499</v>
      </c>
      <c r="L802" s="276">
        <f>ROUND(BS69,0)</f>
        <v>123934</v>
      </c>
      <c r="M802" s="276">
        <f>ROUND(BS70,0)</f>
        <v>1191924</v>
      </c>
      <c r="N802" s="276"/>
      <c r="O802" s="276"/>
      <c r="P802" s="276">
        <f>IF(BS76&gt;0,ROUND(BS76,0),0)</f>
        <v>3328</v>
      </c>
      <c r="Q802" s="276">
        <f>IF(BS77&gt;0,ROUND(BS77,0),0)</f>
        <v>0</v>
      </c>
      <c r="R802" s="276">
        <f>IF(BS78&gt;0,ROUND(BS78,0),0)</f>
        <v>1339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162*2018*8670*A</v>
      </c>
      <c r="B803" s="276"/>
      <c r="C803" s="278">
        <f>ROUND(BT60,2)</f>
        <v>17.91</v>
      </c>
      <c r="D803" s="276">
        <f>ROUND(BT61,0)</f>
        <v>1113971</v>
      </c>
      <c r="E803" s="276">
        <f>ROUND(BT62,0)</f>
        <v>103859</v>
      </c>
      <c r="F803" s="276">
        <f>ROUND(BT63,0)</f>
        <v>0</v>
      </c>
      <c r="G803" s="276">
        <f>ROUND(BT64,0)</f>
        <v>13189</v>
      </c>
      <c r="H803" s="276">
        <f>ROUND(BT65,0)</f>
        <v>82</v>
      </c>
      <c r="I803" s="276">
        <f>ROUND(BT66,0)</f>
        <v>624</v>
      </c>
      <c r="J803" s="276">
        <f>ROUND(BT67,0)</f>
        <v>35524</v>
      </c>
      <c r="K803" s="276">
        <f>ROUND(BT68,0)</f>
        <v>0</v>
      </c>
      <c r="L803" s="276">
        <f>ROUND(BT69,0)</f>
        <v>14629</v>
      </c>
      <c r="M803" s="276">
        <f>ROUND(BT70,0)</f>
        <v>12565</v>
      </c>
      <c r="N803" s="276"/>
      <c r="O803" s="276"/>
      <c r="P803" s="276">
        <f>IF(BT76&gt;0,ROUND(BT76,0),0)</f>
        <v>1561</v>
      </c>
      <c r="Q803" s="276">
        <f>IF(BT77&gt;0,ROUND(BT77,0),0)</f>
        <v>0</v>
      </c>
      <c r="R803" s="276">
        <f>IF(BT78&gt;0,ROUND(BT78,0),0)</f>
        <v>628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162*2018*8680*A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162*2018*8690*A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1105</v>
      </c>
      <c r="H805" s="276">
        <f>ROUND(BV65,0)</f>
        <v>0</v>
      </c>
      <c r="I805" s="276">
        <f>ROUND(BV66,0)</f>
        <v>0</v>
      </c>
      <c r="J805" s="276">
        <f>ROUND(BV67,0)</f>
        <v>250338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11003</v>
      </c>
      <c r="Q805" s="276">
        <f>IF(BV77&gt;0,ROUND(BV77,0),0)</f>
        <v>0</v>
      </c>
      <c r="R805" s="276">
        <f>IF(BV78&gt;0,ROUND(BV78,0),0)</f>
        <v>4429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162*2018*8700*A</v>
      </c>
      <c r="B806" s="276"/>
      <c r="C806" s="278">
        <f>ROUND(BW60,2)</f>
        <v>80.77</v>
      </c>
      <c r="D806" s="276">
        <f>ROUND(BW61,0)</f>
        <v>29499917</v>
      </c>
      <c r="E806" s="276">
        <f>ROUND(BW62,0)</f>
        <v>2750362</v>
      </c>
      <c r="F806" s="276">
        <f>ROUND(BW63,0)</f>
        <v>49568</v>
      </c>
      <c r="G806" s="276">
        <f>ROUND(BW64,0)</f>
        <v>228036</v>
      </c>
      <c r="H806" s="276">
        <f>ROUND(BW65,0)</f>
        <v>137121</v>
      </c>
      <c r="I806" s="276">
        <f>ROUND(BW66,0)</f>
        <v>8904963</v>
      </c>
      <c r="J806" s="276">
        <f>ROUND(BW67,0)</f>
        <v>453447</v>
      </c>
      <c r="K806" s="276">
        <f>ROUND(BW68,0)</f>
        <v>1392137</v>
      </c>
      <c r="L806" s="276">
        <f>ROUND(BW69,0)</f>
        <v>382851</v>
      </c>
      <c r="M806" s="276">
        <f>ROUND(BW70,0)</f>
        <v>3892599</v>
      </c>
      <c r="N806" s="276"/>
      <c r="O806" s="276"/>
      <c r="P806" s="276">
        <f>IF(BW76&gt;0,ROUND(BW76,0),0)</f>
        <v>19930</v>
      </c>
      <c r="Q806" s="276">
        <f>IF(BW77&gt;0,ROUND(BW77,0),0)</f>
        <v>0</v>
      </c>
      <c r="R806" s="276">
        <f>IF(BW78&gt;0,ROUND(BW78,0),0)</f>
        <v>8022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162*2018*8710*A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162*2018*8720*A</v>
      </c>
      <c r="B808" s="276"/>
      <c r="C808" s="278">
        <f>ROUND(BY60,2)</f>
        <v>69.56</v>
      </c>
      <c r="D808" s="276">
        <f>ROUND(BY61,0)</f>
        <v>7181327</v>
      </c>
      <c r="E808" s="276">
        <f>ROUND(BY62,0)</f>
        <v>669536</v>
      </c>
      <c r="F808" s="276">
        <f>ROUND(BY63,0)</f>
        <v>54725</v>
      </c>
      <c r="G808" s="276">
        <f>ROUND(BY64,0)</f>
        <v>173703</v>
      </c>
      <c r="H808" s="276">
        <f>ROUND(BY65,0)</f>
        <v>1293</v>
      </c>
      <c r="I808" s="276">
        <f>ROUND(BY66,0)</f>
        <v>2776674</v>
      </c>
      <c r="J808" s="276">
        <f>ROUND(BY67,0)</f>
        <v>141040</v>
      </c>
      <c r="K808" s="276">
        <f>ROUND(BY68,0)</f>
        <v>0</v>
      </c>
      <c r="L808" s="276">
        <f>ROUND(BY69,0)</f>
        <v>348866</v>
      </c>
      <c r="M808" s="276">
        <f>ROUND(BY70,0)</f>
        <v>390853</v>
      </c>
      <c r="N808" s="276"/>
      <c r="O808" s="276"/>
      <c r="P808" s="276">
        <f>IF(BY76&gt;0,ROUND(BY76,0),0)</f>
        <v>6199</v>
      </c>
      <c r="Q808" s="276">
        <f>IF(BY77&gt;0,ROUND(BY77,0),0)</f>
        <v>0</v>
      </c>
      <c r="R808" s="276">
        <f>IF(BY78&gt;0,ROUND(BY78,0),0)</f>
        <v>2495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162*2018*8730*A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162*2018*8740*A</v>
      </c>
      <c r="B810" s="276"/>
      <c r="C810" s="278">
        <f>ROUND(CA60,2)</f>
        <v>14.72</v>
      </c>
      <c r="D810" s="276">
        <f>ROUND(CA61,0)</f>
        <v>1915962</v>
      </c>
      <c r="E810" s="276">
        <f>ROUND(CA62,0)</f>
        <v>178631</v>
      </c>
      <c r="F810" s="276">
        <f>ROUND(CA63,0)</f>
        <v>232535</v>
      </c>
      <c r="G810" s="276">
        <f>ROUND(CA64,0)</f>
        <v>15142</v>
      </c>
      <c r="H810" s="276">
        <f>ROUND(CA65,0)</f>
        <v>3972</v>
      </c>
      <c r="I810" s="276">
        <f>ROUND(CA66,0)</f>
        <v>11528734</v>
      </c>
      <c r="J810" s="276">
        <f>ROUND(CA67,0)</f>
        <v>559976</v>
      </c>
      <c r="K810" s="276">
        <f>ROUND(CA68,0)</f>
        <v>9663</v>
      </c>
      <c r="L810" s="276">
        <f>ROUND(CA69,0)</f>
        <v>191837</v>
      </c>
      <c r="M810" s="276">
        <f>ROUND(CA70,0)</f>
        <v>2332795</v>
      </c>
      <c r="N810" s="276"/>
      <c r="O810" s="276"/>
      <c r="P810" s="276">
        <f>IF(CA76&gt;0,ROUND(CA76,0),0)</f>
        <v>24612</v>
      </c>
      <c r="Q810" s="276">
        <f>IF(CA77&gt;0,ROUND(CA77,0),0)</f>
        <v>0</v>
      </c>
      <c r="R810" s="276">
        <f>IF(CA78&gt;0,ROUND(CA78,0),0)</f>
        <v>9907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162*2018*8770*A</v>
      </c>
      <c r="B811" s="276"/>
      <c r="C811" s="278">
        <f>ROUND(CB60,2)</f>
        <v>0.04</v>
      </c>
      <c r="D811" s="276">
        <f>ROUND(CB61,0)</f>
        <v>4658</v>
      </c>
      <c r="E811" s="276">
        <f>ROUND(CB62,0)</f>
        <v>434</v>
      </c>
      <c r="F811" s="276">
        <f>ROUND(CB63,0)</f>
        <v>0</v>
      </c>
      <c r="G811" s="276">
        <f>ROUND(CB64,0)</f>
        <v>1506</v>
      </c>
      <c r="H811" s="276">
        <f>ROUND(CB65,0)</f>
        <v>293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3116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162*2018*8790*A</v>
      </c>
      <c r="B812" s="276"/>
      <c r="C812" s="278">
        <f>ROUND(CC60,2)</f>
        <v>46.97</v>
      </c>
      <c r="D812" s="276">
        <f>ROUND(CC61,0)</f>
        <v>4158808</v>
      </c>
      <c r="E812" s="276">
        <f>ROUND(CC62,0)</f>
        <v>387738</v>
      </c>
      <c r="F812" s="276">
        <f>ROUND(CC63,0)</f>
        <v>153690</v>
      </c>
      <c r="G812" s="276">
        <f>ROUND(CC64,0)</f>
        <v>8458679</v>
      </c>
      <c r="H812" s="276">
        <f>ROUND(CC65,0)</f>
        <v>2444</v>
      </c>
      <c r="I812" s="276">
        <f>ROUND(CC66,0)</f>
        <v>490761</v>
      </c>
      <c r="J812" s="276">
        <f>ROUND(CC67,0)</f>
        <v>526947</v>
      </c>
      <c r="K812" s="276">
        <f>ROUND(CC68,0)</f>
        <v>84874</v>
      </c>
      <c r="L812" s="276">
        <f>ROUND(CC69,0)</f>
        <v>274594433</v>
      </c>
      <c r="M812" s="276">
        <f>ROUND(CC70,0)</f>
        <v>16262252</v>
      </c>
      <c r="N812" s="276"/>
      <c r="O812" s="276"/>
      <c r="P812" s="276">
        <f>IF(CC76&gt;0,ROUND(CC76,0),0)</f>
        <v>23160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162*2018*9000*A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34479653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3492.639999999999</v>
      </c>
      <c r="D815" s="277">
        <f t="shared" si="22"/>
        <v>309297910</v>
      </c>
      <c r="E815" s="277">
        <f t="shared" si="22"/>
        <v>28836731</v>
      </c>
      <c r="F815" s="277">
        <f t="shared" si="22"/>
        <v>22091710</v>
      </c>
      <c r="G815" s="277">
        <f t="shared" si="22"/>
        <v>193600231</v>
      </c>
      <c r="H815" s="277">
        <f t="shared" si="22"/>
        <v>4223697</v>
      </c>
      <c r="I815" s="277">
        <f t="shared" si="22"/>
        <v>85742277</v>
      </c>
      <c r="J815" s="277">
        <f t="shared" si="22"/>
        <v>19333335</v>
      </c>
      <c r="K815" s="277">
        <f t="shared" si="22"/>
        <v>7260873</v>
      </c>
      <c r="L815" s="277">
        <f>SUM(L734:L813)+SUM(U734:U813)</f>
        <v>314826882</v>
      </c>
      <c r="M815" s="277">
        <f>SUM(M734:M813)+SUM(V734:V813)</f>
        <v>42807393</v>
      </c>
      <c r="N815" s="277">
        <f t="shared" ref="N815:Y815" si="23">SUM(N734:N813)</f>
        <v>2513249625</v>
      </c>
      <c r="O815" s="277">
        <f t="shared" si="23"/>
        <v>1727779385</v>
      </c>
      <c r="P815" s="277">
        <f t="shared" si="23"/>
        <v>849730</v>
      </c>
      <c r="Q815" s="277">
        <f t="shared" si="23"/>
        <v>752979</v>
      </c>
      <c r="R815" s="277">
        <f t="shared" si="23"/>
        <v>256840</v>
      </c>
      <c r="S815" s="277">
        <f t="shared" si="23"/>
        <v>3380136</v>
      </c>
      <c r="T815" s="281">
        <f t="shared" si="23"/>
        <v>1212.6000000000004</v>
      </c>
      <c r="U815" s="277">
        <f t="shared" si="23"/>
        <v>34479653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429225307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3492.6399999999981</v>
      </c>
      <c r="D816" s="277">
        <f>CE61</f>
        <v>309297907.55999994</v>
      </c>
      <c r="E816" s="277">
        <f>CE62</f>
        <v>28836731</v>
      </c>
      <c r="F816" s="277">
        <f>CE63</f>
        <v>22091711.449999996</v>
      </c>
      <c r="G816" s="277">
        <f>CE64</f>
        <v>193600228.75000009</v>
      </c>
      <c r="H816" s="280">
        <f>CE65</f>
        <v>4223700.8000000017</v>
      </c>
      <c r="I816" s="280">
        <f>CE66</f>
        <v>85742274.739999995</v>
      </c>
      <c r="J816" s="280">
        <f>CE67</f>
        <v>19333335</v>
      </c>
      <c r="K816" s="280">
        <f>CE68</f>
        <v>7260870.1100000003</v>
      </c>
      <c r="L816" s="280">
        <f>CE69</f>
        <v>314826882.08978915</v>
      </c>
      <c r="M816" s="280">
        <f>CE70</f>
        <v>42807392.980000004</v>
      </c>
      <c r="N816" s="277">
        <f>CE75</f>
        <v>2513249625.2999992</v>
      </c>
      <c r="O816" s="277">
        <f>CE73</f>
        <v>1727779384.8699999</v>
      </c>
      <c r="P816" s="277">
        <f>CE76</f>
        <v>849727.63000000024</v>
      </c>
      <c r="Q816" s="277">
        <f>CE77</f>
        <v>752979</v>
      </c>
      <c r="R816" s="277">
        <f>CE78</f>
        <v>256839.09009002391</v>
      </c>
      <c r="S816" s="277">
        <f>CE79</f>
        <v>3380136.7</v>
      </c>
      <c r="T816" s="281">
        <f>CE80</f>
        <v>1212.5999999999999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429225306.16978902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309297907.5600003</v>
      </c>
      <c r="E817" s="180">
        <f>C379</f>
        <v>28836729.789999988</v>
      </c>
      <c r="F817" s="180">
        <f>C380</f>
        <v>22091711.449999999</v>
      </c>
      <c r="G817" s="240">
        <f>C381</f>
        <v>193600228.75</v>
      </c>
      <c r="H817" s="240">
        <f>C382</f>
        <v>4223700.8000000017</v>
      </c>
      <c r="I817" s="240">
        <f>C383</f>
        <v>85742274.74000001</v>
      </c>
      <c r="J817" s="240">
        <f>C384</f>
        <v>19333336.009999998</v>
      </c>
      <c r="K817" s="240">
        <f>C385</f>
        <v>7260870.1100000013</v>
      </c>
      <c r="L817" s="240">
        <f>C386+C387+C388+C389</f>
        <v>314826882.08978891</v>
      </c>
      <c r="M817" s="240">
        <f>C370</f>
        <v>42807392.979999989</v>
      </c>
      <c r="N817" s="180">
        <f>D361</f>
        <v>2513249625.2999992</v>
      </c>
      <c r="O817" s="180">
        <f>C359</f>
        <v>1727779384.8700004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Sacred Heart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101 W. 8th Ave.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2555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 xml:space="preserve">Spokane, WA 99220-2555 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H-162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Sacred Heart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474-3040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474-4925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29259</v>
      </c>
      <c r="G23" s="21">
        <f>data!D111</f>
        <v>168056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3202</v>
      </c>
      <c r="G26" s="13">
        <f>data!D114</f>
        <v>4317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135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374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55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48</v>
      </c>
      <c r="E34" s="49" t="s">
        <v>291</v>
      </c>
      <c r="F34" s="24"/>
      <c r="G34" s="21">
        <f>data!E127</f>
        <v>684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72</v>
      </c>
      <c r="E36" s="49" t="s">
        <v>292</v>
      </c>
      <c r="F36" s="24"/>
      <c r="G36" s="21">
        <f>data!C128</f>
        <v>691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Sacred Heart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12271</v>
      </c>
      <c r="C7" s="48">
        <f>data!B139</f>
        <v>71850</v>
      </c>
      <c r="D7" s="48">
        <f>data!B140</f>
        <v>240815.03536589319</v>
      </c>
      <c r="E7" s="48">
        <f>data!B141</f>
        <v>819829838.52999997</v>
      </c>
      <c r="F7" s="48">
        <f>data!B142</f>
        <v>358425527.05999994</v>
      </c>
      <c r="G7" s="48">
        <f>data!B141+data!B142</f>
        <v>1178255365.5899999</v>
      </c>
    </row>
    <row r="8" spans="1:13" ht="20.100000000000001" customHeight="1" x14ac:dyDescent="0.25">
      <c r="A8" s="23" t="s">
        <v>297</v>
      </c>
      <c r="B8" s="48">
        <f>data!C138</f>
        <v>7936</v>
      </c>
      <c r="C8" s="48">
        <f>data!C139</f>
        <v>51665</v>
      </c>
      <c r="D8" s="48">
        <f>data!C140</f>
        <v>125053.36176618618</v>
      </c>
      <c r="E8" s="48">
        <f>data!C141</f>
        <v>455879992.93999988</v>
      </c>
      <c r="F8" s="48">
        <f>data!C142</f>
        <v>186127568.96000004</v>
      </c>
      <c r="G8" s="48">
        <f>data!C141+data!C142</f>
        <v>642007561.89999986</v>
      </c>
    </row>
    <row r="9" spans="1:13" ht="20.100000000000001" customHeight="1" x14ac:dyDescent="0.25">
      <c r="A9" s="23" t="s">
        <v>1058</v>
      </c>
      <c r="B9" s="48">
        <f>data!D138</f>
        <v>9052</v>
      </c>
      <c r="C9" s="48">
        <f>data!D139</f>
        <v>44541</v>
      </c>
      <c r="D9" s="48">
        <f>data!D140</f>
        <v>215952.60286792109</v>
      </c>
      <c r="E9" s="48">
        <f>data!D141</f>
        <v>538719050.42999971</v>
      </c>
      <c r="F9" s="48">
        <f>data!D142</f>
        <v>321419670.26999998</v>
      </c>
      <c r="G9" s="48">
        <f>data!D141+data!D142</f>
        <v>860138720.69999969</v>
      </c>
    </row>
    <row r="10" spans="1:13" ht="20.100000000000001" customHeight="1" x14ac:dyDescent="0.25">
      <c r="A10" s="111" t="s">
        <v>203</v>
      </c>
      <c r="B10" s="48">
        <f>data!E138</f>
        <v>29259</v>
      </c>
      <c r="C10" s="48">
        <f>data!E139</f>
        <v>168056</v>
      </c>
      <c r="D10" s="48">
        <f>data!E140</f>
        <v>581821.00000000047</v>
      </c>
      <c r="E10" s="48">
        <f>data!E141</f>
        <v>1814428881.8999996</v>
      </c>
      <c r="F10" s="48">
        <f>data!E142</f>
        <v>865972766.28999996</v>
      </c>
      <c r="G10" s="48">
        <f>data!E141+data!E142</f>
        <v>2680401648.1899996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Sacred Heart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21591424.810000006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448225.43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-362063.77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39019.199999999997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6475299.4699999997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482756.80999999976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28674661.950000003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3664186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4708465.38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8372651.3799999999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100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322261.19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27237808.199999999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27560069.390000001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7071414.4799999995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7071414.4799999995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Sacred Heart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10204042.939999999</v>
      </c>
      <c r="D7" s="21">
        <f>data!C195</f>
        <v>0</v>
      </c>
      <c r="E7" s="21">
        <f>data!D195</f>
        <v>0</v>
      </c>
      <c r="F7" s="21">
        <f>data!E195</f>
        <v>10204042.939999999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21279518.619999994</v>
      </c>
      <c r="D8" s="21">
        <f>data!C196</f>
        <v>0</v>
      </c>
      <c r="E8" s="21">
        <f>data!D196</f>
        <v>0</v>
      </c>
      <c r="F8" s="21">
        <f>data!E196</f>
        <v>21279518.619999994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358691367.21999997</v>
      </c>
      <c r="D9" s="21">
        <f>data!C197</f>
        <v>7589536.25</v>
      </c>
      <c r="E9" s="21">
        <f>data!D197</f>
        <v>328052.36000000004</v>
      </c>
      <c r="F9" s="21">
        <f>data!E197</f>
        <v>365952851.10999995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13599325.510000002</v>
      </c>
      <c r="D11" s="21">
        <f>data!C199</f>
        <v>367676.75999999995</v>
      </c>
      <c r="E11" s="21">
        <f>data!D199</f>
        <v>7784.35</v>
      </c>
      <c r="F11" s="21">
        <f>data!E199</f>
        <v>13959217.920000002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200469864.16</v>
      </c>
      <c r="D12" s="21">
        <f>data!C200</f>
        <v>7395188.7100000679</v>
      </c>
      <c r="E12" s="21">
        <f>data!D200</f>
        <v>653440.41999999993</v>
      </c>
      <c r="F12" s="21">
        <f>data!E200</f>
        <v>207211612.45000008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258775.28000000099</v>
      </c>
      <c r="D14" s="21">
        <f>data!C202</f>
        <v>0</v>
      </c>
      <c r="E14" s="21">
        <f>data!D202</f>
        <v>0</v>
      </c>
      <c r="F14" s="21">
        <f>data!E202</f>
        <v>258775.28000000099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5212063.1200000346</v>
      </c>
      <c r="D15" s="21">
        <f>data!C203</f>
        <v>1203391.4899999518</v>
      </c>
      <c r="E15" s="21">
        <f>data!D203</f>
        <v>-1278715.8699999999</v>
      </c>
      <c r="F15" s="21">
        <f>data!E203</f>
        <v>7694170.4799999865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609714956.8499999</v>
      </c>
      <c r="D16" s="21">
        <f>data!C204</f>
        <v>16555793.21000002</v>
      </c>
      <c r="E16" s="21">
        <f>data!D204</f>
        <v>-289438.74</v>
      </c>
      <c r="F16" s="21">
        <f>data!E204</f>
        <v>626560188.80000007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19953423.25</v>
      </c>
      <c r="D24" s="21">
        <f>data!C209</f>
        <v>485525.92999999947</v>
      </c>
      <c r="E24" s="21">
        <f>data!D209</f>
        <v>0</v>
      </c>
      <c r="F24" s="21">
        <f>data!E209</f>
        <v>20438949.18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228256865.09</v>
      </c>
      <c r="D25" s="21">
        <f>data!C210</f>
        <v>10263173.889999969</v>
      </c>
      <c r="E25" s="21">
        <f>data!D210</f>
        <v>398503.52000000008</v>
      </c>
      <c r="F25" s="21">
        <f>data!E210</f>
        <v>238121535.45999995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9424057.8099999987</v>
      </c>
      <c r="D27" s="21">
        <f>data!C212</f>
        <v>868216.55999999773</v>
      </c>
      <c r="E27" s="21">
        <f>data!D212</f>
        <v>7784.35</v>
      </c>
      <c r="F27" s="21">
        <f>data!E212</f>
        <v>10284490.019999998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175645579.31999993</v>
      </c>
      <c r="D28" s="21">
        <f>data!C213</f>
        <v>7609250.6200000336</v>
      </c>
      <c r="E28" s="21">
        <f>data!D213</f>
        <v>753512.46000000008</v>
      </c>
      <c r="F28" s="21">
        <f>data!E213</f>
        <v>182501317.47999996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433279925.46999991</v>
      </c>
      <c r="D32" s="21">
        <f>data!C217</f>
        <v>19226167</v>
      </c>
      <c r="E32" s="21">
        <f>data!D217</f>
        <v>1159800.33</v>
      </c>
      <c r="F32" s="21">
        <f>data!E217</f>
        <v>451346292.13999993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Sacred Heart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8483836.5299999993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843552739.80999994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461127376.06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12027528.569999998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73926448.409999996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316489612.85000008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13124092.640000001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1720247798.3400002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1844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18459251.419999998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11773538.76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30232790.18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1758964425.0500002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Sacred Heart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191072.07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372438688.47999996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249997377.38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193929970.85999998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16210685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76695.8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332849734.82999992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316659227.26999998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316659227.26999998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10204042.939999999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21279518.620000001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365952851.10999995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13959217.92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207211612.44999999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258775.28000000119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7694170.4800000004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626560188.79999995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451346292.13999999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175213896.65999997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45931823.140000001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45931823.140000001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7893573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7893573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878548254.89999986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Sacred Heart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27733753.250000004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36053611.260000005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18134216.029999997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81921580.540000007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168855599.78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3266916.3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172122516.08000001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172122516.08000001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624504158.27999949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624504158.27999949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878548254.8999995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Sacred Heart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1814428881.9000001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865972766.40999901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2680401648.309999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8483836.5299999993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1720247798.3400006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30232790.180000003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1758964425.0500007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921437223.25999832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47582643.399999984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47582643.399999984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969019866.6599983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314424513.14000016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28674661.950000014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20380571.280000001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200320846.03000015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4438453.3800000008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84784106.599999994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19226164.220000021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8372651.3799999999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100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27560069.390000001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7071414.4799999995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274491818.2661227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989745370.11612308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-20725503.456124783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45020779.740000002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24295276.28387522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24295276.28387522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Sacred Heart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67889.218572915444</v>
      </c>
      <c r="D9" s="14">
        <f>data!D59</f>
        <v>0</v>
      </c>
      <c r="E9" s="14">
        <f>data!E59</f>
        <v>93654.79965006758</v>
      </c>
      <c r="F9" s="14">
        <f>data!F59</f>
        <v>0</v>
      </c>
      <c r="G9" s="14">
        <f>data!G59</f>
        <v>0</v>
      </c>
      <c r="H9" s="14">
        <f>data!H59</f>
        <v>6511.9817770169821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351.94</v>
      </c>
      <c r="D10" s="26">
        <f>data!D60</f>
        <v>0</v>
      </c>
      <c r="E10" s="26">
        <f>data!E60</f>
        <v>918.42</v>
      </c>
      <c r="F10" s="26">
        <f>data!F60</f>
        <v>0</v>
      </c>
      <c r="G10" s="26">
        <f>data!G60</f>
        <v>0</v>
      </c>
      <c r="H10" s="26">
        <f>data!H60</f>
        <v>53.449999999999982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37372793.450000003</v>
      </c>
      <c r="D11" s="14">
        <f>data!D61</f>
        <v>0</v>
      </c>
      <c r="E11" s="14">
        <f>data!E61</f>
        <v>74826238.590000004</v>
      </c>
      <c r="F11" s="14">
        <f>data!F61</f>
        <v>0</v>
      </c>
      <c r="G11" s="14">
        <f>data!G61</f>
        <v>0</v>
      </c>
      <c r="H11" s="14">
        <f>data!H61</f>
        <v>4566109.2699999996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3408297</v>
      </c>
      <c r="D12" s="14">
        <f>data!D62</f>
        <v>0</v>
      </c>
      <c r="E12" s="14">
        <f>data!E62</f>
        <v>6823950</v>
      </c>
      <c r="F12" s="14">
        <f>data!F62</f>
        <v>0</v>
      </c>
      <c r="G12" s="14">
        <f>data!G62</f>
        <v>0</v>
      </c>
      <c r="H12" s="14">
        <f>data!H62</f>
        <v>416417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2982860.11</v>
      </c>
      <c r="D13" s="14">
        <f>data!D63</f>
        <v>0</v>
      </c>
      <c r="E13" s="14">
        <f>data!E63</f>
        <v>62806.54</v>
      </c>
      <c r="F13" s="14">
        <f>data!F63</f>
        <v>0</v>
      </c>
      <c r="G13" s="14">
        <f>data!G63</f>
        <v>0</v>
      </c>
      <c r="H13" s="14">
        <f>data!H63</f>
        <v>73932.179999999993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4419354.540000001</v>
      </c>
      <c r="D14" s="14">
        <f>data!D64</f>
        <v>0</v>
      </c>
      <c r="E14" s="14">
        <f>data!E64</f>
        <v>5930293.1200000001</v>
      </c>
      <c r="F14" s="14">
        <f>data!F64</f>
        <v>0</v>
      </c>
      <c r="G14" s="14">
        <f>data!G64</f>
        <v>9369.9699999999993</v>
      </c>
      <c r="H14" s="14">
        <f>data!H64</f>
        <v>164216.33000000007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1517.69</v>
      </c>
      <c r="D15" s="14">
        <f>data!D65</f>
        <v>0</v>
      </c>
      <c r="E15" s="14">
        <f>data!E65</f>
        <v>1399.2400000000002</v>
      </c>
      <c r="F15" s="14">
        <f>data!F65</f>
        <v>0</v>
      </c>
      <c r="G15" s="14">
        <f>data!G65</f>
        <v>0</v>
      </c>
      <c r="H15" s="14">
        <f>data!H65</f>
        <v>700.96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669180.06999999995</v>
      </c>
      <c r="D16" s="14">
        <f>data!D66</f>
        <v>0</v>
      </c>
      <c r="E16" s="14">
        <f>data!E66</f>
        <v>1125217.9999999998</v>
      </c>
      <c r="F16" s="14">
        <f>data!F66</f>
        <v>0</v>
      </c>
      <c r="G16" s="14">
        <f>data!G66</f>
        <v>2221.1799999999998</v>
      </c>
      <c r="H16" s="14">
        <f>data!H66</f>
        <v>31548.86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1538096</v>
      </c>
      <c r="D17" s="14">
        <f>data!D67</f>
        <v>0</v>
      </c>
      <c r="E17" s="14">
        <f>data!E67</f>
        <v>2994070</v>
      </c>
      <c r="F17" s="14">
        <f>data!F67</f>
        <v>0</v>
      </c>
      <c r="G17" s="14">
        <f>data!G67</f>
        <v>0</v>
      </c>
      <c r="H17" s="14">
        <f>data!H67</f>
        <v>381220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8715.09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89534.54</v>
      </c>
      <c r="D19" s="14">
        <f>data!D69</f>
        <v>0</v>
      </c>
      <c r="E19" s="14">
        <f>data!E69</f>
        <v>242101.80000000002</v>
      </c>
      <c r="F19" s="14">
        <f>data!F69</f>
        <v>0</v>
      </c>
      <c r="G19" s="14">
        <f>data!G69</f>
        <v>516.9</v>
      </c>
      <c r="H19" s="14">
        <f>data!H69</f>
        <v>22865.629999999997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-40540.050000000003</v>
      </c>
      <c r="D20" s="14">
        <f>-data!D70</f>
        <v>0</v>
      </c>
      <c r="E20" s="14">
        <f>-data!E70</f>
        <v>-913506.54</v>
      </c>
      <c r="F20" s="14">
        <f>-data!F70</f>
        <v>0</v>
      </c>
      <c r="G20" s="14">
        <f>-data!G70</f>
        <v>0</v>
      </c>
      <c r="H20" s="14">
        <f>-data!H70</f>
        <v>-10965.130000000001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50441093.350000001</v>
      </c>
      <c r="D21" s="14">
        <f>data!D71</f>
        <v>0</v>
      </c>
      <c r="E21" s="14">
        <f>data!E71</f>
        <v>91101285.840000004</v>
      </c>
      <c r="F21" s="14">
        <f>data!F71</f>
        <v>0</v>
      </c>
      <c r="G21" s="14">
        <f>data!G71</f>
        <v>12108.05</v>
      </c>
      <c r="H21" s="14">
        <f>data!H71</f>
        <v>5646045.0999999996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54425603</v>
      </c>
      <c r="D23" s="48">
        <f>+data!M669</f>
        <v>0</v>
      </c>
      <c r="E23" s="48">
        <f>+data!M670</f>
        <v>95436063</v>
      </c>
      <c r="F23" s="48">
        <f>+data!M671</f>
        <v>0</v>
      </c>
      <c r="G23" s="48">
        <f>+data!M672</f>
        <v>5072</v>
      </c>
      <c r="H23" s="48">
        <f>+data!M673</f>
        <v>6654733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216863359.61999997</v>
      </c>
      <c r="D24" s="14">
        <f>data!D73</f>
        <v>0</v>
      </c>
      <c r="E24" s="14">
        <f>data!E73</f>
        <v>233657400.69000009</v>
      </c>
      <c r="F24" s="14">
        <f>data!F73</f>
        <v>0</v>
      </c>
      <c r="G24" s="14">
        <f>data!G73</f>
        <v>0</v>
      </c>
      <c r="H24" s="14">
        <f>data!H73</f>
        <v>20863449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643890.53</v>
      </c>
      <c r="D25" s="14">
        <f>data!D74</f>
        <v>0</v>
      </c>
      <c r="E25" s="14">
        <f>data!E74</f>
        <v>66399049.559999965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217507250.14999998</v>
      </c>
      <c r="D26" s="14">
        <f>data!D75</f>
        <v>0</v>
      </c>
      <c r="E26" s="14">
        <f>data!E75</f>
        <v>300056450.25000006</v>
      </c>
      <c r="F26" s="14">
        <f>data!F75</f>
        <v>0</v>
      </c>
      <c r="G26" s="14">
        <f>data!G75</f>
        <v>0</v>
      </c>
      <c r="H26" s="14">
        <f>data!H75</f>
        <v>20863449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67978.329999999987</v>
      </c>
      <c r="D28" s="14">
        <f>data!D76</f>
        <v>0</v>
      </c>
      <c r="E28" s="14">
        <f>data!E76</f>
        <v>132327.17000000019</v>
      </c>
      <c r="F28" s="14">
        <f>data!F76</f>
        <v>0</v>
      </c>
      <c r="G28" s="14">
        <f>data!G76</f>
        <v>0</v>
      </c>
      <c r="H28" s="14">
        <f>data!H76</f>
        <v>16848.579999999998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320450.71730086254</v>
      </c>
      <c r="D29" s="14">
        <f>data!D77</f>
        <v>0</v>
      </c>
      <c r="E29" s="14">
        <f>data!E77</f>
        <v>442069.42364933901</v>
      </c>
      <c r="F29" s="14">
        <f>data!F77</f>
        <v>0</v>
      </c>
      <c r="G29" s="14">
        <f>data!G77</f>
        <v>0</v>
      </c>
      <c r="H29" s="14">
        <f>data!H77</f>
        <v>30737.859049798502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27340.622502659342</v>
      </c>
      <c r="D30" s="14">
        <f>data!D78</f>
        <v>0</v>
      </c>
      <c r="E30" s="14">
        <f>data!E78</f>
        <v>53221.478106555936</v>
      </c>
      <c r="F30" s="14">
        <f>data!F78</f>
        <v>0</v>
      </c>
      <c r="G30" s="14">
        <f>data!G78</f>
        <v>0</v>
      </c>
      <c r="H30" s="14">
        <f>data!H78</f>
        <v>6776.4339825037805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1349709.6644168908</v>
      </c>
      <c r="D31" s="14">
        <f>data!D79</f>
        <v>0</v>
      </c>
      <c r="E31" s="14">
        <f>data!E79</f>
        <v>1861956.7416431294</v>
      </c>
      <c r="F31" s="14">
        <f>data!F79</f>
        <v>0</v>
      </c>
      <c r="G31" s="14">
        <f>data!G79</f>
        <v>0</v>
      </c>
      <c r="H31" s="14">
        <f>data!H79</f>
        <v>129465.10393997972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264.03999999999996</v>
      </c>
      <c r="D32" s="84">
        <f>data!D80</f>
        <v>0</v>
      </c>
      <c r="E32" s="84">
        <f>data!E80</f>
        <v>533.20000000000005</v>
      </c>
      <c r="F32" s="84">
        <f>data!F80</f>
        <v>0</v>
      </c>
      <c r="G32" s="84">
        <f>data!G80</f>
        <v>0</v>
      </c>
      <c r="H32" s="84">
        <f>data!H80</f>
        <v>19.440000000000001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Sacred Heart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4317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3202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57.86</v>
      </c>
      <c r="I42" s="26">
        <f>data!P60</f>
        <v>244.38999999999996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5882136.5600000005</v>
      </c>
      <c r="I43" s="14">
        <f>data!P61</f>
        <v>21702658.109999999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536435</v>
      </c>
      <c r="I44" s="14">
        <f>data!P62</f>
        <v>1979223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1009825.16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561154.17000000004</v>
      </c>
      <c r="I46" s="14">
        <f>data!P64</f>
        <v>83228309.60999997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20417.410000000003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44821.909999999996</v>
      </c>
      <c r="I48" s="14">
        <f>data!P66</f>
        <v>1808862.0399999991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728423</v>
      </c>
      <c r="I49" s="14">
        <f>data!P67</f>
        <v>1073915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418.57</v>
      </c>
      <c r="I50" s="14">
        <f>data!P68</f>
        <v>1806076.9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48221.310000000005</v>
      </c>
      <c r="I51" s="14">
        <f>data!P69</f>
        <v>223885.69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-15552.46</v>
      </c>
      <c r="I52" s="14">
        <f>-data!P70</f>
        <v>-59651.92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7786058.0600000005</v>
      </c>
      <c r="I53" s="14">
        <f>data!P71</f>
        <v>112793520.99999996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9808394</v>
      </c>
      <c r="I55" s="48">
        <f>+data!M681</f>
        <v>74790728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39704870.020000011</v>
      </c>
      <c r="I56" s="14">
        <f>data!P73</f>
        <v>368170185.34999996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336693.75</v>
      </c>
      <c r="I57" s="14">
        <f>data!P74</f>
        <v>206313826.92999995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40041563.770000011</v>
      </c>
      <c r="I58" s="14">
        <f>data!P75</f>
        <v>574484012.27999997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32193.679999999997</v>
      </c>
      <c r="I60" s="14">
        <f>data!P76</f>
        <v>47463.18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12948.174099767002</v>
      </c>
      <c r="I62" s="14">
        <f>data!P78</f>
        <v>19089.508188208965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31.41</v>
      </c>
      <c r="I64" s="26">
        <f>data!P80</f>
        <v>93.300000000000011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Sacred Heart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70.58</v>
      </c>
      <c r="D74" s="26">
        <f>data!R60</f>
        <v>11.729999999999999</v>
      </c>
      <c r="E74" s="26">
        <f>data!S60</f>
        <v>64.08</v>
      </c>
      <c r="F74" s="26">
        <f>data!T60</f>
        <v>0</v>
      </c>
      <c r="G74" s="26">
        <f>data!U60</f>
        <v>167.56999999999991</v>
      </c>
      <c r="H74" s="26">
        <f>data!V60</f>
        <v>111.39000000000001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7398744.049999998</v>
      </c>
      <c r="D75" s="14">
        <f>data!R61</f>
        <v>627368</v>
      </c>
      <c r="E75" s="14">
        <f>data!S61</f>
        <v>4695058.08</v>
      </c>
      <c r="F75" s="14">
        <f>data!T61</f>
        <v>0</v>
      </c>
      <c r="G75" s="14">
        <f>data!U61</f>
        <v>11052509.359999998</v>
      </c>
      <c r="H75" s="14">
        <f>data!V61</f>
        <v>11185520.800000001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674745</v>
      </c>
      <c r="D76" s="14">
        <f>data!R62</f>
        <v>57214</v>
      </c>
      <c r="E76" s="14">
        <f>data!S62</f>
        <v>428177</v>
      </c>
      <c r="F76" s="14">
        <f>data!T62</f>
        <v>0</v>
      </c>
      <c r="G76" s="14">
        <f>data!U62</f>
        <v>1007959</v>
      </c>
      <c r="H76" s="14">
        <f>data!V62</f>
        <v>1020089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744.8</v>
      </c>
      <c r="F77" s="14">
        <f>data!T63</f>
        <v>0</v>
      </c>
      <c r="G77" s="14">
        <f>data!U63</f>
        <v>748954.33000000007</v>
      </c>
      <c r="H77" s="14">
        <f>data!V63</f>
        <v>205498.46000000002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47804.53</v>
      </c>
      <c r="D78" s="14">
        <f>data!R64</f>
        <v>2598518.2799999998</v>
      </c>
      <c r="E78" s="14">
        <f>data!S64</f>
        <v>-1153765.1700000011</v>
      </c>
      <c r="F78" s="14">
        <f>data!T64</f>
        <v>0</v>
      </c>
      <c r="G78" s="14">
        <f>data!U64</f>
        <v>6946599.1899999985</v>
      </c>
      <c r="H78" s="14">
        <f>data!V64</f>
        <v>22478959.09</v>
      </c>
      <c r="I78" s="14">
        <f>data!W64</f>
        <v>188434.17999999996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31.310000000000002</v>
      </c>
      <c r="E79" s="14">
        <f>data!S65</f>
        <v>1258.6200000000001</v>
      </c>
      <c r="F79" s="14">
        <f>data!T65</f>
        <v>0</v>
      </c>
      <c r="G79" s="14">
        <f>data!U65</f>
        <v>477.02000000000004</v>
      </c>
      <c r="H79" s="14">
        <f>data!V65</f>
        <v>5970.87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12585</v>
      </c>
      <c r="D80" s="14">
        <f>data!R66</f>
        <v>8852295.459999999</v>
      </c>
      <c r="E80" s="14">
        <f>data!S66</f>
        <v>1207666.18</v>
      </c>
      <c r="F80" s="14">
        <f>data!T66</f>
        <v>0</v>
      </c>
      <c r="G80" s="14">
        <f>data!U66</f>
        <v>10644130.340000002</v>
      </c>
      <c r="H80" s="14">
        <f>data!V66</f>
        <v>1163308.3599999999</v>
      </c>
      <c r="I80" s="14">
        <f>data!W66</f>
        <v>1321202.02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180424</v>
      </c>
      <c r="D81" s="14">
        <f>data!R67</f>
        <v>5543</v>
      </c>
      <c r="E81" s="14">
        <f>data!S67</f>
        <v>759101</v>
      </c>
      <c r="F81" s="14">
        <f>data!T67</f>
        <v>0</v>
      </c>
      <c r="G81" s="14">
        <f>data!U67</f>
        <v>1063302</v>
      </c>
      <c r="H81" s="14">
        <f>data!V67</f>
        <v>423483</v>
      </c>
      <c r="I81" s="14">
        <f>data!W67</f>
        <v>49488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1306618.22</v>
      </c>
      <c r="F82" s="14">
        <f>data!T68</f>
        <v>0</v>
      </c>
      <c r="G82" s="14">
        <f>data!U68</f>
        <v>208753.87</v>
      </c>
      <c r="H82" s="14">
        <f>data!V68</f>
        <v>506268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7931.38</v>
      </c>
      <c r="D83" s="14">
        <f>data!R69</f>
        <v>2334.1699999999996</v>
      </c>
      <c r="E83" s="14">
        <f>data!S69</f>
        <v>157129.69</v>
      </c>
      <c r="F83" s="14">
        <f>data!T69</f>
        <v>0</v>
      </c>
      <c r="G83" s="14">
        <f>data!U69</f>
        <v>186193.22000000003</v>
      </c>
      <c r="H83" s="14">
        <f>data!V69</f>
        <v>119648.64</v>
      </c>
      <c r="I83" s="14">
        <f>data!W69</f>
        <v>233.95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-134448.97</v>
      </c>
      <c r="F84" s="14">
        <f>-data!T70</f>
        <v>0</v>
      </c>
      <c r="G84" s="14">
        <f>-data!U70</f>
        <v>-1933392.9</v>
      </c>
      <c r="H84" s="14">
        <f>-data!V70</f>
        <v>-42888.959999999999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8322233.9599999981</v>
      </c>
      <c r="D85" s="14">
        <f>data!R71</f>
        <v>12143304.219999999</v>
      </c>
      <c r="E85" s="14">
        <f>data!S71</f>
        <v>7267539.4499999993</v>
      </c>
      <c r="F85" s="14">
        <f>data!T71</f>
        <v>0</v>
      </c>
      <c r="G85" s="14">
        <f>data!U71</f>
        <v>29925485.429999996</v>
      </c>
      <c r="H85" s="14">
        <f>data!V71</f>
        <v>37065857.259999998</v>
      </c>
      <c r="I85" s="14">
        <f>data!W71</f>
        <v>1559358.15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6990693</v>
      </c>
      <c r="D87" s="48">
        <f>+data!M683</f>
        <v>6929391</v>
      </c>
      <c r="E87" s="48">
        <f>+data!M684</f>
        <v>7403359</v>
      </c>
      <c r="F87" s="48">
        <f>+data!M685</f>
        <v>0</v>
      </c>
      <c r="G87" s="48">
        <f>+data!M686</f>
        <v>24885387</v>
      </c>
      <c r="H87" s="48">
        <f>+data!M687</f>
        <v>28571462</v>
      </c>
      <c r="I87" s="48">
        <f>+data!M688</f>
        <v>1716847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13025008.25</v>
      </c>
      <c r="D88" s="14">
        <f>data!R73</f>
        <v>32977615.960000001</v>
      </c>
      <c r="E88" s="14">
        <f>data!S73</f>
        <v>0</v>
      </c>
      <c r="F88" s="14">
        <f>data!T73</f>
        <v>0</v>
      </c>
      <c r="G88" s="14">
        <f>data!U73</f>
        <v>145322546.65000007</v>
      </c>
      <c r="H88" s="14">
        <f>data!V73</f>
        <v>126849238.55</v>
      </c>
      <c r="I88" s="14">
        <f>data!W73</f>
        <v>15979382.810000004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9067608</v>
      </c>
      <c r="D89" s="14">
        <f>data!R74</f>
        <v>25839548.800000001</v>
      </c>
      <c r="E89" s="14">
        <f>data!S74</f>
        <v>2663156.2000000002</v>
      </c>
      <c r="F89" s="14">
        <f>data!T74</f>
        <v>0</v>
      </c>
      <c r="G89" s="14">
        <f>data!U74</f>
        <v>59280062.070000015</v>
      </c>
      <c r="H89" s="14">
        <f>data!V74</f>
        <v>177029770.74000001</v>
      </c>
      <c r="I89" s="14">
        <f>data!W74</f>
        <v>9278648.3200000003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22092616.25</v>
      </c>
      <c r="D90" s="14">
        <f>data!R75</f>
        <v>58817164.760000005</v>
      </c>
      <c r="E90" s="14">
        <f>data!S75</f>
        <v>2663156.2000000002</v>
      </c>
      <c r="F90" s="14">
        <f>data!T75</f>
        <v>0</v>
      </c>
      <c r="G90" s="14">
        <f>data!U75</f>
        <v>204602608.72000009</v>
      </c>
      <c r="H90" s="14">
        <f>data!V75</f>
        <v>303879009.29000002</v>
      </c>
      <c r="I90" s="14">
        <f>data!W75</f>
        <v>25258031.130000003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7974.0800000000008</v>
      </c>
      <c r="D92" s="14">
        <f>data!R76</f>
        <v>245</v>
      </c>
      <c r="E92" s="14">
        <f>data!S76</f>
        <v>33549.540000000008</v>
      </c>
      <c r="F92" s="14">
        <f>data!T76</f>
        <v>0</v>
      </c>
      <c r="G92" s="14">
        <f>data!U76</f>
        <v>46994.120000000039</v>
      </c>
      <c r="H92" s="14">
        <f>data!V76</f>
        <v>18716.420000000002</v>
      </c>
      <c r="I92" s="14">
        <f>data!W76</f>
        <v>2187.1999999999998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3207.144263267513</v>
      </c>
      <c r="D94" s="14">
        <f>data!R78</f>
        <v>98.538056365190798</v>
      </c>
      <c r="E94" s="14">
        <f>data!S78</f>
        <v>13493.495769576426</v>
      </c>
      <c r="F94" s="14">
        <f>data!T78</f>
        <v>0</v>
      </c>
      <c r="G94" s="14">
        <f>data!U78</f>
        <v>18900.854062826711</v>
      </c>
      <c r="H94" s="14">
        <f>data!V78</f>
        <v>7527.6720363860595</v>
      </c>
      <c r="I94" s="14">
        <f>data!W78</f>
        <v>879.68341584467464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47.62</v>
      </c>
      <c r="D96" s="84">
        <f>data!R80</f>
        <v>0</v>
      </c>
      <c r="E96" s="84">
        <f>data!S80</f>
        <v>7.0000000000000007E-2</v>
      </c>
      <c r="F96" s="84">
        <f>data!T80</f>
        <v>0</v>
      </c>
      <c r="G96" s="84">
        <f>data!U80</f>
        <v>0</v>
      </c>
      <c r="H96" s="84">
        <f>data!V80</f>
        <v>31.200000000000006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Sacred Heart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47.39</v>
      </c>
      <c r="E106" s="26">
        <f>data!Z60</f>
        <v>5.0999999999999996</v>
      </c>
      <c r="F106" s="26">
        <f>data!AA60</f>
        <v>5.0399999999999991</v>
      </c>
      <c r="G106" s="26">
        <f>data!AB60</f>
        <v>92.83</v>
      </c>
      <c r="H106" s="26">
        <f>data!AC60</f>
        <v>113.31</v>
      </c>
      <c r="I106" s="26">
        <f>data!AD60</f>
        <v>1.19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5414338.2199999988</v>
      </c>
      <c r="E107" s="14">
        <f>data!Z61</f>
        <v>281401.01</v>
      </c>
      <c r="F107" s="14">
        <f>data!AA61</f>
        <v>573828.69000000006</v>
      </c>
      <c r="G107" s="14">
        <f>data!AB61</f>
        <v>9408994.8200000003</v>
      </c>
      <c r="H107" s="14">
        <f>data!AC61</f>
        <v>9059688.5300000012</v>
      </c>
      <c r="I107" s="14">
        <f>data!AD61</f>
        <v>121881.44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493773</v>
      </c>
      <c r="E108" s="14">
        <f>data!Z62</f>
        <v>25663</v>
      </c>
      <c r="F108" s="14">
        <f>data!AA62</f>
        <v>52332</v>
      </c>
      <c r="G108" s="14">
        <f>data!AB62</f>
        <v>858075</v>
      </c>
      <c r="H108" s="14">
        <f>data!AC62</f>
        <v>826219</v>
      </c>
      <c r="I108" s="14">
        <f>data!AD62</f>
        <v>11115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41216.129999999997</v>
      </c>
      <c r="H109" s="14">
        <f>data!AC63</f>
        <v>545560.80000000005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684664.11</v>
      </c>
      <c r="D110" s="14">
        <f>data!Y64</f>
        <v>9256187.339999998</v>
      </c>
      <c r="E110" s="14">
        <f>data!Z64</f>
        <v>2018.7299999999998</v>
      </c>
      <c r="F110" s="14">
        <f>data!AA64</f>
        <v>1867506.31</v>
      </c>
      <c r="G110" s="14">
        <f>data!AB64</f>
        <v>33161528.149999995</v>
      </c>
      <c r="H110" s="14">
        <f>data!AC64</f>
        <v>3630466.29</v>
      </c>
      <c r="I110" s="14">
        <f>data!AD64</f>
        <v>38137.57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126.83999999999999</v>
      </c>
      <c r="E111" s="14">
        <f>data!Z65</f>
        <v>0</v>
      </c>
      <c r="F111" s="14">
        <f>data!AA65</f>
        <v>0</v>
      </c>
      <c r="G111" s="14">
        <f>data!AB65</f>
        <v>5054.2099999999991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2322124.42</v>
      </c>
      <c r="D112" s="14">
        <f>data!Y66</f>
        <v>6736667.1799999997</v>
      </c>
      <c r="E112" s="14">
        <f>data!Z66</f>
        <v>621376.87</v>
      </c>
      <c r="F112" s="14">
        <f>data!AA66</f>
        <v>751042.13</v>
      </c>
      <c r="G112" s="14">
        <f>data!AB66</f>
        <v>499898.35</v>
      </c>
      <c r="H112" s="14">
        <f>data!AC66</f>
        <v>9163.9600000000009</v>
      </c>
      <c r="I112" s="14">
        <f>data!AD66</f>
        <v>1564999.66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52988</v>
      </c>
      <c r="D113" s="14">
        <f>data!Y67</f>
        <v>406030</v>
      </c>
      <c r="E113" s="14">
        <f>data!Z67</f>
        <v>292638</v>
      </c>
      <c r="F113" s="14">
        <f>data!AA67</f>
        <v>172537</v>
      </c>
      <c r="G113" s="14">
        <f>data!AB67</f>
        <v>227398</v>
      </c>
      <c r="H113" s="14">
        <f>data!AC67</f>
        <v>41770</v>
      </c>
      <c r="I113" s="14">
        <f>data!AD67</f>
        <v>70547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1309957.72</v>
      </c>
      <c r="H114" s="14">
        <f>data!AC68</f>
        <v>133532.62000000002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27911.489999999994</v>
      </c>
      <c r="E115" s="14">
        <f>data!Z69</f>
        <v>4746.0899999999992</v>
      </c>
      <c r="F115" s="14">
        <f>data!AA69</f>
        <v>11952.15</v>
      </c>
      <c r="G115" s="14">
        <f>data!AB69</f>
        <v>132170.96</v>
      </c>
      <c r="H115" s="14">
        <f>data!AC69</f>
        <v>9372.39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-3853.02</v>
      </c>
      <c r="E116" s="14">
        <f>-data!Z70</f>
        <v>-539270.6399999999</v>
      </c>
      <c r="F116" s="14">
        <f>-data!AA70</f>
        <v>0</v>
      </c>
      <c r="G116" s="14">
        <f>-data!AB70</f>
        <v>-994.07</v>
      </c>
      <c r="H116" s="14">
        <f>-data!AC70</f>
        <v>-16242.939999999999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3059776.53</v>
      </c>
      <c r="D117" s="14">
        <f>data!Y71</f>
        <v>22331181.049999997</v>
      </c>
      <c r="E117" s="14">
        <f>data!Z71</f>
        <v>688573.06</v>
      </c>
      <c r="F117" s="14">
        <f>data!AA71</f>
        <v>3429198.28</v>
      </c>
      <c r="G117" s="14">
        <f>data!AB71</f>
        <v>45643299.269999996</v>
      </c>
      <c r="H117" s="14">
        <f>data!AC71</f>
        <v>14239530.650000002</v>
      </c>
      <c r="I117" s="14">
        <f>data!AD71</f>
        <v>1806680.67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4889693</v>
      </c>
      <c r="D119" s="48">
        <f>+data!M690</f>
        <v>17302149</v>
      </c>
      <c r="E119" s="48">
        <f>+data!M691</f>
        <v>2042494</v>
      </c>
      <c r="F119" s="48">
        <f>+data!M692</f>
        <v>2888758</v>
      </c>
      <c r="G119" s="48">
        <f>+data!M693</f>
        <v>27802736</v>
      </c>
      <c r="H119" s="48">
        <f>+data!M694</f>
        <v>10627727</v>
      </c>
      <c r="I119" s="48">
        <f>+data!M695</f>
        <v>1593028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73755341.750000015</v>
      </c>
      <c r="D120" s="14">
        <f>data!Y73</f>
        <v>106489282.40000001</v>
      </c>
      <c r="E120" s="14">
        <f>data!Z73</f>
        <v>3294701.4699999997</v>
      </c>
      <c r="F120" s="14">
        <f>data!AA73</f>
        <v>3669552.91</v>
      </c>
      <c r="G120" s="14">
        <f>data!AB73</f>
        <v>161245738.97</v>
      </c>
      <c r="H120" s="14">
        <f>data!AC73</f>
        <v>136416544.72999999</v>
      </c>
      <c r="I120" s="14">
        <f>data!AD73</f>
        <v>11706628.66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32548735.309999999</v>
      </c>
      <c r="D121" s="14">
        <f>data!Y74</f>
        <v>47319017.069999993</v>
      </c>
      <c r="E121" s="14">
        <f>data!Z74</f>
        <v>-41741.56</v>
      </c>
      <c r="F121" s="14">
        <f>data!AA74</f>
        <v>11703943.480000002</v>
      </c>
      <c r="G121" s="14">
        <f>data!AB74</f>
        <v>75939254.790000007</v>
      </c>
      <c r="H121" s="14">
        <f>data!AC74</f>
        <v>6012986.1799999997</v>
      </c>
      <c r="I121" s="14">
        <f>data!AD74</f>
        <v>1022580.4199999999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106304077.06000002</v>
      </c>
      <c r="D122" s="14">
        <f>data!Y75</f>
        <v>153808299.47</v>
      </c>
      <c r="E122" s="14">
        <f>data!Z75</f>
        <v>3252959.9099999997</v>
      </c>
      <c r="F122" s="14">
        <f>data!AA75</f>
        <v>15373496.390000002</v>
      </c>
      <c r="G122" s="14">
        <f>data!AB75</f>
        <v>237184993.75999999</v>
      </c>
      <c r="H122" s="14">
        <f>data!AC75</f>
        <v>142429530.91</v>
      </c>
      <c r="I122" s="14">
        <f>data!AD75</f>
        <v>12729209.08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2341.88</v>
      </c>
      <c r="D124" s="14">
        <f>data!Y76</f>
        <v>17945.060000000001</v>
      </c>
      <c r="E124" s="14">
        <f>data!Z76</f>
        <v>12933.55</v>
      </c>
      <c r="F124" s="14">
        <f>data!AA76</f>
        <v>7625.5</v>
      </c>
      <c r="G124" s="14">
        <f>data!AB76</f>
        <v>10050.180000000002</v>
      </c>
      <c r="H124" s="14">
        <f>data!AC76</f>
        <v>1846.0700000000002</v>
      </c>
      <c r="I124" s="14">
        <f>data!AD76</f>
        <v>3117.9300000000003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941.89511608372663</v>
      </c>
      <c r="D126" s="14">
        <f>data!Y78</f>
        <v>7217.4340153335952</v>
      </c>
      <c r="E126" s="14">
        <f>data!Z78</f>
        <v>5201.8239955184217</v>
      </c>
      <c r="F126" s="14">
        <f>data!AA78</f>
        <v>3066.9467298480099</v>
      </c>
      <c r="G126" s="14">
        <f>data!AB78</f>
        <v>4042.1436870216876</v>
      </c>
      <c r="H126" s="14">
        <f>data!AC78</f>
        <v>742.48224373097059</v>
      </c>
      <c r="I126" s="14">
        <f>data!AD78</f>
        <v>1254.0194370723239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23.15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1.19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Sacred Heart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227.26</v>
      </c>
      <c r="F138" s="26">
        <f>data!AH60</f>
        <v>0</v>
      </c>
      <c r="G138" s="26">
        <f>data!AI60</f>
        <v>0</v>
      </c>
      <c r="H138" s="26">
        <f>data!AJ60</f>
        <v>81.160000000000025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19717491.689999998</v>
      </c>
      <c r="F139" s="14">
        <f>data!AH61</f>
        <v>0</v>
      </c>
      <c r="G139" s="14">
        <f>data!AI61</f>
        <v>0</v>
      </c>
      <c r="H139" s="14">
        <f>data!AJ61</f>
        <v>7200361.4300000016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1798182</v>
      </c>
      <c r="F140" s="14">
        <f>data!AH62</f>
        <v>0</v>
      </c>
      <c r="G140" s="14">
        <f>data!AI62</f>
        <v>0</v>
      </c>
      <c r="H140" s="14">
        <f>data!AJ62</f>
        <v>656653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8741862.339999998</v>
      </c>
      <c r="F141" s="14">
        <f>data!AH63</f>
        <v>0</v>
      </c>
      <c r="G141" s="14">
        <f>data!AI63</f>
        <v>0</v>
      </c>
      <c r="H141" s="14">
        <f>data!AJ63</f>
        <v>250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11886.67</v>
      </c>
      <c r="D142" s="14">
        <f>data!AF64</f>
        <v>0</v>
      </c>
      <c r="E142" s="14">
        <f>data!AG64</f>
        <v>2121575.1500000008</v>
      </c>
      <c r="F142" s="14">
        <f>data!AH64</f>
        <v>0</v>
      </c>
      <c r="G142" s="14">
        <f>data!AI64</f>
        <v>0</v>
      </c>
      <c r="H142" s="14">
        <f>data!AJ64</f>
        <v>622227.47</v>
      </c>
      <c r="I142" s="14">
        <f>data!AK64</f>
        <v>24687.19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6082.9699999999993</v>
      </c>
      <c r="D143" s="14">
        <f>data!AF65</f>
        <v>0</v>
      </c>
      <c r="E143" s="14">
        <f>data!AG65</f>
        <v>4251.07</v>
      </c>
      <c r="F143" s="14">
        <f>data!AH65</f>
        <v>0</v>
      </c>
      <c r="G143" s="14">
        <f>data!AI65</f>
        <v>0</v>
      </c>
      <c r="H143" s="14">
        <f>data!AJ65</f>
        <v>7534.5699999999988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3662821.4299999992</v>
      </c>
      <c r="D144" s="14">
        <f>data!AF66</f>
        <v>0</v>
      </c>
      <c r="E144" s="14">
        <f>data!AG66</f>
        <v>117485.18</v>
      </c>
      <c r="F144" s="14">
        <f>data!AH66</f>
        <v>0</v>
      </c>
      <c r="G144" s="14">
        <f>data!AI66</f>
        <v>0</v>
      </c>
      <c r="H144" s="14">
        <f>data!AJ66</f>
        <v>149245.63999999998</v>
      </c>
      <c r="I144" s="14">
        <f>data!AK66</f>
        <v>2855394.2800000003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892869</v>
      </c>
      <c r="F145" s="14">
        <f>data!AH67</f>
        <v>0</v>
      </c>
      <c r="G145" s="14">
        <f>data!AI67</f>
        <v>0</v>
      </c>
      <c r="H145" s="14">
        <f>data!AJ67</f>
        <v>198117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127922.57</v>
      </c>
      <c r="F146" s="14">
        <f>data!AH68</f>
        <v>0</v>
      </c>
      <c r="G146" s="14">
        <f>data!AI68</f>
        <v>0</v>
      </c>
      <c r="H146" s="14">
        <f>data!AJ68</f>
        <v>116902.9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967.19999999999993</v>
      </c>
      <c r="D147" s="14">
        <f>data!AF69</f>
        <v>0</v>
      </c>
      <c r="E147" s="14">
        <f>data!AG69</f>
        <v>136701.35999999999</v>
      </c>
      <c r="F147" s="14">
        <f>data!AH69</f>
        <v>0</v>
      </c>
      <c r="G147" s="14">
        <f>data!AI69</f>
        <v>0</v>
      </c>
      <c r="H147" s="14">
        <f>data!AJ69</f>
        <v>39214.769999999997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-219515.28</v>
      </c>
      <c r="F148" s="14">
        <f>-data!AH70</f>
        <v>0</v>
      </c>
      <c r="G148" s="14">
        <f>-data!AI70</f>
        <v>0</v>
      </c>
      <c r="H148" s="14">
        <f>-data!AJ70</f>
        <v>-141972.07999999999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3681758.2699999996</v>
      </c>
      <c r="D149" s="14">
        <f>data!AF71</f>
        <v>0</v>
      </c>
      <c r="E149" s="14">
        <f>data!AG71</f>
        <v>33438825.079999998</v>
      </c>
      <c r="F149" s="14">
        <f>data!AH71</f>
        <v>0</v>
      </c>
      <c r="G149" s="14">
        <f>data!AI71</f>
        <v>0</v>
      </c>
      <c r="H149" s="14">
        <f>data!AJ71</f>
        <v>8848534.700000003</v>
      </c>
      <c r="I149" s="14">
        <f>data!AK71</f>
        <v>2880081.47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2005064</v>
      </c>
      <c r="D151" s="48">
        <f>+data!M697</f>
        <v>0</v>
      </c>
      <c r="E151" s="48">
        <f>+data!M698</f>
        <v>29303610</v>
      </c>
      <c r="F151" s="48">
        <f>+data!M699</f>
        <v>0</v>
      </c>
      <c r="G151" s="48">
        <f>+data!M700</f>
        <v>0</v>
      </c>
      <c r="H151" s="48">
        <f>+data!M701</f>
        <v>6443186</v>
      </c>
      <c r="I151" s="48">
        <f>+data!M702</f>
        <v>1515039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13652149.800000001</v>
      </c>
      <c r="D152" s="14">
        <f>data!AF73</f>
        <v>0</v>
      </c>
      <c r="E152" s="14">
        <f>data!AG73</f>
        <v>69567333.879999995</v>
      </c>
      <c r="F152" s="14">
        <f>data!AH73</f>
        <v>0</v>
      </c>
      <c r="G152" s="14">
        <f>data!AI73</f>
        <v>0</v>
      </c>
      <c r="H152" s="14">
        <f>data!AJ73</f>
        <v>5171057.3099999996</v>
      </c>
      <c r="I152" s="14">
        <f>data!AK73</f>
        <v>9507459.6399999987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1509906.3699999999</v>
      </c>
      <c r="D153" s="14">
        <f>data!AF74</f>
        <v>0</v>
      </c>
      <c r="E153" s="14">
        <f>data!AG74</f>
        <v>115409338.23000002</v>
      </c>
      <c r="F153" s="14">
        <f>data!AH74</f>
        <v>0</v>
      </c>
      <c r="G153" s="14">
        <f>data!AI74</f>
        <v>0</v>
      </c>
      <c r="H153" s="14">
        <f>data!AJ74</f>
        <v>13947441.59</v>
      </c>
      <c r="I153" s="14">
        <f>data!AK74</f>
        <v>637500.55000000005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15162056.17</v>
      </c>
      <c r="D154" s="14">
        <f>data!AF75</f>
        <v>0</v>
      </c>
      <c r="E154" s="14">
        <f>data!AG75</f>
        <v>184976672.11000001</v>
      </c>
      <c r="F154" s="14">
        <f>data!AH75</f>
        <v>0</v>
      </c>
      <c r="G154" s="14">
        <f>data!AI75</f>
        <v>0</v>
      </c>
      <c r="H154" s="14">
        <f>data!AJ75</f>
        <v>19118498.899999999</v>
      </c>
      <c r="I154" s="14">
        <f>data!AK75</f>
        <v>10144960.189999999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39461.610000000015</v>
      </c>
      <c r="F156" s="14">
        <f>data!AH76</f>
        <v>0</v>
      </c>
      <c r="G156" s="14">
        <f>data!AI76</f>
        <v>0</v>
      </c>
      <c r="H156" s="14">
        <f>data!AJ76</f>
        <v>8756.0499999999993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15871.307552821136</v>
      </c>
      <c r="F158" s="14">
        <f>data!AH78</f>
        <v>0</v>
      </c>
      <c r="G158" s="14">
        <f>data!AI78</f>
        <v>0</v>
      </c>
      <c r="H158" s="14">
        <f>data!AJ78</f>
        <v>3521.6495854548111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119.43</v>
      </c>
      <c r="F160" s="26">
        <f>data!AH80</f>
        <v>0</v>
      </c>
      <c r="G160" s="26">
        <f>data!AI80</f>
        <v>0</v>
      </c>
      <c r="H160" s="26">
        <f>data!AJ80</f>
        <v>27.189999999999998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Sacred Heart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5111.1299999999992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811641.82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-355.07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816402.88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447117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3296290.48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145977.81999999998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3442268.3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Sacred Heart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793258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2.36</v>
      </c>
      <c r="D202" s="26">
        <f>data!AT60</f>
        <v>17.409999999999997</v>
      </c>
      <c r="E202" s="26">
        <f>data!AU60</f>
        <v>0</v>
      </c>
      <c r="F202" s="26">
        <f>data!AV60</f>
        <v>5.9799999999999995</v>
      </c>
      <c r="G202" s="26">
        <f>data!AW60</f>
        <v>20.220000000000002</v>
      </c>
      <c r="H202" s="26">
        <f>data!AX60</f>
        <v>1.49</v>
      </c>
      <c r="I202" s="26">
        <f>data!AY60</f>
        <v>134.16999999999999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213873.98000000004</v>
      </c>
      <c r="D203" s="14">
        <f>data!AT61</f>
        <v>1427264.04</v>
      </c>
      <c r="E203" s="14">
        <f>data!AU61</f>
        <v>0</v>
      </c>
      <c r="F203" s="14">
        <f>data!AV61</f>
        <v>419436.14</v>
      </c>
      <c r="G203" s="14">
        <f>data!AW61</f>
        <v>1960251.68</v>
      </c>
      <c r="H203" s="14">
        <f>data!AX61</f>
        <v>56240.939999999995</v>
      </c>
      <c r="I203" s="14">
        <f>data!AY61</f>
        <v>5875746.3900000006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19505</v>
      </c>
      <c r="D204" s="14">
        <f>data!AT62</f>
        <v>130163</v>
      </c>
      <c r="E204" s="14">
        <f>data!AU62</f>
        <v>0</v>
      </c>
      <c r="F204" s="14">
        <f>data!AV62</f>
        <v>38251</v>
      </c>
      <c r="G204" s="14">
        <f>data!AW62</f>
        <v>178770</v>
      </c>
      <c r="H204" s="14">
        <f>data!AX62</f>
        <v>5129</v>
      </c>
      <c r="I204" s="14">
        <f>data!AY62</f>
        <v>535852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2251813.75</v>
      </c>
      <c r="E205" s="14">
        <f>data!AU63</f>
        <v>0</v>
      </c>
      <c r="F205" s="14">
        <f>data!AV63</f>
        <v>0</v>
      </c>
      <c r="G205" s="14">
        <f>data!AW63</f>
        <v>249053.96000000002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23561.09</v>
      </c>
      <c r="D206" s="14">
        <f>data!AT64</f>
        <v>1705013.67</v>
      </c>
      <c r="E206" s="14">
        <f>data!AU64</f>
        <v>0</v>
      </c>
      <c r="F206" s="14">
        <f>data!AV64</f>
        <v>17401.150000000005</v>
      </c>
      <c r="G206" s="14">
        <f>data!AW64</f>
        <v>11017.390000000001</v>
      </c>
      <c r="H206" s="14">
        <f>data!AX64</f>
        <v>36102.549999999996</v>
      </c>
      <c r="I206" s="14">
        <f>data!AY64</f>
        <v>3599307.5500000003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19869.440000000002</v>
      </c>
      <c r="E207" s="14">
        <f>data!AU65</f>
        <v>0</v>
      </c>
      <c r="F207" s="14">
        <f>data!AV65</f>
        <v>0</v>
      </c>
      <c r="G207" s="14">
        <f>data!AW65</f>
        <v>1747.0399999999997</v>
      </c>
      <c r="H207" s="14">
        <f>data!AX65</f>
        <v>0</v>
      </c>
      <c r="I207" s="14">
        <f>data!AY65</f>
        <v>4408.7400000000007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1640.0600000000002</v>
      </c>
      <c r="D208" s="14">
        <f>data!AT66</f>
        <v>1290701.8799999997</v>
      </c>
      <c r="E208" s="14">
        <f>data!AU66</f>
        <v>0</v>
      </c>
      <c r="F208" s="14">
        <f>data!AV66</f>
        <v>27455.95</v>
      </c>
      <c r="G208" s="14">
        <f>data!AW66</f>
        <v>652738.45999999985</v>
      </c>
      <c r="H208" s="14">
        <f>data!AX66</f>
        <v>37569.260000000017</v>
      </c>
      <c r="I208" s="14">
        <f>data!AY66</f>
        <v>189607.90000000002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20067</v>
      </c>
      <c r="D209" s="14">
        <f>data!AT67</f>
        <v>68860</v>
      </c>
      <c r="E209" s="14">
        <f>data!AU67</f>
        <v>0</v>
      </c>
      <c r="F209" s="14">
        <f>data!AV67</f>
        <v>79079</v>
      </c>
      <c r="G209" s="14">
        <f>data!AW67</f>
        <v>71269</v>
      </c>
      <c r="H209" s="14">
        <f>data!AX67</f>
        <v>0</v>
      </c>
      <c r="I209" s="14">
        <f>data!AY67</f>
        <v>569412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307391.77</v>
      </c>
      <c r="E210" s="14">
        <f>data!AU68</f>
        <v>0</v>
      </c>
      <c r="F210" s="14">
        <f>data!AV68</f>
        <v>0</v>
      </c>
      <c r="G210" s="14">
        <f>data!AW68</f>
        <v>230435</v>
      </c>
      <c r="H210" s="14">
        <f>data!AX68</f>
        <v>80224.979999999981</v>
      </c>
      <c r="I210" s="14">
        <f>data!AY68</f>
        <v>54156.86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33.51</v>
      </c>
      <c r="D211" s="14">
        <f>data!AT69</f>
        <v>62923.590000000004</v>
      </c>
      <c r="E211" s="14">
        <f>data!AU69</f>
        <v>0</v>
      </c>
      <c r="F211" s="14">
        <f>data!AV69</f>
        <v>11328.43</v>
      </c>
      <c r="G211" s="14">
        <f>data!AW69</f>
        <v>99663.510000000009</v>
      </c>
      <c r="H211" s="14">
        <f>data!AX69</f>
        <v>554.33000000000004</v>
      </c>
      <c r="I211" s="14">
        <f>data!AY69</f>
        <v>119171.43999999999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-150</v>
      </c>
      <c r="E212" s="14">
        <f>-data!AU70</f>
        <v>0</v>
      </c>
      <c r="F212" s="14">
        <f>-data!AV70</f>
        <v>-21457.52</v>
      </c>
      <c r="G212" s="14">
        <f>-data!AW70</f>
        <v>-2495697.77</v>
      </c>
      <c r="H212" s="14">
        <f>-data!AX70</f>
        <v>-73099.3</v>
      </c>
      <c r="I212" s="14">
        <f>-data!AY70</f>
        <v>-4472779.45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278680.64</v>
      </c>
      <c r="D213" s="14">
        <f>data!AT71</f>
        <v>7263851.1400000006</v>
      </c>
      <c r="E213" s="14">
        <f>data!AU71</f>
        <v>0</v>
      </c>
      <c r="F213" s="14">
        <f>data!AV71</f>
        <v>571494.15</v>
      </c>
      <c r="G213" s="14">
        <f>data!AW71</f>
        <v>959248.27</v>
      </c>
      <c r="H213" s="14">
        <f>data!AX71</f>
        <v>142721.75999999995</v>
      </c>
      <c r="I213" s="14">
        <f>data!AY71</f>
        <v>6474883.4300000006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344879</v>
      </c>
      <c r="D215" s="48">
        <f>+data!M711</f>
        <v>3520813</v>
      </c>
      <c r="E215" s="48">
        <f>+data!M712</f>
        <v>0</v>
      </c>
      <c r="F215" s="48">
        <f>+data!M713</f>
        <v>776948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265471</v>
      </c>
      <c r="D216" s="14">
        <f>data!AT73</f>
        <v>2978272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1110335</v>
      </c>
      <c r="D217" s="14">
        <f>data!AT74</f>
        <v>104742</v>
      </c>
      <c r="E217" s="14">
        <f>data!AU74</f>
        <v>0</v>
      </c>
      <c r="F217" s="14">
        <f>data!AV74</f>
        <v>1750494.26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1375806</v>
      </c>
      <c r="D218" s="14">
        <f>data!AT75</f>
        <v>3083014</v>
      </c>
      <c r="E218" s="14">
        <f>data!AU75</f>
        <v>0</v>
      </c>
      <c r="F218" s="14">
        <f>data!AV75</f>
        <v>1750494.26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886.87</v>
      </c>
      <c r="D220" s="14">
        <f>data!AT76</f>
        <v>3043.3499999999995</v>
      </c>
      <c r="E220" s="14">
        <f>data!AU76</f>
        <v>0</v>
      </c>
      <c r="F220" s="14">
        <f>data!AV76</f>
        <v>3495.0099999999998</v>
      </c>
      <c r="G220" s="14">
        <f>data!AW76</f>
        <v>3149.8399999999997</v>
      </c>
      <c r="H220" s="14">
        <f>data!AX76</f>
        <v>0</v>
      </c>
      <c r="I220" s="85">
        <f>data!AY76</f>
        <v>25165.979999999989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356.69569815753778</v>
      </c>
      <c r="D222" s="14">
        <f>data!AT78</f>
        <v>1224.0236483224626</v>
      </c>
      <c r="E222" s="14">
        <f>data!AU78</f>
        <v>0</v>
      </c>
      <c r="F222" s="14">
        <f>data!AV78</f>
        <v>1405.6795607220631</v>
      </c>
      <c r="G222" s="14">
        <f>data!AW78</f>
        <v>1266.8535161687043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1.9</v>
      </c>
      <c r="D224" s="26">
        <f>data!AT80</f>
        <v>0.12</v>
      </c>
      <c r="E224" s="26">
        <f>data!AU80</f>
        <v>0</v>
      </c>
      <c r="F224" s="26">
        <f>data!AV80</f>
        <v>0.97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Sacred Heart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849727.63000000024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12.72</v>
      </c>
      <c r="E234" s="26">
        <f>data!BB60</f>
        <v>28.66</v>
      </c>
      <c r="F234" s="26">
        <f>data!BC60</f>
        <v>59.669999999999995</v>
      </c>
      <c r="G234" s="26">
        <f>data!BD60</f>
        <v>0</v>
      </c>
      <c r="H234" s="26">
        <f>data!BE60</f>
        <v>99.869999999999976</v>
      </c>
      <c r="I234" s="26">
        <f>data!BF60</f>
        <v>164.32000000000002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505747.89999999991</v>
      </c>
      <c r="E235" s="14">
        <f>data!BB61</f>
        <v>2003670.1900000002</v>
      </c>
      <c r="F235" s="14">
        <f>data!BC61</f>
        <v>2230580.9500000002</v>
      </c>
      <c r="G235" s="14">
        <f>data!BD61</f>
        <v>0</v>
      </c>
      <c r="H235" s="14">
        <f>data!BE61</f>
        <v>6902491.8899999987</v>
      </c>
      <c r="I235" s="14">
        <f>data!BF61</f>
        <v>6892784.5600000005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46123</v>
      </c>
      <c r="E236" s="14">
        <f>data!BB62</f>
        <v>182729</v>
      </c>
      <c r="F236" s="14">
        <f>data!BC62</f>
        <v>203423</v>
      </c>
      <c r="G236" s="14">
        <f>data!BD62</f>
        <v>0</v>
      </c>
      <c r="H236" s="14">
        <f>data!BE62</f>
        <v>629489</v>
      </c>
      <c r="I236" s="14">
        <f>data!BF62</f>
        <v>628603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25131.599999999999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647821.6399999999</v>
      </c>
      <c r="E238" s="14">
        <f>data!BB64</f>
        <v>17684.949999999997</v>
      </c>
      <c r="F238" s="14">
        <f>data!BC64</f>
        <v>12998.890000000001</v>
      </c>
      <c r="G238" s="14">
        <f>data!BD64</f>
        <v>-191583.26</v>
      </c>
      <c r="H238" s="14">
        <f>data!BE64</f>
        <v>2060921.26</v>
      </c>
      <c r="I238" s="14">
        <f>data!BF64</f>
        <v>741074.53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121.32</v>
      </c>
      <c r="E239" s="14">
        <f>data!BB65</f>
        <v>359.24</v>
      </c>
      <c r="F239" s="14">
        <f>data!BC65</f>
        <v>0</v>
      </c>
      <c r="G239" s="14">
        <f>data!BD65</f>
        <v>0</v>
      </c>
      <c r="H239" s="14">
        <f>data!BE65</f>
        <v>3630416.23</v>
      </c>
      <c r="I239" s="14">
        <f>data!BF65</f>
        <v>617353.6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1351779.7599999998</v>
      </c>
      <c r="E240" s="14">
        <f>data!BB66</f>
        <v>260961.47000000003</v>
      </c>
      <c r="F240" s="14">
        <f>data!BC66</f>
        <v>1202.73</v>
      </c>
      <c r="G240" s="14">
        <f>data!BD66</f>
        <v>52422.080000000002</v>
      </c>
      <c r="H240" s="14">
        <f>data!BE66</f>
        <v>8443929.4299999978</v>
      </c>
      <c r="I240" s="14">
        <f>data!BF66</f>
        <v>48284.44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546137</v>
      </c>
      <c r="E241" s="14">
        <f>data!BB67</f>
        <v>0</v>
      </c>
      <c r="F241" s="14">
        <f>data!BC67</f>
        <v>0</v>
      </c>
      <c r="G241" s="14">
        <f>data!BD67</f>
        <v>137817</v>
      </c>
      <c r="H241" s="14">
        <f>data!BE67</f>
        <v>2622313</v>
      </c>
      <c r="I241" s="14">
        <f>data!BF67</f>
        <v>193113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84921.11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39056.14</v>
      </c>
      <c r="I242" s="14">
        <f>data!BF68</f>
        <v>12056.98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6239.47</v>
      </c>
      <c r="E243" s="14">
        <f>data!BB69</f>
        <v>21154.489999999998</v>
      </c>
      <c r="F243" s="14">
        <f>data!BC69</f>
        <v>15080.61</v>
      </c>
      <c r="G243" s="14">
        <f>data!BD69</f>
        <v>0</v>
      </c>
      <c r="H243" s="14">
        <f>data!BE69</f>
        <v>248703.38</v>
      </c>
      <c r="I243" s="14">
        <f>data!BF69</f>
        <v>13380.25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-8583.83</v>
      </c>
      <c r="E244" s="14">
        <f>-data!BB70</f>
        <v>-166746.59000000003</v>
      </c>
      <c r="F244" s="14">
        <f>-data!BC70</f>
        <v>0</v>
      </c>
      <c r="G244" s="14">
        <f>-data!BD70</f>
        <v>0</v>
      </c>
      <c r="H244" s="14">
        <f>-data!BE70</f>
        <v>-3826545.31</v>
      </c>
      <c r="I244" s="14">
        <f>-data!BF70</f>
        <v>-364464.96000000014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3180307.3699999996</v>
      </c>
      <c r="E245" s="14">
        <f>data!BB71</f>
        <v>2319812.7500000014</v>
      </c>
      <c r="F245" s="14">
        <f>data!BC71</f>
        <v>2463286.1800000002</v>
      </c>
      <c r="G245" s="14">
        <f>data!BD71</f>
        <v>-1344.179999999993</v>
      </c>
      <c r="H245" s="14">
        <f>data!BE71</f>
        <v>20775906.619999997</v>
      </c>
      <c r="I245" s="14">
        <f>data!BF71</f>
        <v>8782185.4000000004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24137.309999999998</v>
      </c>
      <c r="E252" s="85">
        <f>data!BB76</f>
        <v>0</v>
      </c>
      <c r="F252" s="85">
        <f>data!BC76</f>
        <v>0</v>
      </c>
      <c r="G252" s="85">
        <f>data!BD76</f>
        <v>6091.0400000000009</v>
      </c>
      <c r="H252" s="85">
        <f>data!BE76</f>
        <v>115896.83000000005</v>
      </c>
      <c r="I252" s="85">
        <f>data!BF76</f>
        <v>8534.92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9707.9331154452375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Sacred Heart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11.99</v>
      </c>
      <c r="D266" s="26">
        <f>data!BH60</f>
        <v>5.75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471582.45</v>
      </c>
      <c r="D267" s="14">
        <f>data!BH61</f>
        <v>484382.85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43007</v>
      </c>
      <c r="D268" s="14">
        <f>data!BH62</f>
        <v>44174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4838.51</v>
      </c>
      <c r="D269" s="14">
        <f>data!BH63</f>
        <v>0</v>
      </c>
      <c r="E269" s="14">
        <f>data!BI63</f>
        <v>0</v>
      </c>
      <c r="F269" s="14">
        <f>data!BJ63</f>
        <v>136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6278.58</v>
      </c>
      <c r="D270" s="14">
        <f>data!BH64</f>
        <v>192311.09000000003</v>
      </c>
      <c r="E270" s="14">
        <f>data!BI64</f>
        <v>0</v>
      </c>
      <c r="F270" s="14">
        <f>data!BJ64</f>
        <v>1179.07</v>
      </c>
      <c r="G270" s="14">
        <f>data!BK64</f>
        <v>67.040000000000006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-77353.03</v>
      </c>
      <c r="D271" s="14">
        <f>data!BH65</f>
        <v>1922.7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5066.07</v>
      </c>
      <c r="D272" s="14">
        <f>data!BH66</f>
        <v>2899.08</v>
      </c>
      <c r="E272" s="14">
        <f>data!BI66</f>
        <v>0</v>
      </c>
      <c r="F272" s="14">
        <f>data!BJ66</f>
        <v>416.38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51082</v>
      </c>
      <c r="D273" s="14">
        <f>data!BH67</f>
        <v>291726</v>
      </c>
      <c r="E273" s="14">
        <f>data!BI67</f>
        <v>0</v>
      </c>
      <c r="F273" s="14">
        <f>data!BJ67</f>
        <v>169990</v>
      </c>
      <c r="G273" s="14">
        <f>data!BK67</f>
        <v>260380</v>
      </c>
      <c r="H273" s="14">
        <f>data!BL67</f>
        <v>40503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305711.46999999997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33897.769999999997</v>
      </c>
      <c r="D275" s="14">
        <f>data!BH69</f>
        <v>13012.47</v>
      </c>
      <c r="E275" s="14">
        <f>data!BI69</f>
        <v>0</v>
      </c>
      <c r="F275" s="14">
        <f>data!BJ69</f>
        <v>23.45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-63429.96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474969.38999999996</v>
      </c>
      <c r="D277" s="14">
        <f>data!BH71</f>
        <v>1336139.6599999999</v>
      </c>
      <c r="E277" s="14">
        <f>data!BI71</f>
        <v>0</v>
      </c>
      <c r="F277" s="14">
        <f>data!BJ71</f>
        <v>171744.90000000002</v>
      </c>
      <c r="G277" s="14">
        <f>data!BK71</f>
        <v>260447.04</v>
      </c>
      <c r="H277" s="14">
        <f>data!BL71</f>
        <v>40503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2257.65</v>
      </c>
      <c r="D284" s="85">
        <f>data!BH76</f>
        <v>12893.26</v>
      </c>
      <c r="E284" s="85">
        <f>data!BI76</f>
        <v>0</v>
      </c>
      <c r="F284" s="85">
        <f>data!BJ76</f>
        <v>7512.93</v>
      </c>
      <c r="G284" s="85">
        <f>data!BK76</f>
        <v>11507.86</v>
      </c>
      <c r="H284" s="85">
        <f>data!BL76</f>
        <v>1790.0900000000001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5185.6195126982038</v>
      </c>
      <c r="E286" s="85">
        <f>data!BI78</f>
        <v>0</v>
      </c>
      <c r="F286" s="213" t="str">
        <f>IF(data!BJ78&gt;0,data!BJ78,"")</f>
        <v>x</v>
      </c>
      <c r="G286" s="85">
        <f>data!BK78</f>
        <v>4628.4169686641817</v>
      </c>
      <c r="H286" s="85">
        <f>data!BL78</f>
        <v>719.96730334189544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Sacred Heart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15.119999999999997</v>
      </c>
      <c r="D298" s="26">
        <f>data!BO60</f>
        <v>3.2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21.090000000000003</v>
      </c>
      <c r="I298" s="26">
        <f>data!BT60</f>
        <v>17.649999999999999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2517054.6300000004</v>
      </c>
      <c r="D299" s="14">
        <f>data!BO61</f>
        <v>128112.64000000001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1478715.4199999995</v>
      </c>
      <c r="I299" s="14">
        <f>data!BT61</f>
        <v>1119344.95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229549</v>
      </c>
      <c r="D300" s="14">
        <f>data!BO62</f>
        <v>11684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134855</v>
      </c>
      <c r="I300" s="14">
        <f>data!BT62</f>
        <v>102081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2400924.96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29035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569273.94000000006</v>
      </c>
      <c r="D302" s="14">
        <f>data!BO64</f>
        <v>96.28</v>
      </c>
      <c r="E302" s="14">
        <f>data!BP64</f>
        <v>452.53</v>
      </c>
      <c r="F302" s="14">
        <f>data!BQ64</f>
        <v>0</v>
      </c>
      <c r="G302" s="14">
        <f>data!BR64</f>
        <v>0</v>
      </c>
      <c r="H302" s="14">
        <f>data!BS64</f>
        <v>496586.94000000006</v>
      </c>
      <c r="I302" s="14">
        <f>data!BT64</f>
        <v>6834.44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6865.5599999999995</v>
      </c>
      <c r="D303" s="14">
        <f>data!BO65</f>
        <v>0</v>
      </c>
      <c r="E303" s="14">
        <f>data!BP65</f>
        <v>609.28</v>
      </c>
      <c r="F303" s="14">
        <f>data!BQ65</f>
        <v>0</v>
      </c>
      <c r="G303" s="14">
        <f>data!BR65</f>
        <v>0</v>
      </c>
      <c r="H303" s="14">
        <f>data!BS65</f>
        <v>9833.4700000000012</v>
      </c>
      <c r="I303" s="14">
        <f>data!BT65</f>
        <v>166.41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2092195.87</v>
      </c>
      <c r="D304" s="14">
        <f>data!BO66</f>
        <v>0</v>
      </c>
      <c r="E304" s="14">
        <f>data!BP66</f>
        <v>7438.29</v>
      </c>
      <c r="F304" s="14">
        <f>data!BQ66</f>
        <v>0</v>
      </c>
      <c r="G304" s="14">
        <f>data!BR66</f>
        <v>0</v>
      </c>
      <c r="H304" s="14">
        <f>data!BS66</f>
        <v>64103.119999999995</v>
      </c>
      <c r="I304" s="14">
        <f>data!BT66</f>
        <v>932.80000000000007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471296</v>
      </c>
      <c r="D305" s="14">
        <f>data!BO67</f>
        <v>21523</v>
      </c>
      <c r="E305" s="14">
        <f>data!BP67</f>
        <v>27985</v>
      </c>
      <c r="F305" s="14">
        <f>data!BQ67</f>
        <v>0</v>
      </c>
      <c r="G305" s="14">
        <f>data!BR67</f>
        <v>0</v>
      </c>
      <c r="H305" s="14">
        <f>data!BS67</f>
        <v>75289</v>
      </c>
      <c r="I305" s="14">
        <f>data!BT67</f>
        <v>35327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616.06000000000006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245304.80999999997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3491792.7899999996</v>
      </c>
      <c r="D307" s="14">
        <f>data!BO69</f>
        <v>0</v>
      </c>
      <c r="E307" s="14">
        <f>data!BP69</f>
        <v>800</v>
      </c>
      <c r="F307" s="14">
        <f>data!BQ69</f>
        <v>0</v>
      </c>
      <c r="G307" s="14">
        <f>data!BR69</f>
        <v>0</v>
      </c>
      <c r="H307" s="14">
        <f>data!BS69</f>
        <v>83486.84</v>
      </c>
      <c r="I307" s="14">
        <f>data!BT69</f>
        <v>18319.68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-320995.82999999996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-1189243.18</v>
      </c>
      <c r="I308" s="14">
        <f>-data!BT70</f>
        <v>-2452.12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11458572.979999999</v>
      </c>
      <c r="D309" s="14">
        <f>data!BO71</f>
        <v>161415.92000000001</v>
      </c>
      <c r="E309" s="14">
        <f>data!BP71</f>
        <v>37285.1</v>
      </c>
      <c r="F309" s="14">
        <f>data!BQ71</f>
        <v>0</v>
      </c>
      <c r="G309" s="14">
        <f>data!BR71</f>
        <v>0</v>
      </c>
      <c r="H309" s="14">
        <f>data!BS71</f>
        <v>1427966.4199999997</v>
      </c>
      <c r="I309" s="14">
        <f>data!BT71</f>
        <v>1280554.1599999997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20829.590000000007</v>
      </c>
      <c r="D316" s="85">
        <f>data!BO76</f>
        <v>951.24000000000012</v>
      </c>
      <c r="E316" s="85">
        <f>data!BP76</f>
        <v>1236.83</v>
      </c>
      <c r="F316" s="85">
        <f>data!BQ76</f>
        <v>0</v>
      </c>
      <c r="G316" s="85">
        <f>data!BR76</f>
        <v>0</v>
      </c>
      <c r="H316" s="85">
        <f>data!BS76</f>
        <v>3327.5</v>
      </c>
      <c r="I316" s="85">
        <f>data!BT76</f>
        <v>1561.3200000000002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1338.3076838986628</v>
      </c>
      <c r="I318" s="85">
        <f>data!BT78</f>
        <v>627.95689046571306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Sacred Heart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79.31</v>
      </c>
      <c r="F330" s="26">
        <f>data!BX60</f>
        <v>0</v>
      </c>
      <c r="G330" s="26">
        <f>data!BY60</f>
        <v>73.429999999999993</v>
      </c>
      <c r="H330" s="26">
        <f>data!BZ60</f>
        <v>0</v>
      </c>
      <c r="I330" s="26">
        <f>data!CA60</f>
        <v>14.66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30993212.230000004</v>
      </c>
      <c r="F331" s="86">
        <f>data!BX61</f>
        <v>0</v>
      </c>
      <c r="G331" s="86">
        <f>data!BY61</f>
        <v>12093248.740000002</v>
      </c>
      <c r="H331" s="86">
        <f>data!BZ61</f>
        <v>0</v>
      </c>
      <c r="I331" s="86">
        <f>data!CA61</f>
        <v>2063632.8999999997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2826497</v>
      </c>
      <c r="F332" s="86">
        <f>data!BX62</f>
        <v>0</v>
      </c>
      <c r="G332" s="86">
        <f>data!BY62</f>
        <v>1102871</v>
      </c>
      <c r="H332" s="86">
        <f>data!BZ62</f>
        <v>0</v>
      </c>
      <c r="I332" s="86">
        <f>data!CA62</f>
        <v>188198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139000.04</v>
      </c>
      <c r="F333" s="86">
        <f>data!BX63</f>
        <v>0</v>
      </c>
      <c r="G333" s="86">
        <f>data!BY63</f>
        <v>251764.29000000004</v>
      </c>
      <c r="H333" s="86">
        <f>data!BZ63</f>
        <v>0</v>
      </c>
      <c r="I333" s="86">
        <f>data!CA63</f>
        <v>231144.06000000003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948.02</v>
      </c>
      <c r="E334" s="86">
        <f>data!BW64</f>
        <v>177384.01999999996</v>
      </c>
      <c r="F334" s="86">
        <f>data!BX64</f>
        <v>0</v>
      </c>
      <c r="G334" s="86">
        <f>data!BY64</f>
        <v>87737.849999999991</v>
      </c>
      <c r="H334" s="86">
        <f>data!BZ64</f>
        <v>0</v>
      </c>
      <c r="I334" s="86">
        <f>data!CA64</f>
        <v>13818.659999999998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156348.29999999999</v>
      </c>
      <c r="F335" s="86">
        <f>data!BX65</f>
        <v>0</v>
      </c>
      <c r="G335" s="86">
        <f>data!BY65</f>
        <v>2949.4500000000003</v>
      </c>
      <c r="H335" s="86">
        <f>data!BZ65</f>
        <v>0</v>
      </c>
      <c r="I335" s="86">
        <f>data!CA65</f>
        <v>4271.93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8868785.3999999985</v>
      </c>
      <c r="F336" s="86">
        <f>data!BX66</f>
        <v>0</v>
      </c>
      <c r="G336" s="86">
        <f>data!BY66</f>
        <v>2875793.2199999997</v>
      </c>
      <c r="H336" s="86">
        <f>data!BZ66</f>
        <v>0</v>
      </c>
      <c r="I336" s="86">
        <f>data!CA66</f>
        <v>11428430.029999997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248951</v>
      </c>
      <c r="E337" s="86">
        <f>data!BW67</f>
        <v>450933</v>
      </c>
      <c r="F337" s="86">
        <f>data!BX67</f>
        <v>0</v>
      </c>
      <c r="G337" s="86">
        <f>data!BY67</f>
        <v>140258</v>
      </c>
      <c r="H337" s="86">
        <f>data!BZ67</f>
        <v>0</v>
      </c>
      <c r="I337" s="86">
        <f>data!CA67</f>
        <v>556872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1415215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10005.19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515824.09000000014</v>
      </c>
      <c r="F339" s="86">
        <f>data!BX69</f>
        <v>0</v>
      </c>
      <c r="G339" s="86">
        <f>data!BY69</f>
        <v>359033.92</v>
      </c>
      <c r="H339" s="86">
        <f>data!BZ69</f>
        <v>0</v>
      </c>
      <c r="I339" s="86">
        <f>data!CA69</f>
        <v>170218.03999999998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-2774084.24</v>
      </c>
      <c r="F340" s="14">
        <f>-data!BX70</f>
        <v>0</v>
      </c>
      <c r="G340" s="14">
        <f>-data!BY70</f>
        <v>-179960.8</v>
      </c>
      <c r="H340" s="14">
        <f>-data!BZ70</f>
        <v>0</v>
      </c>
      <c r="I340" s="14">
        <f>-data!CA70</f>
        <v>-2119815.6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249899.02</v>
      </c>
      <c r="E341" s="14">
        <f>data!BW71</f>
        <v>42769114.840000004</v>
      </c>
      <c r="F341" s="14">
        <f>data!BX71</f>
        <v>0</v>
      </c>
      <c r="G341" s="14">
        <f>data!BY71</f>
        <v>16733695.670000002</v>
      </c>
      <c r="H341" s="14">
        <f>data!BZ71</f>
        <v>0</v>
      </c>
      <c r="I341" s="14">
        <f>data!CA71</f>
        <v>12546775.209999997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11002.730000000001</v>
      </c>
      <c r="E348" s="85">
        <f>data!BW76</f>
        <v>19929.639999999996</v>
      </c>
      <c r="F348" s="85">
        <f>data!BX76</f>
        <v>0</v>
      </c>
      <c r="G348" s="85">
        <f>data!BY76</f>
        <v>6198.909999999998</v>
      </c>
      <c r="H348" s="85">
        <f>data!BZ76</f>
        <v>0</v>
      </c>
      <c r="I348" s="85">
        <f>data!CA76</f>
        <v>24611.73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4425.255628208065</v>
      </c>
      <c r="E350" s="85">
        <f>data!BW78</f>
        <v>8015.6244475835138</v>
      </c>
      <c r="F350" s="85">
        <f>data!BX78</f>
        <v>0</v>
      </c>
      <c r="G350" s="85">
        <f>data!BY78</f>
        <v>2493.1777264601824</v>
      </c>
      <c r="H350" s="85">
        <f>data!BZ78</f>
        <v>0</v>
      </c>
      <c r="I350" s="85">
        <f>data!CA78</f>
        <v>9898.7430121830912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Sacred Heart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0.02</v>
      </c>
      <c r="D362" s="26">
        <f>data!CC60</f>
        <v>45.069999999999993</v>
      </c>
      <c r="E362" s="217"/>
      <c r="F362" s="211"/>
      <c r="G362" s="211"/>
      <c r="H362" s="211"/>
      <c r="I362" s="87">
        <f>data!CE60</f>
        <v>3458.8499999999976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1999.66</v>
      </c>
      <c r="D363" s="86">
        <f>data!CC61</f>
        <v>3498015.91</v>
      </c>
      <c r="E363" s="218"/>
      <c r="F363" s="219"/>
      <c r="G363" s="219"/>
      <c r="H363" s="219"/>
      <c r="I363" s="86">
        <f>data!CE61</f>
        <v>314424513.13999993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182</v>
      </c>
      <c r="D364" s="86">
        <f>data!CC62</f>
        <v>319010</v>
      </c>
      <c r="E364" s="218"/>
      <c r="F364" s="219"/>
      <c r="G364" s="219"/>
      <c r="H364" s="219"/>
      <c r="I364" s="86">
        <f>data!CE62</f>
        <v>28674663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384218.26</v>
      </c>
      <c r="E365" s="218"/>
      <c r="F365" s="219"/>
      <c r="G365" s="219"/>
      <c r="H365" s="219"/>
      <c r="I365" s="86">
        <f>data!CE63</f>
        <v>20380571.280000001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162.26</v>
      </c>
      <c r="D366" s="86">
        <f>data!CC64</f>
        <v>13241149.950000003</v>
      </c>
      <c r="E366" s="218"/>
      <c r="F366" s="219"/>
      <c r="G366" s="219"/>
      <c r="H366" s="219"/>
      <c r="I366" s="86">
        <f>data!CE64</f>
        <v>200320846.02999991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190.73000000000002</v>
      </c>
      <c r="D367" s="86">
        <f>data!CC65</f>
        <v>3550.19</v>
      </c>
      <c r="E367" s="218"/>
      <c r="F367" s="219"/>
      <c r="G367" s="219"/>
      <c r="H367" s="219"/>
      <c r="I367" s="86">
        <f>data!CE65</f>
        <v>4438453.38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94852.58</v>
      </c>
      <c r="E368" s="218"/>
      <c r="F368" s="219"/>
      <c r="G368" s="219"/>
      <c r="H368" s="219"/>
      <c r="I368" s="86">
        <f>data!CE66</f>
        <v>84784106.599999979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524026</v>
      </c>
      <c r="E369" s="218"/>
      <c r="F369" s="219"/>
      <c r="G369" s="219"/>
      <c r="H369" s="219"/>
      <c r="I369" s="86">
        <f>data!CE67</f>
        <v>19226167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62389.55</v>
      </c>
      <c r="E370" s="218"/>
      <c r="F370" s="219"/>
      <c r="G370" s="219"/>
      <c r="H370" s="219"/>
      <c r="I370" s="86">
        <f>data!CE68</f>
        <v>8372651.3800000008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267743537.8761251</v>
      </c>
      <c r="E371" s="86">
        <f>data!CD69</f>
        <v>34631583.869999997</v>
      </c>
      <c r="F371" s="219"/>
      <c r="G371" s="219"/>
      <c r="H371" s="219"/>
      <c r="I371" s="86">
        <f>data!CE69</f>
        <v>309123402.13612509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-25429986.91</v>
      </c>
      <c r="E372" s="229">
        <f>data!CD70</f>
        <v>0</v>
      </c>
      <c r="F372" s="220"/>
      <c r="G372" s="220"/>
      <c r="H372" s="220"/>
      <c r="I372" s="14">
        <f>-data!CE70</f>
        <v>-47582643.400000006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2534.65</v>
      </c>
      <c r="D373" s="86">
        <f>data!CC71</f>
        <v>260440763.4061251</v>
      </c>
      <c r="E373" s="86">
        <f>data!CD71</f>
        <v>34631583.869999997</v>
      </c>
      <c r="F373" s="219"/>
      <c r="G373" s="219"/>
      <c r="H373" s="219"/>
      <c r="I373" s="14">
        <f>data!CE71</f>
        <v>942162730.54612494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1814428881.9000003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865972766.40999997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2680401648.3100009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23160.07</v>
      </c>
      <c r="E380" s="214"/>
      <c r="F380" s="211"/>
      <c r="G380" s="211"/>
      <c r="H380" s="211"/>
      <c r="I380" s="14">
        <f>data!CE76</f>
        <v>849727.63000000024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793258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256637.56155916586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3341131.5100000002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1194.2300000000005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2020-09-14T21:51:38Z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2020-06-02T04:41:23Z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a0379b9a-cab5-429f-9cd5-9be2283f753a</vt:lpwstr>
  </property>
  <property fmtid="{D5CDD505-2E9C-101B-9397-08002B2CF9AE}" pid="9" name="MSIP_Label_11a905b5-8388-4a05-b89a-55e43f7b4d00_ContentBits">
    <vt:lpwstr>0</vt:lpwstr>
  </property>
</Properties>
</file>