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0" yWindow="0" windowWidth="23040" windowHeight="10824" tabRatio="847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data!$DR$823:$DR$868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25" i="1" l="1"/>
  <c r="F493" i="1" l="1"/>
  <c r="D493" i="1"/>
  <c r="B493" i="1"/>
  <c r="B575" i="1" l="1"/>
  <c r="B568" i="1"/>
  <c r="B564" i="1"/>
  <c r="B560" i="1"/>
  <c r="B556" i="1"/>
  <c r="B552" i="1"/>
  <c r="B550" i="1"/>
  <c r="B548" i="1"/>
  <c r="B540" i="1"/>
  <c r="B532" i="1"/>
  <c r="B524" i="1"/>
  <c r="B498" i="1"/>
  <c r="A493" i="1"/>
  <c r="C115" i="8"/>
  <c r="C444" i="1"/>
  <c r="D367" i="1"/>
  <c r="C119" i="8" s="1"/>
  <c r="D221" i="1"/>
  <c r="B444" i="1" s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CE65" i="1"/>
  <c r="CE63" i="1"/>
  <c r="C429" i="1" s="1"/>
  <c r="CE66" i="1"/>
  <c r="I368" i="9" s="1"/>
  <c r="CE68" i="1"/>
  <c r="I370" i="9" s="1"/>
  <c r="D75" i="1"/>
  <c r="AR75" i="1"/>
  <c r="AS75" i="1"/>
  <c r="AT75" i="1"/>
  <c r="D218" i="9" s="1"/>
  <c r="AU75" i="1"/>
  <c r="AQ75" i="1"/>
  <c r="H186" i="9" s="1"/>
  <c r="AO75" i="1"/>
  <c r="AN75" i="1"/>
  <c r="AM75" i="1"/>
  <c r="AI75" i="1"/>
  <c r="G154" i="9" s="1"/>
  <c r="AH75" i="1"/>
  <c r="F154" i="9" s="1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V75" i="1"/>
  <c r="H90" i="9" s="1"/>
  <c r="T75" i="1"/>
  <c r="R75" i="1"/>
  <c r="Q75" i="1"/>
  <c r="C90" i="9" s="1"/>
  <c r="P75" i="1"/>
  <c r="I58" i="9" s="1"/>
  <c r="O75" i="1"/>
  <c r="N75" i="1"/>
  <c r="G58" i="9" s="1"/>
  <c r="M75" i="1"/>
  <c r="F58" i="9" s="1"/>
  <c r="L75" i="1"/>
  <c r="E58" i="9" s="1"/>
  <c r="I75" i="1"/>
  <c r="H75" i="1"/>
  <c r="H26" i="9" s="1"/>
  <c r="G75" i="1"/>
  <c r="F75" i="1"/>
  <c r="F26" i="9" s="1"/>
  <c r="AV75" i="1"/>
  <c r="AP75" i="1"/>
  <c r="AJ75" i="1"/>
  <c r="AL75" i="1"/>
  <c r="C186" i="9" s="1"/>
  <c r="AK75" i="1"/>
  <c r="I154" i="9" s="1"/>
  <c r="AG75" i="1"/>
  <c r="E154" i="9" s="1"/>
  <c r="AE75" i="1"/>
  <c r="AC75" i="1"/>
  <c r="H122" i="9" s="1"/>
  <c r="AB75" i="1"/>
  <c r="G122" i="9" s="1"/>
  <c r="Y75" i="1"/>
  <c r="D122" i="9" s="1"/>
  <c r="U75" i="1"/>
  <c r="G90" i="9" s="1"/>
  <c r="S75" i="1"/>
  <c r="E90" i="9" s="1"/>
  <c r="K75" i="1"/>
  <c r="J75" i="1"/>
  <c r="E75" i="1"/>
  <c r="E26" i="9" s="1"/>
  <c r="CE73" i="1"/>
  <c r="CE74" i="1"/>
  <c r="I377" i="9" s="1"/>
  <c r="C75" i="1"/>
  <c r="C26" i="9" s="1"/>
  <c r="CE80" i="1"/>
  <c r="CE78" i="1"/>
  <c r="CE69" i="1"/>
  <c r="I371" i="9" s="1"/>
  <c r="D361" i="1"/>
  <c r="D372" i="1"/>
  <c r="C125" i="8" s="1"/>
  <c r="D260" i="1"/>
  <c r="D265" i="1"/>
  <c r="C22" i="8" s="1"/>
  <c r="D275" i="1"/>
  <c r="D277" i="1" s="1"/>
  <c r="C35" i="8" s="1"/>
  <c r="D290" i="1"/>
  <c r="D314" i="1"/>
  <c r="D319" i="1"/>
  <c r="C74" i="8" s="1"/>
  <c r="D328" i="1"/>
  <c r="C84" i="8" s="1"/>
  <c r="D329" i="1"/>
  <c r="C85" i="8" s="1"/>
  <c r="D229" i="1"/>
  <c r="B445" i="1" s="1"/>
  <c r="D236" i="1"/>
  <c r="D240" i="1"/>
  <c r="B447" i="1" s="1"/>
  <c r="E209" i="1"/>
  <c r="F24" i="6" s="1"/>
  <c r="E210" i="1"/>
  <c r="E211" i="1"/>
  <c r="F26" i="6" s="1"/>
  <c r="E212" i="1"/>
  <c r="F27" i="6" s="1"/>
  <c r="E213" i="1"/>
  <c r="F28" i="6" s="1"/>
  <c r="E214" i="1"/>
  <c r="F29" i="6" s="1"/>
  <c r="E215" i="1"/>
  <c r="F30" i="6" s="1"/>
  <c r="E216" i="1"/>
  <c r="F31" i="6" s="1"/>
  <c r="D217" i="1"/>
  <c r="E32" i="6" s="1"/>
  <c r="C217" i="1"/>
  <c r="D433" i="1" s="1"/>
  <c r="E196" i="1"/>
  <c r="E197" i="1"/>
  <c r="C470" i="1" s="1"/>
  <c r="E198" i="1"/>
  <c r="E199" i="1"/>
  <c r="C472" i="1" s="1"/>
  <c r="E200" i="1"/>
  <c r="F12" i="6" s="1"/>
  <c r="E201" i="1"/>
  <c r="E202" i="1"/>
  <c r="C474" i="1" s="1"/>
  <c r="E203" i="1"/>
  <c r="D204" i="1"/>
  <c r="B204" i="1"/>
  <c r="C16" i="6" s="1"/>
  <c r="D190" i="1"/>
  <c r="D437" i="1" s="1"/>
  <c r="D186" i="1"/>
  <c r="D181" i="1"/>
  <c r="D435" i="1" s="1"/>
  <c r="D177" i="1"/>
  <c r="C20" i="5" s="1"/>
  <c r="E154" i="1"/>
  <c r="E153" i="1"/>
  <c r="E152" i="1"/>
  <c r="E151" i="1"/>
  <c r="C28" i="4" s="1"/>
  <c r="E150" i="1"/>
  <c r="E148" i="1"/>
  <c r="E147" i="1"/>
  <c r="G19" i="4" s="1"/>
  <c r="E146" i="1"/>
  <c r="D19" i="4" s="1"/>
  <c r="E145" i="1"/>
  <c r="C19" i="4" s="1"/>
  <c r="E144" i="1"/>
  <c r="B19" i="4" s="1"/>
  <c r="E141" i="1"/>
  <c r="E140" i="1"/>
  <c r="D10" i="4" s="1"/>
  <c r="E139" i="1"/>
  <c r="E127" i="1"/>
  <c r="G34" i="3" s="1"/>
  <c r="CF79" i="1"/>
  <c r="B53" i="1"/>
  <c r="CE51" i="1"/>
  <c r="B49" i="1"/>
  <c r="AS48" i="1"/>
  <c r="AS62" i="1" s="1"/>
  <c r="A412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6" i="1"/>
  <c r="B475" i="1"/>
  <c r="B474" i="1"/>
  <c r="B473" i="1"/>
  <c r="B472" i="1"/>
  <c r="B471" i="1"/>
  <c r="B470" i="1"/>
  <c r="B469" i="1"/>
  <c r="B468" i="1"/>
  <c r="B465" i="1"/>
  <c r="B464" i="1"/>
  <c r="B463" i="1"/>
  <c r="C459" i="1"/>
  <c r="B459" i="1"/>
  <c r="B458" i="1"/>
  <c r="B455" i="1"/>
  <c r="B454" i="1"/>
  <c r="B453" i="1"/>
  <c r="C447" i="1"/>
  <c r="C446" i="1"/>
  <c r="C445" i="1"/>
  <c r="C431" i="1"/>
  <c r="B438" i="1"/>
  <c r="B439" i="1"/>
  <c r="C439" i="1"/>
  <c r="C438" i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C417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2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8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8" i="4"/>
  <c r="G17" i="4"/>
  <c r="G16" i="4"/>
  <c r="F19" i="4"/>
  <c r="F18" i="4"/>
  <c r="F17" i="4"/>
  <c r="F16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10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D32" i="6"/>
  <c r="E31" i="6"/>
  <c r="D31" i="6"/>
  <c r="E30" i="6"/>
  <c r="D30" i="6"/>
  <c r="E29" i="6"/>
  <c r="D29" i="6"/>
  <c r="E28" i="6"/>
  <c r="D28" i="6"/>
  <c r="E27" i="6"/>
  <c r="D27" i="6"/>
  <c r="E26" i="6"/>
  <c r="D26" i="6"/>
  <c r="F25" i="6"/>
  <c r="E25" i="6"/>
  <c r="D25" i="6"/>
  <c r="E24" i="6"/>
  <c r="D24" i="6"/>
  <c r="E16" i="6"/>
  <c r="E15" i="6"/>
  <c r="D15" i="6"/>
  <c r="E14" i="6"/>
  <c r="D14" i="6"/>
  <c r="E13" i="6"/>
  <c r="D13" i="6"/>
  <c r="E12" i="6"/>
  <c r="F11" i="6"/>
  <c r="E11" i="6"/>
  <c r="D11" i="6"/>
  <c r="E10" i="6"/>
  <c r="D10" i="6"/>
  <c r="F9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X48" i="1"/>
  <c r="X62" i="1" s="1"/>
  <c r="T48" i="1"/>
  <c r="T62" i="1" s="1"/>
  <c r="C16" i="8"/>
  <c r="C469" i="1"/>
  <c r="F8" i="6"/>
  <c r="I26" i="9"/>
  <c r="F90" i="9"/>
  <c r="D366" i="9"/>
  <c r="CE64" i="1"/>
  <c r="I366" i="9" s="1"/>
  <c r="D368" i="9"/>
  <c r="C276" i="9"/>
  <c r="CE70" i="1"/>
  <c r="CE76" i="1"/>
  <c r="D612" i="1" s="1"/>
  <c r="CE77" i="1"/>
  <c r="CF77" i="1" s="1"/>
  <c r="I29" i="9"/>
  <c r="C95" i="9"/>
  <c r="CE79" i="1"/>
  <c r="J612" i="1" s="1"/>
  <c r="E142" i="1"/>
  <c r="F10" i="4" s="1"/>
  <c r="G9" i="4"/>
  <c r="F9" i="4"/>
  <c r="E138" i="1"/>
  <c r="C204" i="1"/>
  <c r="D16" i="6" s="1"/>
  <c r="E195" i="1"/>
  <c r="C28" i="6"/>
  <c r="B217" i="1"/>
  <c r="C32" i="6" s="1"/>
  <c r="C140" i="8"/>
  <c r="D390" i="1"/>
  <c r="B441" i="1" s="1"/>
  <c r="D283" i="1"/>
  <c r="C42" i="8" s="1"/>
  <c r="C40" i="8"/>
  <c r="E515" i="1"/>
  <c r="H73" i="9"/>
  <c r="E105" i="9"/>
  <c r="E519" i="1"/>
  <c r="E528" i="1"/>
  <c r="G137" i="9"/>
  <c r="C9" i="5"/>
  <c r="D173" i="1"/>
  <c r="C14" i="5" s="1"/>
  <c r="F28" i="4"/>
  <c r="AE48" i="1"/>
  <c r="AE62" i="1" s="1"/>
  <c r="O48" i="1"/>
  <c r="O62" i="1" s="1"/>
  <c r="CD71" i="1"/>
  <c r="E373" i="9" s="1"/>
  <c r="AK48" i="1"/>
  <c r="AK62" i="1" s="1"/>
  <c r="I140" i="9" s="1"/>
  <c r="BM48" i="1"/>
  <c r="BM62" i="1" s="1"/>
  <c r="AG48" i="1"/>
  <c r="AG62" i="1" s="1"/>
  <c r="I48" i="1"/>
  <c r="I62" i="1" s="1"/>
  <c r="I12" i="9" s="1"/>
  <c r="BG48" i="1"/>
  <c r="BG62" i="1" s="1"/>
  <c r="AY48" i="1"/>
  <c r="AY62" i="1" s="1"/>
  <c r="K48" i="1"/>
  <c r="K62" i="1" s="1"/>
  <c r="C615" i="1"/>
  <c r="B440" i="1"/>
  <c r="E372" i="9"/>
  <c r="BV48" i="1"/>
  <c r="BV62" i="1" s="1"/>
  <c r="BT48" i="1"/>
  <c r="BT62" i="1" s="1"/>
  <c r="I300" i="9" s="1"/>
  <c r="BJ48" i="1"/>
  <c r="BJ62" i="1" s="1"/>
  <c r="AZ48" i="1"/>
  <c r="AZ62" i="1" s="1"/>
  <c r="AP48" i="1"/>
  <c r="AP62" i="1" s="1"/>
  <c r="AN48" i="1"/>
  <c r="AN62" i="1" s="1"/>
  <c r="AD48" i="1"/>
  <c r="AD62" i="1" s="1"/>
  <c r="J48" i="1"/>
  <c r="J62" i="1" s="1"/>
  <c r="C141" i="8"/>
  <c r="D368" i="1" l="1"/>
  <c r="C120" i="8" s="1"/>
  <c r="C27" i="5"/>
  <c r="C448" i="1"/>
  <c r="C434" i="1"/>
  <c r="C575" i="1"/>
  <c r="E19" i="4"/>
  <c r="C473" i="1"/>
  <c r="D330" i="1"/>
  <c r="C86" i="8" s="1"/>
  <c r="D13" i="7"/>
  <c r="D5" i="7"/>
  <c r="F13" i="6"/>
  <c r="D428" i="1"/>
  <c r="C421" i="1"/>
  <c r="I380" i="9"/>
  <c r="CF76" i="1"/>
  <c r="H52" i="1" s="1"/>
  <c r="H67" i="1" s="1"/>
  <c r="H17" i="9" s="1"/>
  <c r="C432" i="1"/>
  <c r="C430" i="1"/>
  <c r="BG52" i="1"/>
  <c r="BG67" i="1" s="1"/>
  <c r="BB52" i="1"/>
  <c r="BB67" i="1" s="1"/>
  <c r="E241" i="9" s="1"/>
  <c r="W52" i="1"/>
  <c r="W67" i="1" s="1"/>
  <c r="C218" i="9"/>
  <c r="AU52" i="1"/>
  <c r="AU67" i="1" s="1"/>
  <c r="E52" i="1"/>
  <c r="E67" i="1" s="1"/>
  <c r="L52" i="1"/>
  <c r="L67" i="1" s="1"/>
  <c r="I365" i="9"/>
  <c r="S52" i="1"/>
  <c r="S67" i="1" s="1"/>
  <c r="G612" i="1"/>
  <c r="C52" i="1"/>
  <c r="C67" i="1" s="1"/>
  <c r="AH52" i="1"/>
  <c r="AH67" i="1" s="1"/>
  <c r="F145" i="9" s="1"/>
  <c r="AO52" i="1"/>
  <c r="AO67" i="1" s="1"/>
  <c r="F177" i="9" s="1"/>
  <c r="AS52" i="1"/>
  <c r="AS67" i="1" s="1"/>
  <c r="C209" i="9" s="1"/>
  <c r="Y52" i="1"/>
  <c r="Y67" i="1" s="1"/>
  <c r="D113" i="9" s="1"/>
  <c r="AE52" i="1"/>
  <c r="AE67" i="1" s="1"/>
  <c r="C145" i="9" s="1"/>
  <c r="CC52" i="1"/>
  <c r="CC67" i="1" s="1"/>
  <c r="BZ52" i="1"/>
  <c r="BZ67" i="1" s="1"/>
  <c r="H337" i="9" s="1"/>
  <c r="BH52" i="1"/>
  <c r="BH67" i="1" s="1"/>
  <c r="AZ52" i="1"/>
  <c r="AZ67" i="1" s="1"/>
  <c r="BX52" i="1"/>
  <c r="BX67" i="1" s="1"/>
  <c r="F337" i="9" s="1"/>
  <c r="AQ52" i="1"/>
  <c r="AQ67" i="1" s="1"/>
  <c r="H177" i="9" s="1"/>
  <c r="BA52" i="1"/>
  <c r="BA67" i="1" s="1"/>
  <c r="D241" i="9" s="1"/>
  <c r="BO52" i="1"/>
  <c r="BO67" i="1" s="1"/>
  <c r="Q52" i="1"/>
  <c r="Q67" i="1" s="1"/>
  <c r="BK52" i="1"/>
  <c r="BK67" i="1" s="1"/>
  <c r="CA52" i="1"/>
  <c r="CA67" i="1" s="1"/>
  <c r="E209" i="9"/>
  <c r="AG52" i="1"/>
  <c r="AG67" i="1" s="1"/>
  <c r="N52" i="1"/>
  <c r="N67" i="1" s="1"/>
  <c r="V52" i="1"/>
  <c r="V67" i="1" s="1"/>
  <c r="AL52" i="1"/>
  <c r="AL67" i="1" s="1"/>
  <c r="C177" i="9" s="1"/>
  <c r="BS52" i="1"/>
  <c r="BS67" i="1" s="1"/>
  <c r="H305" i="9" s="1"/>
  <c r="P52" i="1"/>
  <c r="P67" i="1" s="1"/>
  <c r="I49" i="9" s="1"/>
  <c r="U52" i="1"/>
  <c r="U67" i="1" s="1"/>
  <c r="G81" i="9" s="1"/>
  <c r="AI52" i="1"/>
  <c r="AI67" i="1" s="1"/>
  <c r="O52" i="1"/>
  <c r="O67" i="1" s="1"/>
  <c r="BC52" i="1"/>
  <c r="BC67" i="1" s="1"/>
  <c r="F241" i="9" s="1"/>
  <c r="C464" i="1"/>
  <c r="C440" i="1"/>
  <c r="I362" i="9"/>
  <c r="E172" i="9"/>
  <c r="C44" i="9"/>
  <c r="D44" i="9"/>
  <c r="I268" i="9"/>
  <c r="C458" i="1"/>
  <c r="I372" i="9"/>
  <c r="G10" i="4"/>
  <c r="C140" i="9"/>
  <c r="F76" i="9"/>
  <c r="C236" i="9"/>
  <c r="E140" i="9"/>
  <c r="C204" i="9"/>
  <c r="I382" i="9"/>
  <c r="I612" i="1"/>
  <c r="H58" i="9"/>
  <c r="E186" i="9"/>
  <c r="C268" i="9"/>
  <c r="C414" i="1"/>
  <c r="B10" i="4"/>
  <c r="F612" i="1"/>
  <c r="G186" i="9"/>
  <c r="B520" i="1"/>
  <c r="B572" i="1"/>
  <c r="BK48" i="1"/>
  <c r="BK62" i="1" s="1"/>
  <c r="W48" i="1"/>
  <c r="W62" i="1" s="1"/>
  <c r="I76" i="9" s="1"/>
  <c r="AB48" i="1"/>
  <c r="AB62" i="1" s="1"/>
  <c r="D48" i="1"/>
  <c r="D62" i="1" s="1"/>
  <c r="D12" i="9" s="1"/>
  <c r="BS48" i="1"/>
  <c r="BS62" i="1" s="1"/>
  <c r="BA48" i="1"/>
  <c r="BA62" i="1" s="1"/>
  <c r="U48" i="1"/>
  <c r="U62" i="1" s="1"/>
  <c r="BU48" i="1"/>
  <c r="BU62" i="1" s="1"/>
  <c r="BE48" i="1"/>
  <c r="BE62" i="1" s="1"/>
  <c r="AO48" i="1"/>
  <c r="AO62" i="1" s="1"/>
  <c r="CC48" i="1"/>
  <c r="CC62" i="1" s="1"/>
  <c r="BO48" i="1"/>
  <c r="BO62" i="1" s="1"/>
  <c r="AA48" i="1"/>
  <c r="AA62" i="1" s="1"/>
  <c r="F108" i="9" s="1"/>
  <c r="C48" i="1"/>
  <c r="BX48" i="1"/>
  <c r="BX62" i="1" s="1"/>
  <c r="BN48" i="1"/>
  <c r="BN62" i="1" s="1"/>
  <c r="C300" i="9" s="1"/>
  <c r="BH48" i="1"/>
  <c r="BH62" i="1" s="1"/>
  <c r="AX48" i="1"/>
  <c r="AX62" i="1" s="1"/>
  <c r="AR48" i="1"/>
  <c r="AR62" i="1" s="1"/>
  <c r="AH48" i="1"/>
  <c r="AH62" i="1" s="1"/>
  <c r="F140" i="9" s="1"/>
  <c r="Z48" i="1"/>
  <c r="Z62" i="1" s="1"/>
  <c r="F48" i="1"/>
  <c r="F62" i="1" s="1"/>
  <c r="F12" i="9" s="1"/>
  <c r="P48" i="1"/>
  <c r="P62" i="1" s="1"/>
  <c r="BZ48" i="1"/>
  <c r="BZ62" i="1" s="1"/>
  <c r="AC48" i="1"/>
  <c r="AC62" i="1" s="1"/>
  <c r="H108" i="9" s="1"/>
  <c r="M48" i="1"/>
  <c r="M62" i="1" s="1"/>
  <c r="F44" i="9" s="1"/>
  <c r="BC48" i="1"/>
  <c r="BC62" i="1" s="1"/>
  <c r="AM48" i="1"/>
  <c r="AM62" i="1" s="1"/>
  <c r="C427" i="1"/>
  <c r="Y48" i="1"/>
  <c r="Y62" i="1" s="1"/>
  <c r="AQ48" i="1"/>
  <c r="AQ62" i="1" s="1"/>
  <c r="S48" i="1"/>
  <c r="S62" i="1" s="1"/>
  <c r="CB48" i="1"/>
  <c r="CB62" i="1" s="1"/>
  <c r="C364" i="9" s="1"/>
  <c r="CA48" i="1"/>
  <c r="CA62" i="1" s="1"/>
  <c r="BR48" i="1"/>
  <c r="BR62" i="1" s="1"/>
  <c r="BL48" i="1"/>
  <c r="BL62" i="1" s="1"/>
  <c r="BB48" i="1"/>
  <c r="BB62" i="1" s="1"/>
  <c r="E236" i="9" s="1"/>
  <c r="AV48" i="1"/>
  <c r="AV62" i="1" s="1"/>
  <c r="AL48" i="1"/>
  <c r="AL62" i="1" s="1"/>
  <c r="C172" i="9" s="1"/>
  <c r="AF48" i="1"/>
  <c r="AF62" i="1" s="1"/>
  <c r="N48" i="1"/>
  <c r="N62" i="1" s="1"/>
  <c r="R48" i="1"/>
  <c r="R62" i="1" s="1"/>
  <c r="AT48" i="1"/>
  <c r="AT62" i="1" s="1"/>
  <c r="BD48" i="1"/>
  <c r="BD62" i="1" s="1"/>
  <c r="BY48" i="1"/>
  <c r="BY62" i="1" s="1"/>
  <c r="Q48" i="1"/>
  <c r="Q62" i="1" s="1"/>
  <c r="AW48" i="1"/>
  <c r="AW62" i="1" s="1"/>
  <c r="G204" i="9" s="1"/>
  <c r="BQ48" i="1"/>
  <c r="BQ62" i="1" s="1"/>
  <c r="AU48" i="1"/>
  <c r="AU62" i="1" s="1"/>
  <c r="H48" i="1"/>
  <c r="H62" i="1" s="1"/>
  <c r="H71" i="1" s="1"/>
  <c r="I363" i="9"/>
  <c r="C415" i="1"/>
  <c r="C10" i="4"/>
  <c r="D463" i="1"/>
  <c r="E28" i="4"/>
  <c r="D436" i="1"/>
  <c r="C34" i="5"/>
  <c r="C475" i="1"/>
  <c r="F15" i="6"/>
  <c r="C154" i="9"/>
  <c r="I90" i="9"/>
  <c r="I186" i="9"/>
  <c r="B516" i="1"/>
  <c r="B528" i="1"/>
  <c r="BT52" i="1"/>
  <c r="BT67" i="1" s="1"/>
  <c r="AT52" i="1"/>
  <c r="AT67" i="1" s="1"/>
  <c r="K52" i="1"/>
  <c r="K67" i="1" s="1"/>
  <c r="K71" i="1" s="1"/>
  <c r="BL52" i="1"/>
  <c r="BL67" i="1" s="1"/>
  <c r="I381" i="9"/>
  <c r="V48" i="1"/>
  <c r="V62" i="1" s="1"/>
  <c r="AJ48" i="1"/>
  <c r="AJ62" i="1" s="1"/>
  <c r="BF48" i="1"/>
  <c r="BF62" i="1" s="1"/>
  <c r="BP48" i="1"/>
  <c r="BP62" i="1" s="1"/>
  <c r="AI48" i="1"/>
  <c r="AI62" i="1" s="1"/>
  <c r="BW48" i="1"/>
  <c r="BW62" i="1" s="1"/>
  <c r="E48" i="1"/>
  <c r="E62" i="1" s="1"/>
  <c r="BI48" i="1"/>
  <c r="BI62" i="1" s="1"/>
  <c r="G48" i="1"/>
  <c r="G62" i="1" s="1"/>
  <c r="G12" i="9" s="1"/>
  <c r="L48" i="1"/>
  <c r="L62" i="1" s="1"/>
  <c r="E218" i="9"/>
  <c r="B536" i="1"/>
  <c r="B544" i="1"/>
  <c r="G28" i="4"/>
  <c r="D186" i="9"/>
  <c r="B497" i="1"/>
  <c r="B499" i="1"/>
  <c r="B501" i="1"/>
  <c r="B505" i="1"/>
  <c r="B511" i="1"/>
  <c r="I108" i="9"/>
  <c r="F268" i="9"/>
  <c r="G172" i="9"/>
  <c r="D332" i="9"/>
  <c r="H44" i="9"/>
  <c r="B446" i="1"/>
  <c r="D242" i="1"/>
  <c r="B542" i="1"/>
  <c r="B558" i="1"/>
  <c r="C418" i="1"/>
  <c r="D438" i="1"/>
  <c r="C108" i="9"/>
  <c r="F14" i="6"/>
  <c r="C471" i="1"/>
  <c r="F10" i="6"/>
  <c r="D26" i="9"/>
  <c r="CE75" i="1"/>
  <c r="D108" i="9"/>
  <c r="F7" i="6"/>
  <c r="E204" i="1"/>
  <c r="C468" i="1"/>
  <c r="I383" i="9"/>
  <c r="D22" i="7"/>
  <c r="C40" i="5"/>
  <c r="C420" i="1"/>
  <c r="B28" i="4"/>
  <c r="F186" i="9"/>
  <c r="B526" i="1"/>
  <c r="I204" i="9"/>
  <c r="BD52" i="1"/>
  <c r="BD67" i="1" s="1"/>
  <c r="AM52" i="1"/>
  <c r="AM67" i="1" s="1"/>
  <c r="BF52" i="1"/>
  <c r="BF67" i="1" s="1"/>
  <c r="BQ52" i="1"/>
  <c r="BQ67" i="1" s="1"/>
  <c r="F52" i="1"/>
  <c r="F67" i="1" s="1"/>
  <c r="BY52" i="1"/>
  <c r="BY67" i="1" s="1"/>
  <c r="AY52" i="1"/>
  <c r="AY67" i="1" s="1"/>
  <c r="AY71" i="1" s="1"/>
  <c r="BM52" i="1"/>
  <c r="BM67" i="1" s="1"/>
  <c r="BM71" i="1" s="1"/>
  <c r="C638" i="1" s="1"/>
  <c r="CB52" i="1"/>
  <c r="CB67" i="1" s="1"/>
  <c r="AW52" i="1"/>
  <c r="AW67" i="1" s="1"/>
  <c r="T52" i="1"/>
  <c r="T67" i="1" s="1"/>
  <c r="T71" i="1" s="1"/>
  <c r="F85" i="9" s="1"/>
  <c r="BN52" i="1"/>
  <c r="BN67" i="1" s="1"/>
  <c r="M52" i="1"/>
  <c r="M67" i="1" s="1"/>
  <c r="AK52" i="1"/>
  <c r="AK67" i="1" s="1"/>
  <c r="AK71" i="1" s="1"/>
  <c r="C530" i="1" s="1"/>
  <c r="G530" i="1" s="1"/>
  <c r="BV52" i="1"/>
  <c r="BV67" i="1" s="1"/>
  <c r="BV71" i="1" s="1"/>
  <c r="D52" i="1"/>
  <c r="D67" i="1" s="1"/>
  <c r="AA52" i="1"/>
  <c r="AA67" i="1" s="1"/>
  <c r="BE52" i="1"/>
  <c r="BE67" i="1" s="1"/>
  <c r="AX52" i="1"/>
  <c r="AX67" i="1" s="1"/>
  <c r="G52" i="1"/>
  <c r="G67" i="1" s="1"/>
  <c r="BR52" i="1"/>
  <c r="BR67" i="1" s="1"/>
  <c r="I376" i="9"/>
  <c r="C463" i="1"/>
  <c r="D58" i="9"/>
  <c r="G26" i="9"/>
  <c r="E217" i="1"/>
  <c r="I384" i="9"/>
  <c r="L612" i="1"/>
  <c r="F218" i="9"/>
  <c r="D90" i="9"/>
  <c r="B518" i="1"/>
  <c r="B522" i="1"/>
  <c r="B538" i="1"/>
  <c r="B554" i="1"/>
  <c r="B570" i="1"/>
  <c r="D464" i="1"/>
  <c r="H154" i="9"/>
  <c r="I367" i="9"/>
  <c r="B496" i="1"/>
  <c r="D373" i="1"/>
  <c r="D434" i="1"/>
  <c r="D292" i="1"/>
  <c r="C58" i="9"/>
  <c r="B510" i="1"/>
  <c r="B502" i="1"/>
  <c r="B504" i="1"/>
  <c r="B512" i="1"/>
  <c r="B506" i="1"/>
  <c r="B514" i="1"/>
  <c r="B534" i="1"/>
  <c r="B566" i="1"/>
  <c r="B500" i="1"/>
  <c r="B508" i="1"/>
  <c r="B530" i="1"/>
  <c r="B546" i="1"/>
  <c r="B562" i="1"/>
  <c r="B503" i="1"/>
  <c r="B507" i="1"/>
  <c r="B509" i="1"/>
  <c r="B513" i="1"/>
  <c r="G71" i="1" l="1"/>
  <c r="BJ52" i="1"/>
  <c r="BJ67" i="1" s="1"/>
  <c r="BJ71" i="1" s="1"/>
  <c r="C555" i="1" s="1"/>
  <c r="Z52" i="1"/>
  <c r="Z67" i="1" s="1"/>
  <c r="AC52" i="1"/>
  <c r="AC67" i="1" s="1"/>
  <c r="H113" i="9" s="1"/>
  <c r="BI52" i="1"/>
  <c r="BI67" i="1" s="1"/>
  <c r="AD52" i="1"/>
  <c r="AD67" i="1" s="1"/>
  <c r="I113" i="9" s="1"/>
  <c r="AN52" i="1"/>
  <c r="AN67" i="1" s="1"/>
  <c r="E177" i="9" s="1"/>
  <c r="I52" i="1"/>
  <c r="I67" i="1" s="1"/>
  <c r="I17" i="9" s="1"/>
  <c r="BP52" i="1"/>
  <c r="BP67" i="1" s="1"/>
  <c r="E305" i="9" s="1"/>
  <c r="AR52" i="1"/>
  <c r="AR67" i="1" s="1"/>
  <c r="I177" i="9" s="1"/>
  <c r="J52" i="1"/>
  <c r="J67" i="1" s="1"/>
  <c r="J71" i="1" s="1"/>
  <c r="BU52" i="1"/>
  <c r="BU67" i="1" s="1"/>
  <c r="C337" i="9" s="1"/>
  <c r="AJ52" i="1"/>
  <c r="AJ67" i="1" s="1"/>
  <c r="H145" i="9" s="1"/>
  <c r="AP52" i="1"/>
  <c r="AP67" i="1" s="1"/>
  <c r="AP71" i="1" s="1"/>
  <c r="AB52" i="1"/>
  <c r="AB67" i="1" s="1"/>
  <c r="G113" i="9" s="1"/>
  <c r="AV52" i="1"/>
  <c r="AV67" i="1" s="1"/>
  <c r="F209" i="9" s="1"/>
  <c r="AF52" i="1"/>
  <c r="AF67" i="1" s="1"/>
  <c r="D145" i="9" s="1"/>
  <c r="R52" i="1"/>
  <c r="R67" i="1" s="1"/>
  <c r="D81" i="9" s="1"/>
  <c r="X52" i="1"/>
  <c r="X67" i="1" s="1"/>
  <c r="BW52" i="1"/>
  <c r="BW67" i="1" s="1"/>
  <c r="D339" i="1"/>
  <c r="D465" i="1"/>
  <c r="C241" i="9"/>
  <c r="AN71" i="1"/>
  <c r="C705" i="1" s="1"/>
  <c r="AD71" i="1"/>
  <c r="E145" i="9"/>
  <c r="E49" i="9"/>
  <c r="C273" i="9"/>
  <c r="AZ71" i="1"/>
  <c r="C545" i="1" s="1"/>
  <c r="G545" i="1" s="1"/>
  <c r="BG71" i="1"/>
  <c r="C618" i="1" s="1"/>
  <c r="BN71" i="1"/>
  <c r="D369" i="9"/>
  <c r="C49" i="9"/>
  <c r="AS71" i="1"/>
  <c r="C538" i="1" s="1"/>
  <c r="G538" i="1" s="1"/>
  <c r="E71" i="1"/>
  <c r="C670" i="1" s="1"/>
  <c r="H81" i="9"/>
  <c r="E81" i="9"/>
  <c r="F273" i="9"/>
  <c r="G273" i="9"/>
  <c r="I81" i="9"/>
  <c r="AU71" i="1"/>
  <c r="E213" i="9" s="1"/>
  <c r="N71" i="1"/>
  <c r="G53" i="9" s="1"/>
  <c r="AE71" i="1"/>
  <c r="C524" i="1" s="1"/>
  <c r="G524" i="1" s="1"/>
  <c r="C17" i="9"/>
  <c r="C628" i="1"/>
  <c r="I337" i="9"/>
  <c r="D305" i="9"/>
  <c r="E113" i="9"/>
  <c r="C113" i="9"/>
  <c r="X71" i="1"/>
  <c r="C117" i="9" s="1"/>
  <c r="BO71" i="1"/>
  <c r="C627" i="1" s="1"/>
  <c r="E17" i="9"/>
  <c r="E337" i="9"/>
  <c r="Y71" i="1"/>
  <c r="C690" i="1" s="1"/>
  <c r="D273" i="9"/>
  <c r="CC71" i="1"/>
  <c r="C574" i="1" s="1"/>
  <c r="H172" i="9"/>
  <c r="H49" i="9"/>
  <c r="CE67" i="1"/>
  <c r="C433" i="1" s="1"/>
  <c r="C81" i="9"/>
  <c r="E273" i="9"/>
  <c r="AT71" i="1"/>
  <c r="D213" i="9" s="1"/>
  <c r="G49" i="9"/>
  <c r="O71" i="1"/>
  <c r="C508" i="1" s="1"/>
  <c r="G508" i="1" s="1"/>
  <c r="E12" i="9"/>
  <c r="AH71" i="1"/>
  <c r="F149" i="9" s="1"/>
  <c r="D71" i="1"/>
  <c r="C669" i="1" s="1"/>
  <c r="BF71" i="1"/>
  <c r="C551" i="1" s="1"/>
  <c r="G145" i="9"/>
  <c r="C245" i="9"/>
  <c r="AG71" i="1"/>
  <c r="AC71" i="1"/>
  <c r="C522" i="1" s="1"/>
  <c r="G522" i="1" s="1"/>
  <c r="G44" i="9"/>
  <c r="C685" i="1"/>
  <c r="AA71" i="1"/>
  <c r="C692" i="1" s="1"/>
  <c r="H76" i="9"/>
  <c r="V71" i="1"/>
  <c r="C687" i="1" s="1"/>
  <c r="G332" i="9"/>
  <c r="BT71" i="1"/>
  <c r="I309" i="9" s="1"/>
  <c r="C533" i="1"/>
  <c r="G533" i="1" s="1"/>
  <c r="I305" i="9"/>
  <c r="C513" i="1"/>
  <c r="G513" i="1" s="1"/>
  <c r="BW71" i="1"/>
  <c r="C568" i="1" s="1"/>
  <c r="BR71" i="1"/>
  <c r="C563" i="1" s="1"/>
  <c r="AL71" i="1"/>
  <c r="C181" i="9" s="1"/>
  <c r="I149" i="9"/>
  <c r="E332" i="9"/>
  <c r="G300" i="9"/>
  <c r="I236" i="9"/>
  <c r="D204" i="9"/>
  <c r="D364" i="9"/>
  <c r="AQ71" i="1"/>
  <c r="C708" i="1" s="1"/>
  <c r="I277" i="9"/>
  <c r="C558" i="1"/>
  <c r="H273" i="9"/>
  <c r="C702" i="1"/>
  <c r="E204" i="9"/>
  <c r="G140" i="9"/>
  <c r="BB71" i="1"/>
  <c r="C547" i="1" s="1"/>
  <c r="BY71" i="1"/>
  <c r="C570" i="1" s="1"/>
  <c r="M71" i="1"/>
  <c r="C678" i="1" s="1"/>
  <c r="W71" i="1"/>
  <c r="C516" i="1" s="1"/>
  <c r="G516" i="1" s="1"/>
  <c r="CB71" i="1"/>
  <c r="C373" i="9" s="1"/>
  <c r="H204" i="9"/>
  <c r="AX71" i="1"/>
  <c r="H213" i="9" s="1"/>
  <c r="AI71" i="1"/>
  <c r="G149" i="9" s="1"/>
  <c r="B517" i="1"/>
  <c r="E268" i="9"/>
  <c r="BI71" i="1"/>
  <c r="D209" i="9"/>
  <c r="C540" i="1"/>
  <c r="G540" i="1" s="1"/>
  <c r="Z71" i="1"/>
  <c r="E108" i="9"/>
  <c r="BH71" i="1"/>
  <c r="D268" i="9"/>
  <c r="H236" i="9"/>
  <c r="BE71" i="1"/>
  <c r="H300" i="9"/>
  <c r="BS71" i="1"/>
  <c r="G268" i="9"/>
  <c r="BK71" i="1"/>
  <c r="D53" i="9"/>
  <c r="C676" i="1"/>
  <c r="C504" i="1"/>
  <c r="G504" i="1" s="1"/>
  <c r="C53" i="9"/>
  <c r="C503" i="1"/>
  <c r="G503" i="1" s="1"/>
  <c r="C675" i="1"/>
  <c r="F505" i="1"/>
  <c r="F499" i="1"/>
  <c r="H499" i="1"/>
  <c r="E300" i="9"/>
  <c r="BP71" i="1"/>
  <c r="F300" i="9"/>
  <c r="BQ71" i="1"/>
  <c r="G236" i="9"/>
  <c r="BD71" i="1"/>
  <c r="D140" i="9"/>
  <c r="AF71" i="1"/>
  <c r="BL71" i="1"/>
  <c r="H268" i="9"/>
  <c r="E76" i="9"/>
  <c r="S71" i="1"/>
  <c r="AM71" i="1"/>
  <c r="D172" i="9"/>
  <c r="H332" i="9"/>
  <c r="BZ71" i="1"/>
  <c r="D300" i="9"/>
  <c r="C332" i="9"/>
  <c r="BU71" i="1"/>
  <c r="E44" i="9"/>
  <c r="L71" i="1"/>
  <c r="AW71" i="1"/>
  <c r="F236" i="9"/>
  <c r="BC71" i="1"/>
  <c r="I44" i="9"/>
  <c r="P71" i="1"/>
  <c r="I172" i="9"/>
  <c r="AR71" i="1"/>
  <c r="F332" i="9"/>
  <c r="BX71" i="1"/>
  <c r="G76" i="9"/>
  <c r="U71" i="1"/>
  <c r="AB71" i="1"/>
  <c r="G108" i="9"/>
  <c r="B515" i="1"/>
  <c r="F511" i="1"/>
  <c r="H501" i="1"/>
  <c r="F501" i="1"/>
  <c r="F497" i="1"/>
  <c r="H497" i="1"/>
  <c r="H140" i="9"/>
  <c r="AJ71" i="1"/>
  <c r="D49" i="9"/>
  <c r="H12" i="9"/>
  <c r="C76" i="9"/>
  <c r="Q71" i="1"/>
  <c r="D76" i="9"/>
  <c r="R71" i="1"/>
  <c r="AV71" i="1"/>
  <c r="F204" i="9"/>
  <c r="I332" i="9"/>
  <c r="CA71" i="1"/>
  <c r="D117" i="9"/>
  <c r="C518" i="1"/>
  <c r="G518" i="1" s="1"/>
  <c r="F71" i="1"/>
  <c r="C62" i="1"/>
  <c r="CE48" i="1"/>
  <c r="F172" i="9"/>
  <c r="AO71" i="1"/>
  <c r="D236" i="9"/>
  <c r="BA71" i="1"/>
  <c r="B521" i="1"/>
  <c r="B537" i="1"/>
  <c r="B561" i="1"/>
  <c r="G17" i="9"/>
  <c r="I273" i="9"/>
  <c r="D27" i="7"/>
  <c r="B448" i="1"/>
  <c r="B531" i="1"/>
  <c r="B539" i="1"/>
  <c r="B547" i="1"/>
  <c r="B555" i="1"/>
  <c r="B563" i="1"/>
  <c r="B571" i="1"/>
  <c r="F544" i="1"/>
  <c r="H536" i="1"/>
  <c r="F536" i="1"/>
  <c r="F528" i="1"/>
  <c r="H528" i="1"/>
  <c r="F520" i="1"/>
  <c r="H520" i="1"/>
  <c r="D341" i="1"/>
  <c r="C481" i="1" s="1"/>
  <c r="C50" i="8"/>
  <c r="H209" i="9"/>
  <c r="D337" i="9"/>
  <c r="F81" i="9"/>
  <c r="I209" i="9"/>
  <c r="I241" i="9"/>
  <c r="I378" i="9"/>
  <c r="K612" i="1"/>
  <c r="C465" i="1"/>
  <c r="C619" i="1"/>
  <c r="C559" i="1"/>
  <c r="C309" i="9"/>
  <c r="B529" i="1"/>
  <c r="B553" i="1"/>
  <c r="C126" i="8"/>
  <c r="D391" i="1"/>
  <c r="F32" i="6"/>
  <c r="C478" i="1"/>
  <c r="C305" i="9"/>
  <c r="C102" i="8"/>
  <c r="C482" i="1"/>
  <c r="B523" i="1"/>
  <c r="B533" i="1"/>
  <c r="B549" i="1"/>
  <c r="B565" i="1"/>
  <c r="B573" i="1"/>
  <c r="F498" i="1"/>
  <c r="C501" i="1"/>
  <c r="G501" i="1" s="1"/>
  <c r="H21" i="9"/>
  <c r="C673" i="1"/>
  <c r="H241" i="9"/>
  <c r="I145" i="9"/>
  <c r="G209" i="9"/>
  <c r="G337" i="9"/>
  <c r="D177" i="9"/>
  <c r="C476" i="1"/>
  <c r="F16" i="6"/>
  <c r="C672" i="1"/>
  <c r="C500" i="1"/>
  <c r="G500" i="1" s="1"/>
  <c r="G21" i="9"/>
  <c r="C642" i="1"/>
  <c r="D341" i="9"/>
  <c r="C567" i="1"/>
  <c r="B545" i="1"/>
  <c r="B569" i="1"/>
  <c r="F516" i="1"/>
  <c r="H516" i="1"/>
  <c r="D17" i="9"/>
  <c r="F305" i="9"/>
  <c r="C535" i="1"/>
  <c r="G535" i="1" s="1"/>
  <c r="C707" i="1"/>
  <c r="G181" i="9"/>
  <c r="B525" i="1"/>
  <c r="B541" i="1"/>
  <c r="B557" i="1"/>
  <c r="B519" i="1"/>
  <c r="B527" i="1"/>
  <c r="B535" i="1"/>
  <c r="B543" i="1"/>
  <c r="B551" i="1"/>
  <c r="B559" i="1"/>
  <c r="B567" i="1"/>
  <c r="B574" i="1"/>
  <c r="F540" i="1"/>
  <c r="H540" i="1"/>
  <c r="F532" i="1"/>
  <c r="H532" i="1"/>
  <c r="F524" i="1"/>
  <c r="H524" i="1" s="1"/>
  <c r="F550" i="1"/>
  <c r="G305" i="9"/>
  <c r="F113" i="9"/>
  <c r="F49" i="9"/>
  <c r="C369" i="9"/>
  <c r="F17" i="9"/>
  <c r="G241" i="9"/>
  <c r="I213" i="9"/>
  <c r="C625" i="1"/>
  <c r="C544" i="1"/>
  <c r="G544" i="1" s="1"/>
  <c r="C523" i="1"/>
  <c r="G523" i="1" s="1"/>
  <c r="C695" i="1"/>
  <c r="I117" i="9"/>
  <c r="H544" i="1" l="1"/>
  <c r="I71" i="1"/>
  <c r="C674" i="1" s="1"/>
  <c r="CE52" i="1"/>
  <c r="C277" i="9"/>
  <c r="E181" i="9"/>
  <c r="C712" i="1"/>
  <c r="G177" i="9"/>
  <c r="E21" i="9"/>
  <c r="C696" i="1"/>
  <c r="C552" i="1"/>
  <c r="C711" i="1"/>
  <c r="C680" i="1"/>
  <c r="F277" i="9"/>
  <c r="C617" i="1"/>
  <c r="C498" i="1"/>
  <c r="G498" i="1" s="1"/>
  <c r="C497" i="1"/>
  <c r="G497" i="1" s="1"/>
  <c r="C213" i="9"/>
  <c r="C710" i="1"/>
  <c r="C149" i="9"/>
  <c r="D309" i="9"/>
  <c r="C679" i="1"/>
  <c r="C507" i="1"/>
  <c r="G507" i="1" s="1"/>
  <c r="C629" i="1"/>
  <c r="C560" i="1"/>
  <c r="H117" i="9"/>
  <c r="F53" i="9"/>
  <c r="I245" i="9"/>
  <c r="C626" i="1"/>
  <c r="I369" i="9"/>
  <c r="C565" i="1"/>
  <c r="C527" i="1"/>
  <c r="G527" i="1" s="1"/>
  <c r="C620" i="1"/>
  <c r="C506" i="1"/>
  <c r="G506" i="1" s="1"/>
  <c r="C699" i="1"/>
  <c r="C700" i="1"/>
  <c r="C703" i="1"/>
  <c r="G341" i="9"/>
  <c r="G309" i="9"/>
  <c r="C528" i="1"/>
  <c r="G528" i="1" s="1"/>
  <c r="C694" i="1"/>
  <c r="D373" i="9"/>
  <c r="C531" i="1"/>
  <c r="G531" i="1" s="1"/>
  <c r="C640" i="1"/>
  <c r="C517" i="1"/>
  <c r="G517" i="1" s="1"/>
  <c r="C689" i="1"/>
  <c r="H85" i="9"/>
  <c r="C520" i="1"/>
  <c r="G520" i="1" s="1"/>
  <c r="C616" i="1"/>
  <c r="I21" i="9"/>
  <c r="C539" i="1"/>
  <c r="G539" i="1" s="1"/>
  <c r="H53" i="9"/>
  <c r="D21" i="9"/>
  <c r="C502" i="1"/>
  <c r="G502" i="1" s="1"/>
  <c r="C698" i="1"/>
  <c r="E149" i="9"/>
  <c r="C526" i="1"/>
  <c r="G526" i="1" s="1"/>
  <c r="C515" i="1"/>
  <c r="G515" i="1" s="1"/>
  <c r="F117" i="9"/>
  <c r="E341" i="9"/>
  <c r="C643" i="1"/>
  <c r="H181" i="9"/>
  <c r="C632" i="1"/>
  <c r="C536" i="1"/>
  <c r="G536" i="1" s="1"/>
  <c r="C622" i="1"/>
  <c r="C688" i="1"/>
  <c r="E245" i="9"/>
  <c r="C573" i="1"/>
  <c r="I85" i="9"/>
  <c r="C543" i="1"/>
  <c r="C645" i="1"/>
  <c r="D245" i="9"/>
  <c r="C630" i="1"/>
  <c r="C546" i="1"/>
  <c r="G546" i="1" s="1"/>
  <c r="F515" i="1"/>
  <c r="H515" i="1"/>
  <c r="C644" i="1"/>
  <c r="F341" i="9"/>
  <c r="C569" i="1"/>
  <c r="G213" i="9"/>
  <c r="C542" i="1"/>
  <c r="C631" i="1"/>
  <c r="C571" i="1"/>
  <c r="C646" i="1"/>
  <c r="H341" i="9"/>
  <c r="C532" i="1"/>
  <c r="G532" i="1" s="1"/>
  <c r="D181" i="9"/>
  <c r="C704" i="1"/>
  <c r="C697" i="1"/>
  <c r="D149" i="9"/>
  <c r="C525" i="1"/>
  <c r="G525" i="1" s="1"/>
  <c r="C639" i="1"/>
  <c r="H309" i="9"/>
  <c r="C564" i="1"/>
  <c r="C634" i="1"/>
  <c r="E277" i="9"/>
  <c r="C554" i="1"/>
  <c r="H517" i="1"/>
  <c r="F517" i="1"/>
  <c r="F21" i="9"/>
  <c r="C499" i="1"/>
  <c r="G499" i="1" s="1"/>
  <c r="C671" i="1"/>
  <c r="C541" i="1"/>
  <c r="C713" i="1"/>
  <c r="F213" i="9"/>
  <c r="G85" i="9"/>
  <c r="C686" i="1"/>
  <c r="C514" i="1"/>
  <c r="G514" i="1" s="1"/>
  <c r="C633" i="1"/>
  <c r="F245" i="9"/>
  <c r="C548" i="1"/>
  <c r="E85" i="9"/>
  <c r="C684" i="1"/>
  <c r="C512" i="1"/>
  <c r="G512" i="1" s="1"/>
  <c r="C557" i="1"/>
  <c r="C637" i="1"/>
  <c r="H277" i="9"/>
  <c r="C561" i="1"/>
  <c r="C621" i="1"/>
  <c r="E309" i="9"/>
  <c r="C635" i="1"/>
  <c r="C556" i="1"/>
  <c r="G277" i="9"/>
  <c r="I341" i="9"/>
  <c r="C647" i="1"/>
  <c r="C572" i="1"/>
  <c r="C85" i="9"/>
  <c r="C510" i="1"/>
  <c r="G510" i="1" s="1"/>
  <c r="C682" i="1"/>
  <c r="H149" i="9"/>
  <c r="C529" i="1"/>
  <c r="G529" i="1" s="1"/>
  <c r="C701" i="1"/>
  <c r="I53" i="9"/>
  <c r="C681" i="1"/>
  <c r="C509" i="1"/>
  <c r="G509" i="1" s="1"/>
  <c r="C677" i="1"/>
  <c r="E53" i="9"/>
  <c r="C505" i="1"/>
  <c r="G505" i="1" s="1"/>
  <c r="C641" i="1"/>
  <c r="C566" i="1"/>
  <c r="C341" i="9"/>
  <c r="F309" i="9"/>
  <c r="C623" i="1"/>
  <c r="C562" i="1"/>
  <c r="F181" i="9"/>
  <c r="C534" i="1"/>
  <c r="G534" i="1" s="1"/>
  <c r="C706" i="1"/>
  <c r="CE62" i="1"/>
  <c r="C12" i="9"/>
  <c r="C71" i="1"/>
  <c r="C511" i="1"/>
  <c r="G511" i="1" s="1"/>
  <c r="C683" i="1"/>
  <c r="D85" i="9"/>
  <c r="C693" i="1"/>
  <c r="C521" i="1"/>
  <c r="G521" i="1" s="1"/>
  <c r="G117" i="9"/>
  <c r="C537" i="1"/>
  <c r="G537" i="1" s="1"/>
  <c r="I181" i="9"/>
  <c r="C709" i="1"/>
  <c r="C624" i="1"/>
  <c r="G245" i="9"/>
  <c r="C549" i="1"/>
  <c r="H245" i="9"/>
  <c r="C614" i="1"/>
  <c r="C550" i="1"/>
  <c r="G550" i="1" s="1"/>
  <c r="C553" i="1"/>
  <c r="D277" i="9"/>
  <c r="C636" i="1"/>
  <c r="C691" i="1"/>
  <c r="C519" i="1"/>
  <c r="G519" i="1" s="1"/>
  <c r="E117" i="9"/>
  <c r="F522" i="1"/>
  <c r="H522" i="1"/>
  <c r="F510" i="1"/>
  <c r="F513" i="1"/>
  <c r="H513" i="1"/>
  <c r="C142" i="8"/>
  <c r="D393" i="1"/>
  <c r="F538" i="1"/>
  <c r="H538" i="1"/>
  <c r="F496" i="1"/>
  <c r="H496" i="1"/>
  <c r="F534" i="1"/>
  <c r="H534" i="1"/>
  <c r="F502" i="1"/>
  <c r="H502" i="1" s="1"/>
  <c r="H504" i="1"/>
  <c r="F504" i="1"/>
  <c r="H530" i="1"/>
  <c r="F530" i="1"/>
  <c r="F512" i="1"/>
  <c r="H512" i="1"/>
  <c r="F526" i="1"/>
  <c r="H526" i="1" s="1"/>
  <c r="F503" i="1"/>
  <c r="H503" i="1"/>
  <c r="H508" i="1"/>
  <c r="F508" i="1"/>
  <c r="F514" i="1"/>
  <c r="H514" i="1" s="1"/>
  <c r="H507" i="1"/>
  <c r="F507" i="1"/>
  <c r="F518" i="1"/>
  <c r="H518" i="1" s="1"/>
  <c r="H546" i="1"/>
  <c r="F546" i="1"/>
  <c r="F506" i="1"/>
  <c r="H506" i="1"/>
  <c r="H500" i="1"/>
  <c r="F500" i="1"/>
  <c r="F509" i="1"/>
  <c r="H509" i="1"/>
  <c r="H505" i="1" l="1"/>
  <c r="H550" i="1"/>
  <c r="H511" i="1"/>
  <c r="H510" i="1"/>
  <c r="H498" i="1"/>
  <c r="C496" i="1"/>
  <c r="G496" i="1" s="1"/>
  <c r="C668" i="1"/>
  <c r="C21" i="9"/>
  <c r="C648" i="1"/>
  <c r="M716" i="1" s="1"/>
  <c r="D615" i="1"/>
  <c r="I364" i="9"/>
  <c r="CE71" i="1"/>
  <c r="C428" i="1"/>
  <c r="C441" i="1" s="1"/>
  <c r="H545" i="1"/>
  <c r="F545" i="1"/>
  <c r="H525" i="1"/>
  <c r="F525" i="1"/>
  <c r="H529" i="1"/>
  <c r="F529" i="1"/>
  <c r="C146" i="8"/>
  <c r="D396" i="1"/>
  <c r="C151" i="8" s="1"/>
  <c r="F521" i="1"/>
  <c r="H521" i="1"/>
  <c r="H535" i="1"/>
  <c r="F535" i="1"/>
  <c r="H533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31" i="1"/>
  <c r="C715" i="1" l="1"/>
  <c r="C716" i="1"/>
  <c r="I373" i="9"/>
  <c r="D672" i="1"/>
  <c r="D710" i="1"/>
  <c r="D626" i="1"/>
  <c r="D668" i="1"/>
  <c r="D641" i="1"/>
  <c r="D680" i="1"/>
  <c r="D633" i="1"/>
  <c r="D643" i="1"/>
  <c r="D646" i="1"/>
  <c r="D619" i="1"/>
  <c r="D708" i="1"/>
  <c r="D695" i="1"/>
  <c r="D688" i="1"/>
  <c r="D683" i="1"/>
  <c r="D679" i="1"/>
  <c r="D624" i="1"/>
  <c r="D693" i="1"/>
  <c r="D625" i="1"/>
  <c r="D618" i="1"/>
  <c r="D681" i="1"/>
  <c r="D687" i="1"/>
  <c r="D644" i="1"/>
  <c r="D692" i="1"/>
  <c r="D645" i="1"/>
  <c r="D622" i="1"/>
  <c r="D704" i="1"/>
  <c r="D700" i="1"/>
  <c r="D639" i="1"/>
  <c r="D623" i="1"/>
  <c r="D628" i="1"/>
  <c r="D686" i="1"/>
  <c r="D705" i="1"/>
  <c r="D699" i="1"/>
  <c r="D711" i="1"/>
  <c r="D675" i="1"/>
  <c r="D631" i="1"/>
  <c r="D630" i="1"/>
  <c r="D706" i="1"/>
  <c r="D682" i="1"/>
  <c r="D676" i="1"/>
  <c r="D684" i="1"/>
  <c r="D632" i="1"/>
  <c r="D642" i="1"/>
  <c r="D617" i="1"/>
  <c r="D674" i="1"/>
  <c r="D697" i="1"/>
  <c r="D716" i="1"/>
  <c r="D685" i="1"/>
  <c r="D709" i="1"/>
  <c r="D690" i="1"/>
  <c r="D636" i="1"/>
  <c r="D707" i="1"/>
  <c r="D702" i="1"/>
  <c r="D637" i="1"/>
  <c r="D713" i="1"/>
  <c r="D694" i="1"/>
  <c r="D698" i="1"/>
  <c r="D647" i="1"/>
  <c r="D616" i="1"/>
  <c r="D635" i="1"/>
  <c r="D629" i="1"/>
  <c r="D671" i="1"/>
  <c r="D620" i="1"/>
  <c r="D634" i="1"/>
  <c r="D669" i="1"/>
  <c r="D638" i="1"/>
  <c r="D691" i="1"/>
  <c r="D703" i="1"/>
  <c r="D673" i="1"/>
  <c r="D670" i="1"/>
  <c r="D677" i="1"/>
  <c r="D627" i="1"/>
  <c r="D640" i="1"/>
  <c r="D621" i="1"/>
  <c r="D689" i="1"/>
  <c r="D712" i="1"/>
  <c r="D701" i="1"/>
  <c r="D678" i="1"/>
  <c r="D696" i="1"/>
  <c r="E623" i="1" l="1"/>
  <c r="E716" i="1" s="1"/>
  <c r="E612" i="1"/>
  <c r="E646" i="1" s="1"/>
  <c r="D715" i="1"/>
  <c r="E671" i="1" l="1"/>
  <c r="E695" i="1"/>
  <c r="E684" i="1"/>
  <c r="E706" i="1"/>
  <c r="E678" i="1"/>
  <c r="E682" i="1"/>
  <c r="E691" i="1"/>
  <c r="E626" i="1"/>
  <c r="E713" i="1"/>
  <c r="E692" i="1"/>
  <c r="E676" i="1"/>
  <c r="E697" i="1"/>
  <c r="E670" i="1"/>
  <c r="E627" i="1"/>
  <c r="E703" i="1"/>
  <c r="E708" i="1"/>
  <c r="E693" i="1"/>
  <c r="E699" i="1"/>
  <c r="E637" i="1"/>
  <c r="E711" i="1"/>
  <c r="E668" i="1"/>
  <c r="E707" i="1"/>
  <c r="E689" i="1"/>
  <c r="E709" i="1"/>
  <c r="E686" i="1"/>
  <c r="E640" i="1"/>
  <c r="E635" i="1"/>
  <c r="E694" i="1"/>
  <c r="E710" i="1"/>
  <c r="E674" i="1"/>
  <c r="E636" i="1"/>
  <c r="E698" i="1"/>
  <c r="E633" i="1"/>
  <c r="E672" i="1"/>
  <c r="E683" i="1"/>
  <c r="E641" i="1"/>
  <c r="E647" i="1"/>
  <c r="E645" i="1"/>
  <c r="E628" i="1"/>
  <c r="E631" i="1"/>
  <c r="E625" i="1"/>
  <c r="E677" i="1"/>
  <c r="E681" i="1"/>
  <c r="E643" i="1"/>
  <c r="E704" i="1"/>
  <c r="E673" i="1"/>
  <c r="E624" i="1"/>
  <c r="E634" i="1"/>
  <c r="E629" i="1"/>
  <c r="E688" i="1"/>
  <c r="E712" i="1"/>
  <c r="E669" i="1"/>
  <c r="E702" i="1"/>
  <c r="E644" i="1"/>
  <c r="E638" i="1"/>
  <c r="E675" i="1"/>
  <c r="E700" i="1"/>
  <c r="E639" i="1"/>
  <c r="E680" i="1"/>
  <c r="E696" i="1"/>
  <c r="E630" i="1"/>
  <c r="E685" i="1"/>
  <c r="E687" i="1"/>
  <c r="E701" i="1"/>
  <c r="E690" i="1"/>
  <c r="E679" i="1"/>
  <c r="E705" i="1"/>
  <c r="E642" i="1"/>
  <c r="E632" i="1"/>
  <c r="F624" i="1" l="1"/>
  <c r="E715" i="1"/>
  <c r="F713" i="1" l="1"/>
  <c r="F639" i="1"/>
  <c r="F625" i="1"/>
  <c r="F709" i="1"/>
  <c r="F672" i="1"/>
  <c r="F710" i="1"/>
  <c r="F695" i="1"/>
  <c r="F693" i="1"/>
  <c r="F708" i="1"/>
  <c r="F682" i="1"/>
  <c r="F707" i="1"/>
  <c r="F688" i="1"/>
  <c r="F646" i="1"/>
  <c r="F669" i="1"/>
  <c r="F673" i="1"/>
  <c r="F698" i="1"/>
  <c r="F647" i="1"/>
  <c r="F680" i="1"/>
  <c r="F636" i="1"/>
  <c r="F633" i="1"/>
  <c r="F692" i="1"/>
  <c r="F627" i="1"/>
  <c r="F642" i="1"/>
  <c r="F679" i="1"/>
  <c r="F640" i="1"/>
  <c r="F678" i="1"/>
  <c r="F681" i="1"/>
  <c r="F702" i="1"/>
  <c r="F712" i="1"/>
  <c r="F674" i="1"/>
  <c r="F630" i="1"/>
  <c r="F686" i="1"/>
  <c r="F711" i="1"/>
  <c r="F687" i="1"/>
  <c r="F629" i="1"/>
  <c r="F706" i="1"/>
  <c r="F644" i="1"/>
  <c r="F691" i="1"/>
  <c r="F645" i="1"/>
  <c r="F677" i="1"/>
  <c r="F701" i="1"/>
  <c r="F696" i="1"/>
  <c r="F632" i="1"/>
  <c r="F634" i="1"/>
  <c r="F704" i="1"/>
  <c r="F689" i="1"/>
  <c r="F694" i="1"/>
  <c r="F626" i="1"/>
  <c r="F685" i="1"/>
  <c r="F699" i="1"/>
  <c r="F635" i="1"/>
  <c r="F697" i="1"/>
  <c r="F638" i="1"/>
  <c r="F637" i="1"/>
  <c r="F690" i="1"/>
  <c r="F671" i="1"/>
  <c r="F631" i="1"/>
  <c r="F703" i="1"/>
  <c r="F643" i="1"/>
  <c r="F700" i="1"/>
  <c r="F670" i="1"/>
  <c r="F683" i="1"/>
  <c r="F641" i="1"/>
  <c r="F676" i="1"/>
  <c r="F675" i="1"/>
  <c r="F668" i="1"/>
  <c r="F628" i="1"/>
  <c r="F716" i="1"/>
  <c r="F684" i="1"/>
  <c r="F705" i="1"/>
  <c r="F715" i="1" l="1"/>
  <c r="G625" i="1"/>
  <c r="G628" i="1" l="1"/>
  <c r="G707" i="1"/>
  <c r="G674" i="1"/>
  <c r="G676" i="1"/>
  <c r="G696" i="1"/>
  <c r="G709" i="1"/>
  <c r="G632" i="1"/>
  <c r="G639" i="1"/>
  <c r="G705" i="1"/>
  <c r="G687" i="1"/>
  <c r="G686" i="1"/>
  <c r="G700" i="1"/>
  <c r="G671" i="1"/>
  <c r="G682" i="1"/>
  <c r="G629" i="1"/>
  <c r="G694" i="1"/>
  <c r="G681" i="1"/>
  <c r="G672" i="1"/>
  <c r="G647" i="1"/>
  <c r="G684" i="1"/>
  <c r="G637" i="1"/>
  <c r="G635" i="1"/>
  <c r="G643" i="1"/>
  <c r="G641" i="1"/>
  <c r="G699" i="1"/>
  <c r="G688" i="1"/>
  <c r="G711" i="1"/>
  <c r="G690" i="1"/>
  <c r="G669" i="1"/>
  <c r="G646" i="1"/>
  <c r="G626" i="1"/>
  <c r="G689" i="1"/>
  <c r="G706" i="1"/>
  <c r="G712" i="1"/>
  <c r="G679" i="1"/>
  <c r="G642" i="1"/>
  <c r="G680" i="1"/>
  <c r="G693" i="1"/>
  <c r="G670" i="1"/>
  <c r="G630" i="1"/>
  <c r="G698" i="1"/>
  <c r="G691" i="1"/>
  <c r="G631" i="1"/>
  <c r="G673" i="1"/>
  <c r="G703" i="1"/>
  <c r="G692" i="1"/>
  <c r="G701" i="1"/>
  <c r="G677" i="1"/>
  <c r="G627" i="1"/>
  <c r="G683" i="1"/>
  <c r="G668" i="1"/>
  <c r="G675" i="1"/>
  <c r="G704" i="1"/>
  <c r="G678" i="1"/>
  <c r="G685" i="1"/>
  <c r="G713" i="1"/>
  <c r="G716" i="1"/>
  <c r="G633" i="1"/>
  <c r="G697" i="1"/>
  <c r="G708" i="1"/>
  <c r="G644" i="1"/>
  <c r="G638" i="1"/>
  <c r="G702" i="1"/>
  <c r="G695" i="1"/>
  <c r="G710" i="1"/>
  <c r="G645" i="1"/>
  <c r="G640" i="1"/>
  <c r="G636" i="1"/>
  <c r="G634" i="1"/>
  <c r="G715" i="1" l="1"/>
  <c r="H628" i="1"/>
  <c r="H672" i="1" l="1"/>
  <c r="H681" i="1"/>
  <c r="H708" i="1"/>
  <c r="H693" i="1"/>
  <c r="H692" i="1"/>
  <c r="H716" i="1"/>
  <c r="H640" i="1"/>
  <c r="H700" i="1"/>
  <c r="H677" i="1"/>
  <c r="H686" i="1"/>
  <c r="H632" i="1"/>
  <c r="H668" i="1"/>
  <c r="H646" i="1"/>
  <c r="H712" i="1"/>
  <c r="H707" i="1"/>
  <c r="H634" i="1"/>
  <c r="H706" i="1"/>
  <c r="H683" i="1"/>
  <c r="H633" i="1"/>
  <c r="H680" i="1"/>
  <c r="H675" i="1"/>
  <c r="H647" i="1"/>
  <c r="H682" i="1"/>
  <c r="H638" i="1"/>
  <c r="H703" i="1"/>
  <c r="H679" i="1"/>
  <c r="H676" i="1"/>
  <c r="H669" i="1"/>
  <c r="H630" i="1"/>
  <c r="H636" i="1"/>
  <c r="H698" i="1"/>
  <c r="H685" i="1"/>
  <c r="H689" i="1"/>
  <c r="H645" i="1"/>
  <c r="H644" i="1"/>
  <c r="H637" i="1"/>
  <c r="H705" i="1"/>
  <c r="H671" i="1"/>
  <c r="H713" i="1"/>
  <c r="H711" i="1"/>
  <c r="H688" i="1"/>
  <c r="H709" i="1"/>
  <c r="H690" i="1"/>
  <c r="H641" i="1"/>
  <c r="H702" i="1"/>
  <c r="H639" i="1"/>
  <c r="H673" i="1"/>
  <c r="H704" i="1"/>
  <c r="H670" i="1"/>
  <c r="H699" i="1"/>
  <c r="H642" i="1"/>
  <c r="H710" i="1"/>
  <c r="H687" i="1"/>
  <c r="H697" i="1"/>
  <c r="H678" i="1"/>
  <c r="H695" i="1"/>
  <c r="H684" i="1"/>
  <c r="H631" i="1"/>
  <c r="H701" i="1"/>
  <c r="H694" i="1"/>
  <c r="H691" i="1"/>
  <c r="H629" i="1"/>
  <c r="H643" i="1"/>
  <c r="H696" i="1"/>
  <c r="H635" i="1"/>
  <c r="H674" i="1"/>
  <c r="H715" i="1" l="1"/>
  <c r="I629" i="1"/>
  <c r="I646" i="1" l="1"/>
  <c r="I636" i="1"/>
  <c r="I677" i="1"/>
  <c r="I697" i="1"/>
  <c r="I712" i="1"/>
  <c r="I716" i="1"/>
  <c r="I704" i="1"/>
  <c r="I708" i="1"/>
  <c r="I669" i="1"/>
  <c r="I674" i="1"/>
  <c r="I641" i="1"/>
  <c r="I702" i="1"/>
  <c r="I683" i="1"/>
  <c r="I705" i="1"/>
  <c r="I689" i="1"/>
  <c r="I694" i="1"/>
  <c r="I673" i="1"/>
  <c r="I709" i="1"/>
  <c r="I672" i="1"/>
  <c r="I647" i="1"/>
  <c r="I637" i="1"/>
  <c r="I678" i="1"/>
  <c r="I713" i="1"/>
  <c r="I680" i="1"/>
  <c r="I696" i="1"/>
  <c r="I638" i="1"/>
  <c r="I639" i="1"/>
  <c r="I690" i="1"/>
  <c r="I685" i="1"/>
  <c r="I630" i="1"/>
  <c r="J630" i="1" s="1"/>
  <c r="I676" i="1"/>
  <c r="I633" i="1"/>
  <c r="I644" i="1"/>
  <c r="I631" i="1"/>
  <c r="I675" i="1"/>
  <c r="I693" i="1"/>
  <c r="I684" i="1"/>
  <c r="I642" i="1"/>
  <c r="I645" i="1"/>
  <c r="I706" i="1"/>
  <c r="I710" i="1"/>
  <c r="I682" i="1"/>
  <c r="I668" i="1"/>
  <c r="I679" i="1"/>
  <c r="I698" i="1"/>
  <c r="I691" i="1"/>
  <c r="I700" i="1"/>
  <c r="I640" i="1"/>
  <c r="I692" i="1"/>
  <c r="I643" i="1"/>
  <c r="I695" i="1"/>
  <c r="I635" i="1"/>
  <c r="I686" i="1"/>
  <c r="I670" i="1"/>
  <c r="I703" i="1"/>
  <c r="I699" i="1"/>
  <c r="I671" i="1"/>
  <c r="I701" i="1"/>
  <c r="I687" i="1"/>
  <c r="I634" i="1"/>
  <c r="I707" i="1"/>
  <c r="I632" i="1"/>
  <c r="I711" i="1"/>
  <c r="I681" i="1"/>
  <c r="I688" i="1"/>
  <c r="I715" i="1" l="1"/>
  <c r="J693" i="1"/>
  <c r="J691" i="1"/>
  <c r="J709" i="1"/>
  <c r="J716" i="1"/>
  <c r="J682" i="1"/>
  <c r="J707" i="1"/>
  <c r="J634" i="1"/>
  <c r="J704" i="1"/>
  <c r="J639" i="1"/>
  <c r="J689" i="1"/>
  <c r="J637" i="1"/>
  <c r="J647" i="1"/>
  <c r="J681" i="1"/>
  <c r="J703" i="1"/>
  <c r="J712" i="1"/>
  <c r="J686" i="1"/>
  <c r="J687" i="1"/>
  <c r="J678" i="1"/>
  <c r="J699" i="1"/>
  <c r="J696" i="1"/>
  <c r="J636" i="1"/>
  <c r="J638" i="1"/>
  <c r="J695" i="1"/>
  <c r="J646" i="1"/>
  <c r="J644" i="1"/>
  <c r="J679" i="1"/>
  <c r="J635" i="1"/>
  <c r="J672" i="1"/>
  <c r="J688" i="1"/>
  <c r="J633" i="1"/>
  <c r="J677" i="1"/>
  <c r="J705" i="1"/>
  <c r="J710" i="1"/>
  <c r="J670" i="1"/>
  <c r="J668" i="1"/>
  <c r="J701" i="1"/>
  <c r="J669" i="1"/>
  <c r="J713" i="1"/>
  <c r="J711" i="1"/>
  <c r="J671" i="1"/>
  <c r="J642" i="1"/>
  <c r="J643" i="1"/>
  <c r="J708" i="1"/>
  <c r="J683" i="1"/>
  <c r="J697" i="1"/>
  <c r="J674" i="1"/>
  <c r="J675" i="1"/>
  <c r="J690" i="1"/>
  <c r="J631" i="1"/>
  <c r="J698" i="1"/>
  <c r="J694" i="1"/>
  <c r="J645" i="1"/>
  <c r="J640" i="1"/>
  <c r="J673" i="1"/>
  <c r="J692" i="1"/>
  <c r="J632" i="1"/>
  <c r="J706" i="1"/>
  <c r="J700" i="1"/>
  <c r="J702" i="1"/>
  <c r="J680" i="1"/>
  <c r="J676" i="1"/>
  <c r="J685" i="1"/>
  <c r="J684" i="1"/>
  <c r="J641" i="1"/>
  <c r="J715" i="1" l="1"/>
  <c r="K644" i="1"/>
  <c r="L647" i="1"/>
  <c r="K716" i="1" l="1"/>
  <c r="K693" i="1"/>
  <c r="K678" i="1"/>
  <c r="K705" i="1"/>
  <c r="K692" i="1"/>
  <c r="K688" i="1"/>
  <c r="K699" i="1"/>
  <c r="K711" i="1"/>
  <c r="K682" i="1"/>
  <c r="K704" i="1"/>
  <c r="K709" i="1"/>
  <c r="K706" i="1"/>
  <c r="K685" i="1"/>
  <c r="K680" i="1"/>
  <c r="K712" i="1"/>
  <c r="K672" i="1"/>
  <c r="K671" i="1"/>
  <c r="K701" i="1"/>
  <c r="K674" i="1"/>
  <c r="K707" i="1"/>
  <c r="K683" i="1"/>
  <c r="K691" i="1"/>
  <c r="K681" i="1"/>
  <c r="K713" i="1"/>
  <c r="K679" i="1"/>
  <c r="K669" i="1"/>
  <c r="K686" i="1"/>
  <c r="K677" i="1"/>
  <c r="K689" i="1"/>
  <c r="K687" i="1"/>
  <c r="K710" i="1"/>
  <c r="K694" i="1"/>
  <c r="K700" i="1"/>
  <c r="K675" i="1"/>
  <c r="K673" i="1"/>
  <c r="K702" i="1"/>
  <c r="K684" i="1"/>
  <c r="K697" i="1"/>
  <c r="K703" i="1"/>
  <c r="K668" i="1"/>
  <c r="K676" i="1"/>
  <c r="K690" i="1"/>
  <c r="K695" i="1"/>
  <c r="K708" i="1"/>
  <c r="K698" i="1"/>
  <c r="K696" i="1"/>
  <c r="K670" i="1"/>
  <c r="L672" i="1"/>
  <c r="M672" i="1" s="1"/>
  <c r="L705" i="1"/>
  <c r="L692" i="1"/>
  <c r="L688" i="1"/>
  <c r="L679" i="1"/>
  <c r="M679" i="1" s="1"/>
  <c r="L669" i="1"/>
  <c r="L678" i="1"/>
  <c r="L699" i="1"/>
  <c r="M699" i="1" s="1"/>
  <c r="L690" i="1"/>
  <c r="M690" i="1" s="1"/>
  <c r="L698" i="1"/>
  <c r="L708" i="1"/>
  <c r="L681" i="1"/>
  <c r="L701" i="1"/>
  <c r="M701" i="1" s="1"/>
  <c r="L673" i="1"/>
  <c r="L683" i="1"/>
  <c r="M683" i="1" s="1"/>
  <c r="L691" i="1"/>
  <c r="M691" i="1" s="1"/>
  <c r="L682" i="1"/>
  <c r="M682" i="1" s="1"/>
  <c r="L712" i="1"/>
  <c r="L696" i="1"/>
  <c r="L674" i="1"/>
  <c r="M674" i="1" s="1"/>
  <c r="L716" i="1"/>
  <c r="L695" i="1"/>
  <c r="L713" i="1"/>
  <c r="L680" i="1"/>
  <c r="M680" i="1" s="1"/>
  <c r="L703" i="1"/>
  <c r="M703" i="1" s="1"/>
  <c r="L700" i="1"/>
  <c r="M700" i="1" s="1"/>
  <c r="L684" i="1"/>
  <c r="L677" i="1"/>
  <c r="L697" i="1"/>
  <c r="L686" i="1"/>
  <c r="L709" i="1"/>
  <c r="L676" i="1"/>
  <c r="M676" i="1" s="1"/>
  <c r="L710" i="1"/>
  <c r="M710" i="1" s="1"/>
  <c r="L668" i="1"/>
  <c r="L671" i="1"/>
  <c r="M671" i="1" s="1"/>
  <c r="L685" i="1"/>
  <c r="M685" i="1" s="1"/>
  <c r="L711" i="1"/>
  <c r="L707" i="1"/>
  <c r="L706" i="1"/>
  <c r="L693" i="1"/>
  <c r="M693" i="1" s="1"/>
  <c r="L675" i="1"/>
  <c r="M675" i="1" s="1"/>
  <c r="L670" i="1"/>
  <c r="L694" i="1"/>
  <c r="L702" i="1"/>
  <c r="L704" i="1"/>
  <c r="M704" i="1" s="1"/>
  <c r="L689" i="1"/>
  <c r="M689" i="1" s="1"/>
  <c r="L687" i="1"/>
  <c r="M687" i="1" s="1"/>
  <c r="M697" i="1" l="1"/>
  <c r="D151" i="9" s="1"/>
  <c r="M681" i="1"/>
  <c r="M711" i="1"/>
  <c r="M684" i="1"/>
  <c r="M696" i="1"/>
  <c r="M692" i="1"/>
  <c r="F119" i="9" s="1"/>
  <c r="M698" i="1"/>
  <c r="E151" i="9" s="1"/>
  <c r="M688" i="1"/>
  <c r="K715" i="1"/>
  <c r="M709" i="1"/>
  <c r="M678" i="1"/>
  <c r="M670" i="1"/>
  <c r="M686" i="1"/>
  <c r="M695" i="1"/>
  <c r="M712" i="1"/>
  <c r="M669" i="1"/>
  <c r="D23" i="9" s="1"/>
  <c r="M673" i="1"/>
  <c r="H23" i="9" s="1"/>
  <c r="D183" i="9"/>
  <c r="C215" i="9"/>
  <c r="C183" i="9"/>
  <c r="D119" i="9"/>
  <c r="G23" i="9"/>
  <c r="M702" i="1"/>
  <c r="G119" i="9"/>
  <c r="F87" i="9"/>
  <c r="D55" i="9"/>
  <c r="M677" i="1"/>
  <c r="H55" i="9"/>
  <c r="I23" i="9"/>
  <c r="E119" i="9"/>
  <c r="I55" i="9"/>
  <c r="F151" i="9"/>
  <c r="I87" i="9"/>
  <c r="C55" i="9"/>
  <c r="C87" i="9"/>
  <c r="G55" i="9"/>
  <c r="M694" i="1"/>
  <c r="I183" i="9"/>
  <c r="E87" i="9"/>
  <c r="M713" i="1"/>
  <c r="C151" i="9"/>
  <c r="D87" i="9"/>
  <c r="M708" i="1"/>
  <c r="D215" i="9"/>
  <c r="H151" i="9"/>
  <c r="H87" i="9"/>
  <c r="M706" i="1"/>
  <c r="F23" i="9"/>
  <c r="C119" i="9"/>
  <c r="M707" i="1"/>
  <c r="L715" i="1"/>
  <c r="M668" i="1"/>
  <c r="G87" i="9"/>
  <c r="G151" i="9"/>
  <c r="I119" i="9"/>
  <c r="M705" i="1"/>
  <c r="E215" i="9" l="1"/>
  <c r="E23" i="9"/>
  <c r="F55" i="9"/>
  <c r="H183" i="9"/>
  <c r="I151" i="9"/>
  <c r="F215" i="9"/>
  <c r="E55" i="9"/>
  <c r="E183" i="9"/>
  <c r="F183" i="9"/>
  <c r="G183" i="9"/>
  <c r="M715" i="1"/>
  <c r="C23" i="9"/>
  <c r="H119" i="9"/>
</calcChain>
</file>

<file path=xl/sharedStrings.xml><?xml version="1.0" encoding="utf-8"?>
<sst xmlns="http://schemas.openxmlformats.org/spreadsheetml/2006/main" count="4942" uniqueCount="1371">
  <si>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</si>
  <si>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</si>
  <si>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</si>
  <si>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</si>
  <si>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</si>
  <si>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</si>
  <si>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</si>
  <si>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</si>
  <si>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</si>
  <si>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</si>
  <si>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</si>
  <si>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</si>
  <si>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</si>
  <si>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</si>
  <si>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</si>
  <si>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</si>
  <si>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</si>
  <si>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</si>
  <si>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</si>
  <si>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</si>
  <si>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</si>
  <si>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</si>
  <si>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</si>
  <si>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</si>
  <si>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</si>
  <si>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</si>
  <si>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</si>
  <si>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</si>
  <si>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</si>
  <si>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</si>
  <si>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</si>
  <si>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</si>
  <si>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</si>
  <si>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</si>
  <si>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</si>
  <si>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</si>
  <si>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</si>
  <si>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</si>
  <si>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</si>
  <si>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</si>
  <si>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</si>
  <si>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</si>
  <si>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</si>
  <si>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</si>
  <si>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</si>
  <si>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</si>
  <si>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</si>
  <si>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</si>
  <si>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</si>
  <si>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</si>
  <si>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</si>
  <si>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</si>
  <si>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</si>
  <si>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</si>
  <si>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</si>
  <si>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</si>
  <si>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</si>
  <si>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</si>
  <si>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</si>
  <si>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</si>
  <si>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</si>
  <si>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</si>
  <si>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</si>
  <si>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</si>
  <si>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</si>
  <si>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</si>
  <si>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</si>
  <si>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</si>
  <si>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</si>
  <si>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</si>
  <si>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</si>
  <si>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</si>
  <si>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</si>
  <si>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</si>
  <si>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</si>
  <si>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</si>
  <si>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</si>
  <si>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</si>
  <si>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</si>
  <si>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</si>
  <si>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</si>
  <si>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</si>
  <si>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</si>
  <si>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</si>
  <si>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</si>
  <si>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</si>
  <si>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</si>
  <si>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</si>
  <si>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</si>
  <si>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</si>
  <si>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</si>
  <si>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</si>
  <si>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</si>
  <si>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</si>
  <si>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</si>
  <si>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</si>
  <si>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</si>
  <si>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</si>
  <si>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</si>
  <si>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</si>
  <si>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</si>
  <si>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</si>
  <si>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</si>
  <si>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</si>
  <si>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</si>
  <si>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</si>
  <si>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</si>
  <si>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</si>
  <si>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</si>
  <si>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</si>
  <si>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</si>
  <si>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</si>
  <si>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</si>
  <si>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</si>
  <si>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</si>
  <si>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</si>
  <si>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</si>
  <si>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</si>
  <si>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</si>
  <si>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</si>
  <si>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</si>
  <si>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</si>
  <si>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</si>
  <si>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</si>
  <si>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</si>
  <si>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</si>
  <si>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</si>
  <si>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</si>
  <si>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</si>
  <si>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</si>
  <si>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</si>
  <si>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</si>
  <si>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</si>
  <si>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</si>
  <si>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</si>
  <si>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</si>
  <si>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</si>
  <si>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</si>
  <si>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</si>
  <si>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</si>
  <si>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</si>
  <si>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</si>
  <si>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</si>
  <si>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</si>
  <si>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</si>
  <si>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</si>
  <si>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</si>
  <si>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</si>
  <si>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</si>
  <si>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</si>
  <si>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</si>
  <si>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</si>
  <si>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</si>
  <si>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</si>
  <si>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</si>
  <si>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</si>
  <si>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</si>
  <si>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</si>
  <si>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</si>
  <si>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</si>
  <si>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</si>
  <si>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</si>
  <si>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</si>
  <si>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</si>
  <si>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</si>
  <si>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</si>
  <si>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</si>
  <si>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</si>
  <si>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</si>
  <si>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</si>
  <si>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</si>
  <si>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</si>
  <si>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</si>
  <si>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</si>
  <si>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</si>
  <si>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</si>
  <si>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</si>
  <si>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</si>
  <si>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</si>
  <si>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</si>
  <si>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</si>
  <si>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</si>
  <si>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</si>
  <si>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</si>
  <si>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</si>
  <si>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</si>
  <si>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</si>
  <si>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</si>
  <si>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</si>
  <si>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</si>
  <si>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</si>
  <si>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</si>
  <si>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</si>
  <si>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</si>
  <si>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</si>
  <si>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</si>
  <si>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</si>
  <si>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</si>
  <si>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</si>
  <si>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</si>
  <si>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</si>
  <si>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</si>
  <si>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</si>
  <si>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</si>
  <si>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</si>
  <si>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</si>
  <si>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</si>
  <si>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</si>
  <si>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</si>
  <si>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</si>
  <si>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</si>
  <si>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</si>
  <si>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</si>
  <si>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</si>
  <si>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</si>
  <si>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</si>
  <si>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</si>
  <si>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</si>
  <si>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</si>
  <si>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</si>
  <si>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</si>
  <si>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</si>
  <si>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</si>
  <si>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</si>
  <si>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</si>
  <si>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</si>
  <si>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</si>
  <si>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</si>
  <si>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</si>
  <si>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</si>
  <si>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</si>
  <si>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</si>
  <si>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</si>
  <si>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</si>
  <si>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</si>
  <si>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</si>
  <si>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</si>
  <si>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</si>
  <si>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</si>
  <si>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</si>
  <si>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</si>
  <si>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</si>
  <si>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</si>
  <si>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</si>
  <si>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</si>
  <si>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</si>
  <si>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</si>
  <si>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</si>
  <si>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</si>
  <si>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</si>
  <si>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</si>
  <si>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</si>
  <si>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</si>
  <si>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</si>
  <si>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</si>
  <si>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</si>
  <si>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</si>
  <si>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</si>
  <si>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</si>
  <si>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</si>
  <si>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</si>
  <si>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</si>
  <si>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</si>
  <si>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</si>
  <si>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</si>
  <si>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</si>
  <si>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</si>
  <si>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</si>
  <si>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</si>
  <si>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</si>
  <si>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</si>
  <si>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</si>
  <si>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</si>
  <si>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</si>
  <si>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</si>
  <si>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</si>
  <si>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</si>
  <si>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</si>
  <si>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</si>
  <si>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</si>
  <si>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</si>
  <si>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</si>
  <si>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</si>
  <si>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</si>
  <si>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</si>
  <si>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</si>
  <si>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</si>
  <si>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</si>
  <si>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</si>
  <si>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</si>
  <si>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</si>
  <si>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</si>
  <si>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</si>
  <si>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</si>
  <si>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</si>
  <si>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</si>
  <si>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</si>
  <si>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</si>
  <si>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</si>
  <si>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</si>
  <si>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</si>
  <si>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</si>
  <si>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</si>
  <si>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</si>
  <si>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</si>
  <si>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</si>
  <si>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</si>
  <si>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</si>
  <si>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</si>
  <si>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</si>
  <si>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</si>
  <si>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</si>
  <si>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</si>
  <si>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</si>
  <si>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</si>
  <si>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</si>
  <si>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</si>
  <si>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</si>
  <si>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</si>
  <si>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</si>
  <si>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</si>
  <si>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</si>
  <si>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</si>
  <si>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</si>
  <si>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</si>
  <si>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</si>
  <si>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</si>
  <si>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</si>
  <si>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</si>
  <si>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</si>
  <si>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</si>
  <si>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</si>
  <si>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</si>
  <si>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</si>
  <si>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</si>
  <si>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</si>
  <si>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</si>
  <si>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</si>
  <si>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</si>
  <si>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</si>
  <si>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</si>
  <si>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</si>
  <si>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</si>
  <si>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</si>
  <si>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</si>
  <si>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</si>
  <si>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</si>
  <si>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</si>
  <si>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</si>
  <si>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</si>
  <si>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</si>
  <si>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</si>
  <si>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</si>
  <si>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</si>
  <si>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</si>
  <si>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</si>
  <si>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</si>
  <si>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</si>
  <si>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</si>
  <si>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</si>
  <si>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</si>
  <si>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</si>
  <si>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</si>
  <si>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</si>
  <si>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</si>
  <si>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</si>
  <si>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</si>
  <si>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</si>
  <si>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</si>
  <si>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</si>
  <si>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</si>
  <si>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</si>
  <si>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</si>
  <si>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</si>
  <si>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</si>
  <si>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</si>
  <si>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</si>
  <si>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</si>
  <si>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</si>
  <si>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</si>
  <si>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</si>
  <si>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</si>
  <si>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</si>
  <si>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</si>
  <si>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</si>
  <si>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</si>
  <si>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</si>
  <si>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</si>
  <si>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</si>
  <si>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</si>
  <si>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</si>
  <si>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</si>
  <si>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</si>
  <si>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</si>
  <si>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</si>
  <si>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</si>
  <si>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</si>
  <si>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</si>
  <si>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</si>
  <si>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</si>
  <si>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</si>
  <si>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</si>
  <si>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</si>
  <si>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</si>
  <si>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</si>
  <si>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</si>
  <si>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</si>
  <si>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</si>
  <si>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</si>
  <si>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</si>
  <si>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</si>
  <si>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</si>
  <si>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</si>
  <si>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</si>
  <si>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</si>
  <si>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</si>
  <si>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</si>
  <si>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</si>
  <si>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</si>
  <si>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</si>
  <si>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</si>
  <si>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</si>
  <si>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</si>
  <si>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</si>
  <si>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</si>
  <si>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</si>
  <si>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</si>
  <si>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</si>
  <si>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</si>
  <si>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</si>
  <si>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</si>
  <si>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</si>
  <si>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</si>
  <si>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</si>
  <si>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</si>
  <si>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</si>
  <si>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</si>
  <si>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</si>
  <si>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</si>
  <si>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</si>
  <si>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</si>
  <si>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</si>
  <si>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</si>
  <si>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</si>
  <si>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</si>
  <si>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</si>
  <si>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</si>
  <si>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</si>
  <si>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</si>
  <si>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</si>
  <si>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</si>
  <si>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</si>
  <si>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</si>
  <si>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</si>
  <si>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</si>
  <si>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</si>
  <si>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</si>
  <si>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</si>
  <si>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</si>
  <si>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</si>
  <si>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</si>
  <si>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</si>
  <si>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</si>
  <si>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</si>
  <si>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</si>
  <si>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</si>
  <si>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</si>
  <si>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</si>
  <si>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</si>
  <si>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</si>
  <si>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</si>
  <si>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</si>
  <si>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</si>
  <si>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</si>
  <si>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</si>
  <si>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</si>
  <si>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</si>
  <si>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</si>
  <si>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</si>
  <si>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</si>
  <si>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</si>
  <si>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</si>
  <si>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</si>
  <si>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</si>
  <si>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</si>
  <si>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</si>
  <si>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</si>
  <si>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</si>
  <si>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</si>
  <si>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</si>
  <si>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</si>
  <si>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</si>
  <si>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</si>
  <si>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</si>
  <si>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</si>
  <si>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</si>
  <si>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</si>
  <si>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</si>
  <si>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</si>
  <si>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</si>
  <si>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</si>
  <si>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</si>
  <si>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</si>
  <si>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</si>
  <si>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</si>
  <si>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</si>
  <si>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</si>
  <si>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</si>
  <si>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</si>
  <si>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</si>
  <si>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</si>
  <si>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</si>
  <si>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</si>
  <si>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</si>
  <si>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</si>
  <si>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</si>
  <si>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</si>
  <si>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</si>
  <si>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</si>
  <si>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</si>
  <si>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</si>
  <si>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</si>
  <si>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</si>
  <si>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</si>
  <si>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</si>
  <si>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</si>
  <si>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</si>
  <si>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</si>
  <si>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</si>
  <si>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</si>
  <si>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</si>
  <si>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</si>
  <si>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</si>
  <si>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</si>
  <si>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</si>
  <si>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</si>
  <si>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</si>
  <si>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</si>
  <si>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</si>
  <si>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</si>
  <si>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</si>
  <si>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</si>
  <si>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</si>
  <si>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</si>
  <si>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</si>
  <si>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</si>
  <si>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</si>
  <si>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</si>
  <si>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</si>
  <si>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</si>
  <si>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</si>
  <si>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</si>
  <si>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</si>
  <si>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</si>
  <si>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</si>
  <si>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</si>
  <si>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</si>
  <si>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</si>
  <si>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</si>
  <si>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</si>
  <si>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</si>
  <si>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</si>
  <si>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</si>
  <si>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</si>
  <si>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</si>
  <si>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</si>
  <si>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</si>
  <si>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</si>
  <si>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</si>
  <si>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</si>
  <si>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</si>
  <si>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</si>
  <si>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</si>
  <si>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</si>
  <si>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</si>
  <si>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</si>
  <si>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</si>
  <si>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</si>
  <si>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</si>
  <si>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</si>
  <si>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</si>
  <si>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</si>
  <si>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</si>
  <si>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</si>
  <si>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</si>
  <si>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</si>
  <si>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</si>
  <si>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</si>
  <si>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</si>
  <si>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</si>
  <si>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</si>
  <si>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</si>
  <si>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</si>
  <si>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</si>
  <si>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</si>
  <si>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</si>
  <si>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</si>
  <si>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</si>
  <si>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</si>
  <si>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</si>
  <si>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</si>
  <si>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</si>
  <si>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</si>
  <si>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</si>
  <si>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</si>
  <si>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</si>
  <si>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</si>
  <si>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</si>
  <si>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</si>
  <si>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</si>
  <si>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</si>
  <si>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</si>
  <si>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</si>
  <si>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</si>
  <si>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</si>
  <si>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</si>
  <si>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</si>
  <si>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</si>
  <si>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</si>
  <si>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</si>
  <si>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</si>
  <si>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</si>
  <si>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</si>
  <si>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</si>
  <si>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</si>
  <si>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</si>
  <si>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</si>
  <si>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</si>
  <si>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</si>
  <si>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</si>
  <si>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</si>
  <si>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</si>
  <si>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</si>
  <si>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</si>
  <si>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</si>
  <si>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</si>
  <si>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</si>
  <si>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</si>
  <si>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</si>
  <si>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</si>
  <si>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</si>
  <si>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</si>
  <si>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</si>
  <si>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</si>
  <si>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</si>
  <si>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</si>
  <si>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</si>
  <si>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</si>
  <si>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</si>
  <si>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</si>
  <si>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</si>
  <si>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</si>
  <si>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</si>
  <si>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</si>
  <si>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</si>
  <si>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</si>
  <si>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</si>
  <si>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</si>
  <si>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</si>
  <si>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</si>
  <si>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</si>
  <si>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</si>
  <si>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</si>
  <si>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</si>
  <si>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</si>
  <si>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</si>
  <si>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</si>
  <si>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</si>
  <si>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</si>
  <si>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</si>
  <si>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</si>
  <si>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</si>
  <si>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</si>
  <si>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</si>
  <si>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</si>
  <si>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</si>
  <si>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</si>
  <si>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</si>
  <si>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</si>
  <si>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</si>
  <si>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</si>
  <si>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</si>
  <si>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</si>
  <si>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</si>
  <si>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</si>
  <si>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</si>
  <si>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</si>
  <si>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</si>
  <si>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</si>
  <si>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</si>
  <si>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</si>
  <si>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</si>
  <si>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</si>
  <si>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</si>
  <si>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</si>
  <si>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</si>
  <si>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</si>
  <si>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</si>
  <si>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</si>
  <si>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</si>
  <si>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</si>
  <si>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</si>
  <si>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</si>
  <si>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</si>
  <si>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</si>
  <si>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</si>
  <si>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</si>
  <si>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</si>
  <si>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</si>
  <si>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</si>
  <si>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</si>
  <si>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</si>
  <si>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</si>
  <si>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</si>
  <si>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</si>
  <si>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</si>
  <si>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</si>
  <si>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</si>
  <si>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</si>
  <si>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</si>
  <si>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</si>
  <si>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</si>
  <si>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</si>
  <si>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</si>
  <si>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</si>
  <si>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</si>
  <si>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</si>
  <si>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</si>
  <si>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</si>
  <si>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</si>
  <si>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</si>
  <si>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</si>
  <si>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</si>
  <si>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</si>
  <si>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</si>
  <si>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</si>
  <si>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</si>
  <si>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</si>
  <si>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</si>
  <si>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</si>
  <si>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</si>
  <si>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</si>
  <si>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</si>
  <si>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</si>
  <si>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</si>
  <si>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</si>
  <si>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</si>
  <si>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</si>
  <si>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</si>
  <si>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</si>
  <si>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</si>
  <si>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</si>
  <si>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</si>
  <si>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</si>
  <si>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</si>
  <si>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</si>
  <si>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</si>
  <si>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</si>
  <si>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</si>
  <si>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</si>
  <si>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</si>
  <si>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</si>
  <si>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</si>
  <si>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</si>
  <si>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</si>
  <si>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</si>
  <si>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</si>
  <si>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</si>
  <si>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</si>
  <si>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</si>
  <si>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</si>
  <si>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</si>
  <si>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</si>
  <si>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</si>
  <si>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</si>
  <si>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</si>
  <si>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</si>
  <si>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</si>
  <si>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</si>
  <si>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</si>
  <si>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</si>
  <si>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</si>
  <si>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</si>
  <si>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</si>
  <si>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</si>
  <si>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</si>
  <si>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</si>
  <si>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</si>
  <si>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</si>
  <si>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</si>
  <si>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</si>
  <si>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</si>
  <si>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</si>
  <si>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</si>
  <si>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</si>
  <si>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</si>
  <si>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</si>
  <si>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</si>
  <si>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</si>
  <si>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</si>
  <si>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</si>
  <si>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</si>
  <si>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</si>
  <si>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</si>
  <si>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</si>
  <si>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</si>
  <si>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</si>
  <si>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</si>
  <si>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</si>
  <si>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</si>
  <si>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</si>
  <si>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</si>
  <si>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</si>
  <si>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</si>
  <si>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</si>
  <si>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</si>
  <si>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</si>
  <si>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</si>
  <si>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</si>
  <si>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</si>
  <si>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</si>
  <si>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</si>
  <si>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</si>
  <si>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</si>
  <si>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</si>
  <si>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</si>
  <si>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</si>
  <si>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</si>
  <si>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</si>
  <si>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</si>
  <si>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</si>
  <si>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</si>
  <si>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</si>
  <si>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</si>
  <si>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</si>
  <si>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</si>
  <si>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</si>
  <si>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</si>
  <si>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</si>
  <si>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</si>
  <si>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</si>
  <si>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</si>
  <si>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</si>
  <si>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</si>
  <si>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</si>
  <si>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</si>
  <si>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</si>
  <si>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</si>
  <si>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</si>
  <si>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</si>
  <si>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</si>
  <si>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</si>
  <si>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</si>
  <si>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</si>
  <si>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</si>
  <si>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</si>
  <si>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</si>
  <si>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</si>
  <si>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</si>
  <si>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</si>
  <si>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</si>
  <si>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</si>
  <si>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</si>
  <si>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</si>
  <si>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</si>
  <si>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</si>
  <si>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</si>
  <si>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</si>
  <si>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</si>
  <si>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</si>
  <si>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</si>
  <si>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</si>
  <si>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</si>
  <si>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</si>
  <si>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</si>
  <si>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</si>
  <si>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</si>
  <si>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</si>
  <si>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</si>
  <si>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</si>
  <si>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</si>
  <si>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</si>
  <si>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</si>
  <si>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</si>
  <si>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</si>
  <si>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</si>
  <si>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</si>
  <si>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</si>
  <si>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</si>
  <si>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</si>
  <si>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</si>
  <si>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</si>
  <si>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</si>
  <si>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</si>
  <si>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</si>
  <si>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</si>
  <si>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</si>
  <si>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</si>
  <si>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</si>
  <si>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</si>
  <si>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</si>
  <si>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</si>
  <si>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</si>
  <si>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</si>
  <si>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</si>
  <si>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</si>
  <si>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</si>
  <si>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</si>
  <si>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</si>
  <si>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</si>
  <si>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</si>
  <si>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</si>
  <si>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</si>
  <si>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</si>
  <si>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</si>
  <si>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</si>
  <si>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</si>
  <si>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</si>
  <si>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</si>
  <si>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</si>
  <si>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</si>
  <si>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</si>
  <si>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</si>
  <si>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</si>
  <si>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</si>
  <si>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</si>
  <si>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</si>
  <si>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</si>
  <si>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</si>
  <si>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</si>
  <si>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</si>
  <si>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</si>
  <si>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</si>
  <si>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</si>
  <si>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</si>
  <si>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</si>
  <si>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</si>
  <si>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</si>
  <si>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</si>
  <si>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</si>
  <si>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</si>
  <si>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</si>
  <si>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</si>
  <si>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</si>
  <si>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</si>
  <si>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</si>
  <si>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</si>
  <si>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</si>
  <si>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</si>
  <si>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</si>
  <si>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</si>
  <si>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</si>
  <si>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</si>
  <si>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</si>
  <si>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</si>
  <si>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</si>
  <si>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</si>
  <si>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</si>
  <si>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</si>
  <si>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</si>
  <si>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</si>
  <si>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</si>
  <si>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</si>
  <si>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</si>
  <si>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</si>
  <si>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</si>
  <si>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</si>
  <si>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</si>
  <si>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</si>
  <si>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</si>
  <si>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</si>
  <si>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</si>
  <si>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</si>
  <si>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</si>
  <si>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</si>
  <si>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</si>
  <si>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</si>
  <si>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</si>
  <si>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</si>
  <si>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</si>
  <si>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</si>
  <si>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</si>
  <si>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</si>
  <si>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</si>
  <si>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</si>
  <si>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</si>
  <si>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</si>
  <si>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</si>
  <si>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</si>
  <si>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</si>
  <si>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</si>
  <si>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</si>
  <si>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</si>
  <si>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</si>
  <si>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</si>
  <si>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</si>
  <si>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</si>
  <si>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</si>
  <si>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</si>
  <si>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</si>
  <si>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</si>
  <si>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</si>
  <si>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</si>
  <si>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</si>
  <si>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</si>
  <si>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</si>
  <si>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</si>
  <si>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</si>
  <si>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</si>
  <si>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</si>
  <si>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</si>
  <si>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</si>
  <si>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</si>
  <si>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</si>
  <si>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</si>
  <si>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</si>
  <si>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</si>
  <si>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</si>
  <si>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</si>
  <si>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</si>
  <si>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</si>
  <si>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</si>
  <si>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</si>
  <si>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</si>
  <si>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</si>
  <si>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</si>
  <si>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</si>
  <si>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</si>
  <si>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</si>
  <si>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</si>
  <si>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</si>
  <si>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</si>
  <si>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</si>
  <si>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</si>
  <si>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</si>
  <si>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</si>
  <si>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</si>
  <si>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</si>
  <si>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</si>
  <si>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</si>
  <si>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</si>
  <si>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</si>
  <si>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</si>
  <si>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</si>
  <si>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</si>
  <si>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</si>
  <si>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</si>
  <si>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</si>
  <si>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</si>
  <si>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</si>
  <si>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</si>
  <si>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</si>
  <si>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</si>
  <si>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</si>
  <si>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</si>
  <si>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</si>
  <si>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</si>
  <si>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</si>
  <si>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</si>
  <si>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</si>
  <si>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</si>
  <si>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</si>
  <si>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</si>
  <si>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</si>
  <si>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</si>
  <si>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</si>
  <si>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</si>
  <si>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</si>
  <si>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</si>
  <si>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</si>
  <si>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</si>
  <si>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</si>
  <si>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</si>
  <si>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</si>
  <si>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</si>
  <si>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</si>
  <si>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</si>
  <si>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</si>
  <si>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</si>
  <si>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</si>
  <si>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</si>
  <si>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</si>
  <si>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</si>
  <si>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</si>
  <si>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</si>
  <si>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</si>
  <si>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</si>
  <si>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</si>
  <si>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</si>
  <si>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</si>
  <si>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</si>
  <si>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</si>
  <si>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</si>
  <si>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</si>
  <si>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</si>
  <si>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</si>
  <si>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</si>
  <si>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</si>
  <si>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</si>
  <si>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</si>
  <si>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</si>
  <si>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</si>
  <si>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</si>
  <si>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</si>
  <si>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</si>
  <si>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</si>
  <si>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</si>
  <si>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</si>
  <si>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</si>
  <si>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</si>
  <si>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</si>
  <si>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</si>
  <si>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</si>
  <si>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</si>
  <si>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</si>
  <si>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</si>
  <si>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</si>
  <si>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</si>
  <si>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</si>
  <si>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</si>
  <si>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</si>
  <si>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</si>
  <si>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</si>
  <si>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</si>
  <si>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</si>
  <si>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</si>
  <si>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</si>
  <si>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</si>
  <si>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</si>
  <si>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</si>
  <si>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</si>
  <si>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</si>
  <si>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</si>
  <si>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</si>
  <si>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</si>
  <si>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</si>
  <si>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</si>
  <si>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</si>
  <si>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</si>
  <si>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</si>
  <si>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</si>
  <si>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</si>
  <si>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</si>
  <si>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</si>
  <si>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</si>
  <si>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</si>
  <si>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</si>
  <si>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</si>
  <si>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</si>
  <si>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</si>
  <si>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</si>
  <si>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</si>
  <si>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</si>
  <si>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</si>
  <si>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</si>
  <si>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</si>
  <si>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</si>
  <si>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</si>
  <si>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</si>
  <si>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</si>
  <si>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</si>
  <si>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</si>
  <si>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</si>
  <si>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</si>
  <si>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</si>
  <si>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</si>
  <si>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</si>
  <si>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</si>
  <si>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</si>
  <si>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</si>
  <si>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</si>
  <si>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</si>
  <si>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</si>
  <si>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</si>
  <si>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</si>
  <si>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</si>
  <si>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</si>
  <si>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</si>
  <si>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</si>
  <si>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</si>
  <si>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</si>
  <si>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</si>
  <si>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</si>
  <si>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</si>
  <si>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</si>
  <si>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</si>
  <si>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</si>
  <si>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</si>
  <si>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</si>
  <si>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</si>
  <si>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</si>
  <si>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</si>
  <si>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</si>
  <si>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</si>
  <si>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</si>
  <si>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</si>
  <si>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</si>
  <si>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</si>
  <si>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</si>
  <si>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</si>
  <si>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</si>
  <si>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</si>
  <si>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</si>
  <si>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</si>
  <si>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</si>
  <si>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</si>
  <si>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</si>
  <si>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</si>
  <si>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</si>
  <si>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</si>
  <si>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</si>
  <si>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</si>
  <si>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</si>
  <si>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</si>
  <si>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</si>
  <si>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</si>
  <si>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</si>
  <si>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</si>
  <si>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</si>
  <si>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</si>
  <si>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</si>
  <si>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</si>
  <si>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</si>
  <si>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</si>
  <si>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</si>
  <si>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</si>
  <si>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</si>
  <si>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</si>
  <si>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</si>
  <si>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</si>
  <si>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</si>
  <si>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</si>
  <si>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</si>
  <si>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</si>
  <si>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</si>
  <si>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</si>
  <si>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</si>
  <si>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</si>
  <si>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</si>
  <si>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</si>
  <si>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</si>
  <si>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</si>
  <si>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</si>
  <si>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</si>
  <si>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</si>
  <si>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</si>
  <si>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</si>
  <si>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</si>
  <si>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</si>
  <si>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</si>
  <si>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</si>
  <si>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</si>
  <si>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</si>
  <si>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</si>
  <si>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randall.huyck@doh.wa.gov.</t>
  </si>
  <si>
    <t>If you have any questions or concerns please call Randy Huyck at 360-236-4210 or send an e-mail to</t>
  </si>
  <si>
    <t>It is only necessary to enter data on this page. Items will automatically transfer from this page to the report pages.</t>
  </si>
  <si>
    <t>Provision for Bad Debt</t>
  </si>
  <si>
    <t>Bad Debt</t>
  </si>
  <si>
    <t>The operating expenses, the units of measure and the operating expenses per unit of measure are stated on line 496 thru line 575 in columns</t>
  </si>
  <si>
    <t>hos@doh.wa.gov.</t>
  </si>
  <si>
    <t>The operating expenses, the units of measure and the operating expenses per unit of measure are stated on line 484 thru line 568 in columns</t>
  </si>
  <si>
    <t>Bad Debt Expense</t>
  </si>
  <si>
    <t>YUNABD</t>
  </si>
  <si>
    <t>2013</t>
  </si>
  <si>
    <t>If you have any questions or concerns please call Communty Health Systems at 360-236-4210 or send an e-mail to</t>
  </si>
  <si>
    <t>12/31/2015</t>
  </si>
  <si>
    <t>043</t>
  </si>
  <si>
    <t>Office of Community Health Systems</t>
  </si>
  <si>
    <t>P.O. Box 47853</t>
  </si>
  <si>
    <t>Olympia, Washington 98504-7853</t>
  </si>
  <si>
    <t>DOH FORM 689-182 (Rev 12/05/2017)</t>
  </si>
  <si>
    <t>12/31/2018</t>
  </si>
  <si>
    <t>Lake Chelan Community Hospital</t>
  </si>
  <si>
    <t>503 E Highland</t>
  </si>
  <si>
    <t>Chelan, WA 98816</t>
  </si>
  <si>
    <t>Chelan</t>
  </si>
  <si>
    <t>Steve Patonai</t>
  </si>
  <si>
    <t>Vickie Bodle</t>
  </si>
  <si>
    <t>Phyllis Gleasman</t>
  </si>
  <si>
    <t>509-682-2531</t>
  </si>
  <si>
    <t>509-682-6131</t>
  </si>
  <si>
    <t xml:space="preserve">               159,855</t>
  </si>
  <si>
    <t xml:space="preserve">               416,018</t>
  </si>
  <si>
    <t>Kevin Abel</t>
  </si>
  <si>
    <t>Tom Warren</t>
  </si>
  <si>
    <t>Lake Chelan Community Hospital   H-0     FYE 12/31/2015</t>
  </si>
  <si>
    <t>2015</t>
  </si>
  <si>
    <t/>
  </si>
  <si>
    <t>043*2015*A</t>
  </si>
  <si>
    <t>043*2015*6010*A</t>
  </si>
  <si>
    <t>043*2015*6030*A</t>
  </si>
  <si>
    <t>043*2015*6070*A</t>
  </si>
  <si>
    <t>043*2015*6100*A</t>
  </si>
  <si>
    <t>043*2015*6120*A</t>
  </si>
  <si>
    <t>043*2015*6140*A</t>
  </si>
  <si>
    <t>043*2015*6150*A</t>
  </si>
  <si>
    <t>043*2015*6170*A</t>
  </si>
  <si>
    <t>043*2015*6200*A</t>
  </si>
  <si>
    <t>043*2015*6210*A</t>
  </si>
  <si>
    <t>043*2015*6330*A</t>
  </si>
  <si>
    <t>043*2015*6400*A</t>
  </si>
  <si>
    <t>043*2015*7010*A</t>
  </si>
  <si>
    <t>043*2015*7020*A</t>
  </si>
  <si>
    <t>043*2015*7030*A</t>
  </si>
  <si>
    <t>043*2015*7040*A</t>
  </si>
  <si>
    <t>043*2015*7050*A</t>
  </si>
  <si>
    <t>043*2015*7060*A</t>
  </si>
  <si>
    <t>043*2015*7070*A</t>
  </si>
  <si>
    <t>043*2015*7110*A</t>
  </si>
  <si>
    <t>043*2015*7120*A</t>
  </si>
  <si>
    <t>043*2015*7130*A</t>
  </si>
  <si>
    <t>043*2015*7140*A</t>
  </si>
  <si>
    <t>043*2015*7150*A</t>
  </si>
  <si>
    <t>043*2015*7160*A</t>
  </si>
  <si>
    <t>043*2015*7170*A</t>
  </si>
  <si>
    <t>043*2015*7180*A</t>
  </si>
  <si>
    <t>043*2015*7190*A</t>
  </si>
  <si>
    <t>043*2015*7200*A</t>
  </si>
  <si>
    <t>043*2015*7220*A</t>
  </si>
  <si>
    <t>043*2015*7230*A</t>
  </si>
  <si>
    <t>043*2015*7240*A</t>
  </si>
  <si>
    <t>043*2015*7250*A</t>
  </si>
  <si>
    <t>043*2015*7260*A</t>
  </si>
  <si>
    <t>043*2015*7310*A</t>
  </si>
  <si>
    <t>043*2015*7320*A</t>
  </si>
  <si>
    <t>043*2015*7330*A</t>
  </si>
  <si>
    <t>043*2015*7340*A</t>
  </si>
  <si>
    <t>043*2015*7350*A</t>
  </si>
  <si>
    <t>043*2015*7380*A</t>
  </si>
  <si>
    <t>043*2015*7390*A</t>
  </si>
  <si>
    <t>043*2015*7400*A</t>
  </si>
  <si>
    <t>043*2015*7410*A</t>
  </si>
  <si>
    <t>043*2015*7420*A</t>
  </si>
  <si>
    <t>043*2015*7430*A</t>
  </si>
  <si>
    <t>043*2015*7490*A</t>
  </si>
  <si>
    <t>043*2015*8200*A</t>
  </si>
  <si>
    <t>043*2015*8310*A</t>
  </si>
  <si>
    <t>043*2015*8320*A</t>
  </si>
  <si>
    <t>043*2015*8330*A</t>
  </si>
  <si>
    <t>043*2015*8350*A</t>
  </si>
  <si>
    <t>043*2015*8360*A</t>
  </si>
  <si>
    <t>043*2015*8370*A</t>
  </si>
  <si>
    <t>043*2015*8420*A</t>
  </si>
  <si>
    <t>043*2015*8430*A</t>
  </si>
  <si>
    <t>043*2015*8460*A</t>
  </si>
  <si>
    <t>043*2015*8470*A</t>
  </si>
  <si>
    <t>043*2015*8480*A</t>
  </si>
  <si>
    <t>043*2015*8490*A</t>
  </si>
  <si>
    <t>043*2015*8510*A</t>
  </si>
  <si>
    <t>043*2015*8530*A</t>
  </si>
  <si>
    <t>043*2015*8560*A</t>
  </si>
  <si>
    <t>043*2015*8590*A</t>
  </si>
  <si>
    <t>043*2015*8610*A</t>
  </si>
  <si>
    <t>043*2015*8620*A</t>
  </si>
  <si>
    <t>043*2015*8630*A</t>
  </si>
  <si>
    <t>043*2015*8640*A</t>
  </si>
  <si>
    <t>043*2015*8650*A</t>
  </si>
  <si>
    <t>043*2015*8660*A</t>
  </si>
  <si>
    <t>043*2015*8670*A</t>
  </si>
  <si>
    <t>043*2015*8680*A</t>
  </si>
  <si>
    <t>043*2015*8690*A</t>
  </si>
  <si>
    <t>043*2015*8700*A</t>
  </si>
  <si>
    <t>043*2015*8710*A</t>
  </si>
  <si>
    <t>043*2015*8720*A</t>
  </si>
  <si>
    <t>043*2015*8730*A</t>
  </si>
  <si>
    <t>043*2015*8740*A</t>
  </si>
  <si>
    <t>043*2015*8770*A</t>
  </si>
  <si>
    <t>043*2015*8790*A</t>
  </si>
  <si>
    <t>043*2015*9000*A</t>
  </si>
  <si>
    <t>165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</si>
</sst>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  <numFmt numFmtId="167" formatCode="0.0%"/>
  </numFmts>
  <fonts count="94" x14ac:knownFonts="1">
    <font>
      <sz val="12"/>
      <name val="Courier"/>
    </font>
    <font>
      <sz val="11"/>
      <color theme="1"/>
      <name val="Calibri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2"/>
      <name val="Courie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</font>
    <font>
      <sz val="12"/>
      <color theme="0"/>
      <name val="Calibri"/>
      <family val="2"/>
    </font>
    <font>
      <sz val="12"/>
      <color rgb="FF9C0006"/>
      <name val="Calibri"/>
      <family val="2"/>
    </font>
    <font>
      <b/>
      <sz val="12"/>
      <color rgb="FFFA7D00"/>
      <name val="Calibri"/>
      <family val="2"/>
    </font>
    <font>
      <b/>
      <sz val="12"/>
      <color theme="0"/>
      <name val="Calibri"/>
      <family val="2"/>
    </font>
    <font>
      <i/>
      <sz val="12"/>
      <color rgb="FF7F7F7F"/>
      <name val="Calibri"/>
      <family val="2"/>
    </font>
    <font>
      <sz val="12"/>
      <color rgb="FF006100"/>
      <name val="Calibri"/>
      <family val="2"/>
    </font>
    <font>
      <sz val="12"/>
      <color rgb="FF3F3F76"/>
      <name val="Calibri"/>
      <family val="2"/>
    </font>
    <font>
      <sz val="12"/>
      <color rgb="FFFA7D00"/>
      <name val="Calibri"/>
      <family val="2"/>
    </font>
    <font>
      <sz val="12"/>
      <color rgb="FF9C6500"/>
      <name val="Calibri"/>
      <family val="2"/>
    </font>
    <font>
      <b/>
      <sz val="12"/>
      <color rgb="FF3F3F3F"/>
      <name val="Calibri"/>
      <family val="2"/>
    </font>
    <font>
      <b/>
      <sz val="12"/>
      <color theme="1"/>
      <name val="Calibri"/>
      <family val="2"/>
    </font>
    <font>
      <sz val="12"/>
      <color rgb="FFFF0000"/>
      <name val="Calibri"/>
      <family val="2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2"/>
      <name val="Helv"/>
    </font>
    <font>
      <sz val="12"/>
      <name val="Book Antiqua"/>
      <family val="1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Times New Roman"/>
      <family val="1"/>
    </font>
    <font>
      <sz val="10"/>
      <color theme="1"/>
      <name val="Segoe U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sz val="10"/>
      <name val="MS Sans Serif"/>
      <family val="2"/>
    </font>
    <font>
      <sz val="10"/>
      <name val="MS Sans Serif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1"/>
      <color theme="1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u/>
      <sz val="10"/>
      <color theme="10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b/>
      <sz val="10"/>
      <name val="Calibri"/>
      <family val="2"/>
      <scheme val="minor"/>
    </font>
    <font>
      <b/>
      <sz val="26"/>
      <color theme="3"/>
      <name val="Cambria"/>
      <family val="2"/>
      <scheme val="major"/>
    </font>
    <font>
      <b/>
      <sz val="10"/>
      <color theme="0"/>
      <name val="Calibri"/>
      <family val="2"/>
      <scheme val="minor"/>
    </font>
    <font>
      <sz val="10"/>
      <color rgb="FFFF000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theme="0" tint="-4.9989318521683403E-2"/>
        <bgColor indexed="65"/>
      </patternFill>
    </fill>
    <fill>
      <patternFill patternType="solid">
        <fgColor theme="5"/>
        <bgColor indexed="64"/>
      </patternFill>
    </fill>
    <fill>
      <patternFill patternType="solid">
        <fgColor theme="5"/>
        <bgColor indexed="15"/>
      </patternFill>
    </fill>
    <fill>
      <patternFill patternType="solid">
        <fgColor theme="0" tint="-4.9989318521683403E-2"/>
        <bgColor indexed="15"/>
      </patternFill>
    </fill>
    <fill>
      <patternFill patternType="solid">
        <fgColor theme="3"/>
        <bgColor indexed="15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theme="0" tint="-0.499984740745262"/>
      </top>
      <bottom style="double">
        <color theme="0" tint="-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ck">
        <color theme="0" tint="-0.499984740745262"/>
      </top>
      <bottom style="thick">
        <color theme="0" tint="-0.499984740745262"/>
      </bottom>
      <diagonal/>
    </border>
  </borders>
  <cellStyleXfs count="2225">
    <xf numFmtId="37" fontId="0" fillId="0" borderId="0"/>
    <xf numFmtId="43" fontId="2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0" fontId="21" fillId="0" borderId="33" applyNumberFormat="0" applyFill="0" applyAlignment="0" applyProtection="0"/>
    <xf numFmtId="0" fontId="22" fillId="0" borderId="34" applyNumberFormat="0" applyFill="0" applyAlignment="0" applyProtection="0"/>
    <xf numFmtId="0" fontId="23" fillId="0" borderId="35" applyNumberFormat="0" applyFill="0" applyAlignment="0" applyProtection="0"/>
    <xf numFmtId="0" fontId="23" fillId="0" borderId="0" applyNumberFormat="0" applyFill="0" applyBorder="0" applyAlignment="0" applyProtection="0"/>
    <xf numFmtId="0" fontId="24" fillId="10" borderId="0" applyNumberFormat="0" applyBorder="0" applyAlignment="0" applyProtection="0"/>
    <xf numFmtId="0" fontId="25" fillId="11" borderId="0" applyNumberFormat="0" applyBorder="0" applyAlignment="0" applyProtection="0"/>
    <xf numFmtId="0" fontId="26" fillId="13" borderId="36" applyNumberFormat="0" applyAlignment="0" applyProtection="0"/>
    <xf numFmtId="0" fontId="27" fillId="14" borderId="37" applyNumberFormat="0" applyAlignment="0" applyProtection="0"/>
    <xf numFmtId="0" fontId="28" fillId="14" borderId="36" applyNumberFormat="0" applyAlignment="0" applyProtection="0"/>
    <xf numFmtId="0" fontId="29" fillId="0" borderId="38" applyNumberFormat="0" applyFill="0" applyAlignment="0" applyProtection="0"/>
    <xf numFmtId="0" fontId="30" fillId="15" borderId="39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41" applyNumberFormat="0" applyFill="0" applyAlignment="0" applyProtection="0"/>
    <xf numFmtId="0" fontId="34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34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34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34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34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34" fillId="37" borderId="0" applyNumberFormat="0" applyBorder="0" applyAlignment="0" applyProtection="0"/>
    <xf numFmtId="0" fontId="20" fillId="38" borderId="0" applyNumberFormat="0" applyBorder="0" applyAlignment="0" applyProtection="0"/>
    <xf numFmtId="0" fontId="20" fillId="39" borderId="0" applyNumberFormat="0" applyBorder="0" applyAlignment="0" applyProtection="0"/>
    <xf numFmtId="37" fontId="15" fillId="0" borderId="0"/>
    <xf numFmtId="37" fontId="15" fillId="0" borderId="0"/>
    <xf numFmtId="0" fontId="20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37" fontId="15" fillId="0" borderId="0"/>
    <xf numFmtId="9" fontId="2" fillId="0" borderId="0" applyFont="0" applyFill="0" applyBorder="0" applyAlignment="0" applyProtection="0"/>
    <xf numFmtId="37" fontId="15" fillId="0" borderId="0"/>
    <xf numFmtId="9" fontId="2" fillId="0" borderId="0" applyFont="0" applyFill="0" applyBorder="0" applyAlignment="0" applyProtection="0"/>
    <xf numFmtId="37" fontId="7" fillId="0" borderId="0"/>
    <xf numFmtId="37" fontId="7" fillId="0" borderId="0"/>
    <xf numFmtId="37" fontId="7" fillId="0" borderId="0"/>
    <xf numFmtId="0" fontId="2" fillId="0" borderId="0"/>
    <xf numFmtId="0" fontId="20" fillId="0" borderId="0"/>
    <xf numFmtId="0" fontId="2" fillId="0" borderId="0"/>
    <xf numFmtId="0" fontId="20" fillId="0" borderId="0"/>
    <xf numFmtId="37" fontId="15" fillId="0" borderId="0"/>
    <xf numFmtId="9" fontId="2" fillId="0" borderId="0" applyFont="0" applyFill="0" applyBorder="0" applyAlignment="0" applyProtection="0"/>
    <xf numFmtId="37" fontId="7" fillId="0" borderId="0"/>
    <xf numFmtId="0" fontId="2" fillId="0" borderId="0"/>
    <xf numFmtId="0" fontId="20" fillId="0" borderId="0"/>
    <xf numFmtId="0" fontId="20" fillId="0" borderId="0"/>
    <xf numFmtId="0" fontId="2" fillId="0" borderId="0"/>
    <xf numFmtId="43" fontId="2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35" fillId="18" borderId="0" applyNumberFormat="0" applyBorder="0" applyAlignment="0" applyProtection="0"/>
    <xf numFmtId="0" fontId="35" fillId="22" borderId="0" applyNumberFormat="0" applyBorder="0" applyAlignment="0" applyProtection="0"/>
    <xf numFmtId="0" fontId="35" fillId="26" borderId="0" applyNumberFormat="0" applyBorder="0" applyAlignment="0" applyProtection="0"/>
    <xf numFmtId="0" fontId="35" fillId="30" borderId="0" applyNumberFormat="0" applyBorder="0" applyAlignment="0" applyProtection="0"/>
    <xf numFmtId="0" fontId="35" fillId="34" borderId="0" applyNumberFormat="0" applyBorder="0" applyAlignment="0" applyProtection="0"/>
    <xf numFmtId="0" fontId="35" fillId="38" borderId="0" applyNumberFormat="0" applyBorder="0" applyAlignment="0" applyProtection="0"/>
    <xf numFmtId="0" fontId="35" fillId="19" borderId="0" applyNumberFormat="0" applyBorder="0" applyAlignment="0" applyProtection="0"/>
    <xf numFmtId="0" fontId="35" fillId="23" borderId="0" applyNumberFormat="0" applyBorder="0" applyAlignment="0" applyProtection="0"/>
    <xf numFmtId="0" fontId="35" fillId="27" borderId="0" applyNumberFormat="0" applyBorder="0" applyAlignment="0" applyProtection="0"/>
    <xf numFmtId="0" fontId="35" fillId="31" borderId="0" applyNumberFormat="0" applyBorder="0" applyAlignment="0" applyProtection="0"/>
    <xf numFmtId="0" fontId="35" fillId="35" borderId="0" applyNumberFormat="0" applyBorder="0" applyAlignment="0" applyProtection="0"/>
    <xf numFmtId="0" fontId="35" fillId="39" borderId="0" applyNumberFormat="0" applyBorder="0" applyAlignment="0" applyProtection="0"/>
    <xf numFmtId="0" fontId="36" fillId="20" borderId="0" applyNumberFormat="0" applyBorder="0" applyAlignment="0" applyProtection="0"/>
    <xf numFmtId="0" fontId="36" fillId="24" borderId="0" applyNumberFormat="0" applyBorder="0" applyAlignment="0" applyProtection="0"/>
    <xf numFmtId="0" fontId="36" fillId="28" borderId="0" applyNumberFormat="0" applyBorder="0" applyAlignment="0" applyProtection="0"/>
    <xf numFmtId="0" fontId="36" fillId="32" borderId="0" applyNumberFormat="0" applyBorder="0" applyAlignment="0" applyProtection="0"/>
    <xf numFmtId="0" fontId="36" fillId="36" borderId="0" applyNumberFormat="0" applyBorder="0" applyAlignment="0" applyProtection="0"/>
    <xf numFmtId="0" fontId="36" fillId="40" borderId="0" applyNumberFormat="0" applyBorder="0" applyAlignment="0" applyProtection="0"/>
    <xf numFmtId="0" fontId="36" fillId="17" borderId="0" applyNumberFormat="0" applyBorder="0" applyAlignment="0" applyProtection="0"/>
    <xf numFmtId="0" fontId="36" fillId="21" borderId="0" applyNumberFormat="0" applyBorder="0" applyAlignment="0" applyProtection="0"/>
    <xf numFmtId="0" fontId="36" fillId="25" borderId="0" applyNumberFormat="0" applyBorder="0" applyAlignment="0" applyProtection="0"/>
    <xf numFmtId="0" fontId="36" fillId="29" borderId="0" applyNumberFormat="0" applyBorder="0" applyAlignment="0" applyProtection="0"/>
    <xf numFmtId="0" fontId="36" fillId="33" borderId="0" applyNumberFormat="0" applyBorder="0" applyAlignment="0" applyProtection="0"/>
    <xf numFmtId="0" fontId="36" fillId="37" borderId="0" applyNumberFormat="0" applyBorder="0" applyAlignment="0" applyProtection="0"/>
    <xf numFmtId="0" fontId="37" fillId="11" borderId="0" applyNumberFormat="0" applyBorder="0" applyAlignment="0" applyProtection="0"/>
    <xf numFmtId="0" fontId="38" fillId="14" borderId="36" applyNumberFormat="0" applyAlignment="0" applyProtection="0"/>
    <xf numFmtId="0" fontId="39" fillId="15" borderId="39" applyNumberFormat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41" fillId="10" borderId="0" applyNumberFormat="0" applyBorder="0" applyAlignment="0" applyProtection="0"/>
    <xf numFmtId="0" fontId="17" fillId="0" borderId="33" applyNumberFormat="0" applyFill="0" applyAlignment="0" applyProtection="0"/>
    <xf numFmtId="0" fontId="18" fillId="0" borderId="34" applyNumberFormat="0" applyFill="0" applyAlignment="0" applyProtection="0"/>
    <xf numFmtId="0" fontId="19" fillId="0" borderId="35" applyNumberFormat="0" applyFill="0" applyAlignment="0" applyProtection="0"/>
    <xf numFmtId="0" fontId="19" fillId="0" borderId="0" applyNumberFormat="0" applyFill="0" applyBorder="0" applyAlignment="0" applyProtection="0"/>
    <xf numFmtId="0" fontId="42" fillId="13" borderId="36" applyNumberFormat="0" applyAlignment="0" applyProtection="0"/>
    <xf numFmtId="0" fontId="43" fillId="0" borderId="38" applyNumberFormat="0" applyFill="0" applyAlignment="0" applyProtection="0"/>
    <xf numFmtId="0" fontId="44" fillId="12" borderId="0" applyNumberFormat="0" applyBorder="0" applyAlignment="0" applyProtection="0"/>
    <xf numFmtId="0" fontId="2" fillId="0" borderId="0"/>
    <xf numFmtId="0" fontId="20" fillId="0" borderId="0"/>
    <xf numFmtId="0" fontId="2" fillId="0" borderId="0"/>
    <xf numFmtId="0" fontId="2" fillId="0" borderId="0"/>
    <xf numFmtId="0" fontId="35" fillId="0" borderId="0"/>
    <xf numFmtId="0" fontId="35" fillId="16" borderId="40" applyNumberFormat="0" applyFont="0" applyAlignment="0" applyProtection="0"/>
    <xf numFmtId="0" fontId="45" fillId="14" borderId="37" applyNumberFormat="0" applyAlignment="0" applyProtection="0"/>
    <xf numFmtId="9" fontId="35" fillId="0" borderId="0" applyFont="0" applyFill="0" applyBorder="0" applyAlignment="0" applyProtection="0"/>
    <xf numFmtId="0" fontId="46" fillId="0" borderId="41" applyNumberFormat="0" applyFill="0" applyAlignment="0" applyProtection="0"/>
    <xf numFmtId="0" fontId="47" fillId="0" borderId="0" applyNumberFormat="0" applyFill="0" applyBorder="0" applyAlignment="0" applyProtection="0"/>
    <xf numFmtId="37" fontId="7" fillId="0" borderId="0"/>
    <xf numFmtId="0" fontId="2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9" fontId="2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2" fillId="0" borderId="0"/>
    <xf numFmtId="0" fontId="20" fillId="0" borderId="0"/>
    <xf numFmtId="37" fontId="15" fillId="0" borderId="0"/>
    <xf numFmtId="37" fontId="15" fillId="0" borderId="0"/>
    <xf numFmtId="0" fontId="2" fillId="0" borderId="0"/>
    <xf numFmtId="37" fontId="15" fillId="0" borderId="0"/>
    <xf numFmtId="0" fontId="20" fillId="0" borderId="0"/>
    <xf numFmtId="0" fontId="48" fillId="0" borderId="0" applyNumberFormat="0" applyFill="0" applyBorder="0" applyAlignment="0" applyProtection="0"/>
    <xf numFmtId="0" fontId="20" fillId="16" borderId="40" applyNumberFormat="0" applyFont="0" applyAlignment="0" applyProtection="0"/>
    <xf numFmtId="37" fontId="15" fillId="0" borderId="0"/>
    <xf numFmtId="37" fontId="7" fillId="0" borderId="0"/>
    <xf numFmtId="0" fontId="20" fillId="0" borderId="0"/>
    <xf numFmtId="0" fontId="49" fillId="12" borderId="0" applyNumberFormat="0" applyBorder="0" applyAlignment="0" applyProtection="0"/>
    <xf numFmtId="0" fontId="34" fillId="20" borderId="0" applyNumberFormat="0" applyBorder="0" applyAlignment="0" applyProtection="0"/>
    <xf numFmtId="0" fontId="34" fillId="24" borderId="0" applyNumberFormat="0" applyBorder="0" applyAlignment="0" applyProtection="0"/>
    <xf numFmtId="0" fontId="34" fillId="28" borderId="0" applyNumberFormat="0" applyBorder="0" applyAlignment="0" applyProtection="0"/>
    <xf numFmtId="0" fontId="34" fillId="32" borderId="0" applyNumberFormat="0" applyBorder="0" applyAlignment="0" applyProtection="0"/>
    <xf numFmtId="0" fontId="34" fillId="36" borderId="0" applyNumberFormat="0" applyBorder="0" applyAlignment="0" applyProtection="0"/>
    <xf numFmtId="0" fontId="34" fillId="40" borderId="0" applyNumberFormat="0" applyBorder="0" applyAlignment="0" applyProtection="0"/>
    <xf numFmtId="0" fontId="50" fillId="0" borderId="0"/>
    <xf numFmtId="43" fontId="51" fillId="0" borderId="0" applyFont="0" applyFill="0" applyBorder="0" applyAlignment="0" applyProtection="0"/>
    <xf numFmtId="44" fontId="51" fillId="0" borderId="0" applyFont="0" applyFill="0" applyBorder="0" applyAlignment="0" applyProtection="0"/>
    <xf numFmtId="43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35" fillId="0" borderId="0"/>
    <xf numFmtId="9" fontId="2" fillId="0" borderId="0" applyFont="0" applyFill="0" applyBorder="0" applyAlignment="0" applyProtection="0"/>
    <xf numFmtId="37" fontId="7" fillId="0" borderId="0"/>
    <xf numFmtId="37" fontId="7" fillId="0" borderId="0"/>
    <xf numFmtId="37" fontId="7" fillId="0" borderId="0"/>
    <xf numFmtId="37" fontId="15" fillId="0" borderId="0"/>
    <xf numFmtId="37" fontId="15" fillId="0" borderId="0"/>
    <xf numFmtId="0" fontId="2" fillId="0" borderId="0"/>
    <xf numFmtId="37" fontId="15" fillId="0" borderId="0"/>
    <xf numFmtId="9" fontId="2" fillId="0" borderId="0" applyFont="0" applyFill="0" applyBorder="0" applyAlignment="0" applyProtection="0"/>
    <xf numFmtId="37" fontId="15" fillId="0" borderId="0"/>
    <xf numFmtId="37" fontId="7" fillId="0" borderId="0"/>
    <xf numFmtId="0" fontId="2" fillId="0" borderId="0"/>
    <xf numFmtId="43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0" fillId="0" borderId="0"/>
    <xf numFmtId="37" fontId="15" fillId="0" borderId="0"/>
    <xf numFmtId="43" fontId="2" fillId="0" borderId="0" applyFont="0" applyFill="0" applyBorder="0" applyAlignment="0" applyProtection="0"/>
    <xf numFmtId="37" fontId="15" fillId="0" borderId="0"/>
    <xf numFmtId="37" fontId="15" fillId="0" borderId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2" fillId="0" borderId="0"/>
    <xf numFmtId="0" fontId="20" fillId="0" borderId="0"/>
    <xf numFmtId="9" fontId="2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37" fontId="7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" fillId="0" borderId="0"/>
    <xf numFmtId="37" fontId="15" fillId="0" borderId="0"/>
    <xf numFmtId="37" fontId="15" fillId="0" borderId="0"/>
    <xf numFmtId="37" fontId="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0" fontId="2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0" fillId="0" borderId="0"/>
    <xf numFmtId="0" fontId="20" fillId="0" borderId="0"/>
    <xf numFmtId="0" fontId="2" fillId="0" borderId="0"/>
    <xf numFmtId="0" fontId="2" fillId="0" borderId="0"/>
    <xf numFmtId="37" fontId="7" fillId="0" borderId="0"/>
    <xf numFmtId="43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37" fontId="15" fillId="0" borderId="0"/>
    <xf numFmtId="37" fontId="15" fillId="0" borderId="0"/>
    <xf numFmtId="0" fontId="20" fillId="0" borderId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0" fontId="20" fillId="16" borderId="40" applyNumberFormat="0" applyFont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20" fillId="38" borderId="0" applyNumberFormat="0" applyBorder="0" applyAlignment="0" applyProtection="0"/>
    <xf numFmtId="0" fontId="20" fillId="39" borderId="0" applyNumberFormat="0" applyBorder="0" applyAlignment="0" applyProtection="0"/>
    <xf numFmtId="0" fontId="20" fillId="0" borderId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16" borderId="40" applyNumberFormat="0" applyFont="0" applyAlignment="0" applyProtection="0"/>
    <xf numFmtId="0" fontId="20" fillId="0" borderId="0"/>
    <xf numFmtId="43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0" fontId="20" fillId="16" borderId="40" applyNumberFormat="0" applyFont="0" applyAlignment="0" applyProtection="0"/>
    <xf numFmtId="44" fontId="51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" fillId="0" borderId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0" borderId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20" fillId="38" borderId="0" applyNumberFormat="0" applyBorder="0" applyAlignment="0" applyProtection="0"/>
    <xf numFmtId="0" fontId="20" fillId="39" borderId="0" applyNumberFormat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48" fillId="0" borderId="0" applyNumberFormat="0" applyFill="0" applyBorder="0" applyAlignment="0" applyProtection="0"/>
    <xf numFmtId="0" fontId="49" fillId="12" borderId="0" applyNumberFormat="0" applyBorder="0" applyAlignment="0" applyProtection="0"/>
    <xf numFmtId="0" fontId="20" fillId="16" borderId="40" applyNumberFormat="0" applyFont="0" applyAlignment="0" applyProtection="0"/>
    <xf numFmtId="0" fontId="34" fillId="20" borderId="0" applyNumberFormat="0" applyBorder="0" applyAlignment="0" applyProtection="0"/>
    <xf numFmtId="0" fontId="34" fillId="24" borderId="0" applyNumberFormat="0" applyBorder="0" applyAlignment="0" applyProtection="0"/>
    <xf numFmtId="0" fontId="34" fillId="28" borderId="0" applyNumberFormat="0" applyBorder="0" applyAlignment="0" applyProtection="0"/>
    <xf numFmtId="0" fontId="34" fillId="32" borderId="0" applyNumberFormat="0" applyBorder="0" applyAlignment="0" applyProtection="0"/>
    <xf numFmtId="0" fontId="34" fillId="36" borderId="0" applyNumberFormat="0" applyBorder="0" applyAlignment="0" applyProtection="0"/>
    <xf numFmtId="0" fontId="34" fillId="40" borderId="0" applyNumberFormat="0" applyBorder="0" applyAlignment="0" applyProtection="0"/>
    <xf numFmtId="0" fontId="20" fillId="0" borderId="0"/>
    <xf numFmtId="9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4" fillId="0" borderId="0" applyFont="0" applyFill="0" applyBorder="0" applyAlignment="0" applyProtection="0"/>
    <xf numFmtId="0" fontId="54" fillId="0" borderId="0"/>
    <xf numFmtId="0" fontId="16" fillId="0" borderId="0" applyNumberFormat="0" applyFill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56" fillId="43" borderId="0" applyNumberFormat="0" applyBorder="0" applyAlignment="0" applyProtection="0"/>
    <xf numFmtId="0" fontId="56" fillId="43" borderId="0" applyNumberFormat="0" applyBorder="0" applyAlignment="0" applyProtection="0"/>
    <xf numFmtId="0" fontId="53" fillId="18" borderId="0" applyNumberFormat="0" applyBorder="0" applyAlignment="0" applyProtection="0"/>
    <xf numFmtId="0" fontId="53" fillId="18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56" fillId="45" borderId="0" applyNumberFormat="0" applyBorder="0" applyAlignment="0" applyProtection="0"/>
    <xf numFmtId="0" fontId="56" fillId="45" borderId="0" applyNumberFormat="0" applyBorder="0" applyAlignment="0" applyProtection="0"/>
    <xf numFmtId="0" fontId="53" fillId="22" borderId="0" applyNumberFormat="0" applyBorder="0" applyAlignment="0" applyProtection="0"/>
    <xf numFmtId="0" fontId="53" fillId="22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3" fillId="26" borderId="0" applyNumberFormat="0" applyBorder="0" applyAlignment="0" applyProtection="0"/>
    <xf numFmtId="0" fontId="53" fillId="26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3" fillId="30" borderId="0" applyNumberFormat="0" applyBorder="0" applyAlignment="0" applyProtection="0"/>
    <xf numFmtId="0" fontId="53" fillId="30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3" fillId="34" borderId="0" applyNumberFormat="0" applyBorder="0" applyAlignment="0" applyProtection="0"/>
    <xf numFmtId="0" fontId="53" fillId="34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56" fillId="44" borderId="0" applyNumberFormat="0" applyBorder="0" applyAlignment="0" applyProtection="0"/>
    <xf numFmtId="0" fontId="56" fillId="44" borderId="0" applyNumberFormat="0" applyBorder="0" applyAlignment="0" applyProtection="0"/>
    <xf numFmtId="0" fontId="53" fillId="38" borderId="0" applyNumberFormat="0" applyBorder="0" applyAlignment="0" applyProtection="0"/>
    <xf numFmtId="0" fontId="53" fillId="38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56" fillId="49" borderId="0" applyNumberFormat="0" applyBorder="0" applyAlignment="0" applyProtection="0"/>
    <xf numFmtId="0" fontId="56" fillId="49" borderId="0" applyNumberFormat="0" applyBorder="0" applyAlignment="0" applyProtection="0"/>
    <xf numFmtId="0" fontId="53" fillId="19" borderId="0" applyNumberFormat="0" applyBorder="0" applyAlignment="0" applyProtection="0"/>
    <xf numFmtId="0" fontId="53" fillId="19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56" fillId="50" borderId="0" applyNumberFormat="0" applyBorder="0" applyAlignment="0" applyProtection="0"/>
    <xf numFmtId="0" fontId="56" fillId="50" borderId="0" applyNumberFormat="0" applyBorder="0" applyAlignment="0" applyProtection="0"/>
    <xf numFmtId="0" fontId="53" fillId="23" borderId="0" applyNumberFormat="0" applyBorder="0" applyAlignment="0" applyProtection="0"/>
    <xf numFmtId="0" fontId="53" fillId="23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56" fillId="52" borderId="0" applyNumberFormat="0" applyBorder="0" applyAlignment="0" applyProtection="0"/>
    <xf numFmtId="0" fontId="56" fillId="52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56" fillId="49" borderId="0" applyNumberFormat="0" applyBorder="0" applyAlignment="0" applyProtection="0"/>
    <xf numFmtId="0" fontId="56" fillId="49" borderId="0" applyNumberFormat="0" applyBorder="0" applyAlignment="0" applyProtection="0"/>
    <xf numFmtId="0" fontId="53" fillId="35" borderId="0" applyNumberFormat="0" applyBorder="0" applyAlignment="0" applyProtection="0"/>
    <xf numFmtId="0" fontId="53" fillId="35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56" fillId="54" borderId="0" applyNumberFormat="0" applyBorder="0" applyAlignment="0" applyProtection="0"/>
    <xf numFmtId="0" fontId="56" fillId="54" borderId="0" applyNumberFormat="0" applyBorder="0" applyAlignment="0" applyProtection="0"/>
    <xf numFmtId="0" fontId="53" fillId="39" borderId="0" applyNumberFormat="0" applyBorder="0" applyAlignment="0" applyProtection="0"/>
    <xf numFmtId="0" fontId="53" fillId="39" borderId="0" applyNumberFormat="0" applyBorder="0" applyAlignment="0" applyProtection="0"/>
    <xf numFmtId="0" fontId="34" fillId="20" borderId="0" applyNumberFormat="0" applyBorder="0" applyAlignment="0" applyProtection="0"/>
    <xf numFmtId="0" fontId="58" fillId="55" borderId="0" applyNumberFormat="0" applyBorder="0" applyAlignment="0" applyProtection="0"/>
    <xf numFmtId="0" fontId="58" fillId="55" borderId="0" applyNumberFormat="0" applyBorder="0" applyAlignment="0" applyProtection="0"/>
    <xf numFmtId="0" fontId="75" fillId="20" borderId="0" applyNumberFormat="0" applyBorder="0" applyAlignment="0" applyProtection="0"/>
    <xf numFmtId="0" fontId="34" fillId="24" borderId="0" applyNumberFormat="0" applyBorder="0" applyAlignment="0" applyProtection="0"/>
    <xf numFmtId="0" fontId="58" fillId="50" borderId="0" applyNumberFormat="0" applyBorder="0" applyAlignment="0" applyProtection="0"/>
    <xf numFmtId="0" fontId="58" fillId="50" borderId="0" applyNumberFormat="0" applyBorder="0" applyAlignment="0" applyProtection="0"/>
    <xf numFmtId="0" fontId="75" fillId="24" borderId="0" applyNumberFormat="0" applyBorder="0" applyAlignment="0" applyProtection="0"/>
    <xf numFmtId="0" fontId="34" fillId="28" borderId="0" applyNumberFormat="0" applyBorder="0" applyAlignment="0" applyProtection="0"/>
    <xf numFmtId="0" fontId="58" fillId="52" borderId="0" applyNumberFormat="0" applyBorder="0" applyAlignment="0" applyProtection="0"/>
    <xf numFmtId="0" fontId="58" fillId="52" borderId="0" applyNumberFormat="0" applyBorder="0" applyAlignment="0" applyProtection="0"/>
    <xf numFmtId="0" fontId="75" fillId="28" borderId="0" applyNumberFormat="0" applyBorder="0" applyAlignment="0" applyProtection="0"/>
    <xf numFmtId="0" fontId="34" fillId="32" borderId="0" applyNumberFormat="0" applyBorder="0" applyAlignment="0" applyProtection="0"/>
    <xf numFmtId="0" fontId="58" fillId="56" borderId="0" applyNumberFormat="0" applyBorder="0" applyAlignment="0" applyProtection="0"/>
    <xf numFmtId="0" fontId="58" fillId="56" borderId="0" applyNumberFormat="0" applyBorder="0" applyAlignment="0" applyProtection="0"/>
    <xf numFmtId="0" fontId="75" fillId="32" borderId="0" applyNumberFormat="0" applyBorder="0" applyAlignment="0" applyProtection="0"/>
    <xf numFmtId="0" fontId="34" fillId="36" borderId="0" applyNumberFormat="0" applyBorder="0" applyAlignment="0" applyProtection="0"/>
    <xf numFmtId="0" fontId="58" fillId="57" borderId="0" applyNumberFormat="0" applyBorder="0" applyAlignment="0" applyProtection="0"/>
    <xf numFmtId="0" fontId="58" fillId="57" borderId="0" applyNumberFormat="0" applyBorder="0" applyAlignment="0" applyProtection="0"/>
    <xf numFmtId="0" fontId="75" fillId="36" borderId="0" applyNumberFormat="0" applyBorder="0" applyAlignment="0" applyProtection="0"/>
    <xf numFmtId="0" fontId="34" fillId="40" borderId="0" applyNumberFormat="0" applyBorder="0" applyAlignment="0" applyProtection="0"/>
    <xf numFmtId="0" fontId="58" fillId="59" borderId="0" applyNumberFormat="0" applyBorder="0" applyAlignment="0" applyProtection="0"/>
    <xf numFmtId="0" fontId="58" fillId="59" borderId="0" applyNumberFormat="0" applyBorder="0" applyAlignment="0" applyProtection="0"/>
    <xf numFmtId="0" fontId="75" fillId="40" borderId="0" applyNumberFormat="0" applyBorder="0" applyAlignment="0" applyProtection="0"/>
    <xf numFmtId="0" fontId="34" fillId="17" borderId="0" applyNumberFormat="0" applyBorder="0" applyAlignment="0" applyProtection="0"/>
    <xf numFmtId="0" fontId="58" fillId="60" borderId="0" applyNumberFormat="0" applyBorder="0" applyAlignment="0" applyProtection="0"/>
    <xf numFmtId="0" fontId="58" fillId="60" borderId="0" applyNumberFormat="0" applyBorder="0" applyAlignment="0" applyProtection="0"/>
    <xf numFmtId="0" fontId="75" fillId="17" borderId="0" applyNumberFormat="0" applyBorder="0" applyAlignment="0" applyProtection="0"/>
    <xf numFmtId="0" fontId="34" fillId="21" borderId="0" applyNumberFormat="0" applyBorder="0" applyAlignment="0" applyProtection="0"/>
    <xf numFmtId="0" fontId="58" fillId="62" borderId="0" applyNumberFormat="0" applyBorder="0" applyAlignment="0" applyProtection="0"/>
    <xf numFmtId="0" fontId="58" fillId="62" borderId="0" applyNumberFormat="0" applyBorder="0" applyAlignment="0" applyProtection="0"/>
    <xf numFmtId="0" fontId="75" fillId="21" borderId="0" applyNumberFormat="0" applyBorder="0" applyAlignment="0" applyProtection="0"/>
    <xf numFmtId="0" fontId="34" fillId="25" borderId="0" applyNumberFormat="0" applyBorder="0" applyAlignment="0" applyProtection="0"/>
    <xf numFmtId="0" fontId="58" fillId="58" borderId="0" applyNumberFormat="0" applyBorder="0" applyAlignment="0" applyProtection="0"/>
    <xf numFmtId="0" fontId="58" fillId="58" borderId="0" applyNumberFormat="0" applyBorder="0" applyAlignment="0" applyProtection="0"/>
    <xf numFmtId="0" fontId="75" fillId="25" borderId="0" applyNumberFormat="0" applyBorder="0" applyAlignment="0" applyProtection="0"/>
    <xf numFmtId="0" fontId="34" fillId="29" borderId="0" applyNumberFormat="0" applyBorder="0" applyAlignment="0" applyProtection="0"/>
    <xf numFmtId="0" fontId="58" fillId="56" borderId="0" applyNumberFormat="0" applyBorder="0" applyAlignment="0" applyProtection="0"/>
    <xf numFmtId="0" fontId="58" fillId="56" borderId="0" applyNumberFormat="0" applyBorder="0" applyAlignment="0" applyProtection="0"/>
    <xf numFmtId="0" fontId="75" fillId="29" borderId="0" applyNumberFormat="0" applyBorder="0" applyAlignment="0" applyProtection="0"/>
    <xf numFmtId="0" fontId="34" fillId="33" borderId="0" applyNumberFormat="0" applyBorder="0" applyAlignment="0" applyProtection="0"/>
    <xf numFmtId="0" fontId="58" fillId="57" borderId="0" applyNumberFormat="0" applyBorder="0" applyAlignment="0" applyProtection="0"/>
    <xf numFmtId="0" fontId="58" fillId="57" borderId="0" applyNumberFormat="0" applyBorder="0" applyAlignment="0" applyProtection="0"/>
    <xf numFmtId="0" fontId="75" fillId="33" borderId="0" applyNumberFormat="0" applyBorder="0" applyAlignment="0" applyProtection="0"/>
    <xf numFmtId="0" fontId="34" fillId="37" borderId="0" applyNumberFormat="0" applyBorder="0" applyAlignment="0" applyProtection="0"/>
    <xf numFmtId="0" fontId="58" fillId="61" borderId="0" applyNumberFormat="0" applyBorder="0" applyAlignment="0" applyProtection="0"/>
    <xf numFmtId="0" fontId="58" fillId="61" borderId="0" applyNumberFormat="0" applyBorder="0" applyAlignment="0" applyProtection="0"/>
    <xf numFmtId="0" fontId="75" fillId="37" borderId="0" applyNumberFormat="0" applyBorder="0" applyAlignment="0" applyProtection="0"/>
    <xf numFmtId="0" fontId="25" fillId="11" borderId="0" applyNumberFormat="0" applyBorder="0" applyAlignment="0" applyProtection="0"/>
    <xf numFmtId="0" fontId="59" fillId="45" borderId="0" applyNumberFormat="0" applyBorder="0" applyAlignment="0" applyProtection="0"/>
    <xf numFmtId="0" fontId="59" fillId="45" borderId="0" applyNumberFormat="0" applyBorder="0" applyAlignment="0" applyProtection="0"/>
    <xf numFmtId="0" fontId="76" fillId="11" borderId="0" applyNumberFormat="0" applyBorder="0" applyAlignment="0" applyProtection="0"/>
    <xf numFmtId="0" fontId="28" fillId="14" borderId="36" applyNumberFormat="0" applyAlignment="0" applyProtection="0"/>
    <xf numFmtId="0" fontId="60" fillId="51" borderId="42" applyNumberFormat="0" applyAlignment="0" applyProtection="0"/>
    <xf numFmtId="0" fontId="60" fillId="51" borderId="42" applyNumberFormat="0" applyAlignment="0" applyProtection="0"/>
    <xf numFmtId="0" fontId="77" fillId="14" borderId="36" applyNumberFormat="0" applyAlignment="0" applyProtection="0"/>
    <xf numFmtId="0" fontId="30" fillId="15" borderId="39" applyNumberFormat="0" applyAlignment="0" applyProtection="0"/>
    <xf numFmtId="0" fontId="61" fillId="63" borderId="43" applyNumberFormat="0" applyAlignment="0" applyProtection="0"/>
    <xf numFmtId="0" fontId="61" fillId="63" borderId="43" applyNumberFormat="0" applyAlignment="0" applyProtection="0"/>
    <xf numFmtId="0" fontId="78" fillId="15" borderId="39" applyNumberFormat="0" applyAlignment="0" applyProtection="0"/>
    <xf numFmtId="43" fontId="7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79" fillId="0" borderId="0" applyFont="0" applyFill="0" applyBorder="0" applyAlignment="0" applyProtection="0"/>
    <xf numFmtId="5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16" fontId="2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24" fillId="10" borderId="0" applyNumberFormat="0" applyBorder="0" applyAlignment="0" applyProtection="0"/>
    <xf numFmtId="0" fontId="63" fillId="46" borderId="0" applyNumberFormat="0" applyBorder="0" applyAlignment="0" applyProtection="0"/>
    <xf numFmtId="0" fontId="63" fillId="46" borderId="0" applyNumberFormat="0" applyBorder="0" applyAlignment="0" applyProtection="0"/>
    <xf numFmtId="0" fontId="81" fillId="10" borderId="0" applyNumberFormat="0" applyBorder="0" applyAlignment="0" applyProtection="0"/>
    <xf numFmtId="0" fontId="21" fillId="0" borderId="33" applyNumberFormat="0" applyFill="0" applyAlignment="0" applyProtection="0"/>
    <xf numFmtId="0" fontId="69" fillId="0" borderId="44" applyNumberFormat="0" applyFill="0" applyAlignment="0" applyProtection="0"/>
    <xf numFmtId="0" fontId="69" fillId="0" borderId="44" applyNumberFormat="0" applyFill="0" applyAlignment="0" applyProtection="0"/>
    <xf numFmtId="0" fontId="82" fillId="0" borderId="33" applyNumberFormat="0" applyFill="0" applyAlignment="0" applyProtection="0"/>
    <xf numFmtId="0" fontId="22" fillId="0" borderId="34" applyNumberFormat="0" applyFill="0" applyAlignment="0" applyProtection="0"/>
    <xf numFmtId="0" fontId="70" fillId="0" borderId="45" applyNumberFormat="0" applyFill="0" applyAlignment="0" applyProtection="0"/>
    <xf numFmtId="0" fontId="70" fillId="0" borderId="45" applyNumberFormat="0" applyFill="0" applyAlignment="0" applyProtection="0"/>
    <xf numFmtId="0" fontId="83" fillId="0" borderId="34" applyNumberFormat="0" applyFill="0" applyAlignment="0" applyProtection="0"/>
    <xf numFmtId="0" fontId="23" fillId="0" borderId="35" applyNumberFormat="0" applyFill="0" applyAlignment="0" applyProtection="0"/>
    <xf numFmtId="0" fontId="71" fillId="0" borderId="46" applyNumberFormat="0" applyFill="0" applyAlignment="0" applyProtection="0"/>
    <xf numFmtId="0" fontId="71" fillId="0" borderId="46" applyNumberFormat="0" applyFill="0" applyAlignment="0" applyProtection="0"/>
    <xf numFmtId="0" fontId="84" fillId="0" borderId="35" applyNumberFormat="0" applyFill="0" applyAlignment="0" applyProtection="0"/>
    <xf numFmtId="0" fontId="23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26" fillId="13" borderId="36" applyNumberFormat="0" applyAlignment="0" applyProtection="0"/>
    <xf numFmtId="0" fontId="64" fillId="44" borderId="42" applyNumberFormat="0" applyAlignment="0" applyProtection="0"/>
    <xf numFmtId="0" fontId="64" fillId="44" borderId="42" applyNumberFormat="0" applyAlignment="0" applyProtection="0"/>
    <xf numFmtId="0" fontId="86" fillId="13" borderId="36" applyNumberFormat="0" applyAlignment="0" applyProtection="0"/>
    <xf numFmtId="0" fontId="29" fillId="0" borderId="38" applyNumberFormat="0" applyFill="0" applyAlignment="0" applyProtection="0"/>
    <xf numFmtId="0" fontId="65" fillId="0" borderId="47" applyNumberFormat="0" applyFill="0" applyAlignment="0" applyProtection="0"/>
    <xf numFmtId="0" fontId="65" fillId="0" borderId="47" applyNumberFormat="0" applyFill="0" applyAlignment="0" applyProtection="0"/>
    <xf numFmtId="0" fontId="87" fillId="0" borderId="38" applyNumberFormat="0" applyFill="0" applyAlignment="0" applyProtection="0"/>
    <xf numFmtId="0" fontId="49" fillId="12" borderId="0" applyNumberFormat="0" applyBorder="0" applyAlignment="0" applyProtection="0"/>
    <xf numFmtId="0" fontId="66" fillId="53" borderId="0" applyNumberFormat="0" applyBorder="0" applyAlignment="0" applyProtection="0"/>
    <xf numFmtId="0" fontId="66" fillId="53" borderId="0" applyNumberFormat="0" applyBorder="0" applyAlignment="0" applyProtection="0"/>
    <xf numFmtId="0" fontId="88" fillId="12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20" fillId="0" borderId="0"/>
    <xf numFmtId="0" fontId="7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20" fillId="0" borderId="0"/>
    <xf numFmtId="0" fontId="53" fillId="0" borderId="0"/>
    <xf numFmtId="0" fontId="5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3" fillId="0" borderId="0"/>
    <xf numFmtId="0" fontId="2" fillId="0" borderId="0"/>
    <xf numFmtId="0" fontId="53" fillId="0" borderId="0"/>
    <xf numFmtId="0" fontId="53" fillId="0" borderId="0"/>
    <xf numFmtId="0" fontId="2" fillId="0" borderId="0"/>
    <xf numFmtId="0" fontId="20" fillId="0" borderId="0"/>
    <xf numFmtId="0" fontId="20" fillId="0" borderId="0"/>
    <xf numFmtId="0" fontId="53" fillId="0" borderId="0"/>
    <xf numFmtId="0" fontId="20" fillId="0" borderId="0"/>
    <xf numFmtId="0" fontId="53" fillId="0" borderId="0"/>
    <xf numFmtId="0" fontId="74" fillId="0" borderId="0"/>
    <xf numFmtId="0" fontId="73" fillId="0" borderId="0"/>
    <xf numFmtId="0" fontId="20" fillId="0" borderId="0"/>
    <xf numFmtId="0" fontId="20" fillId="0" borderId="0"/>
    <xf numFmtId="0" fontId="56" fillId="47" borderId="48" applyNumberFormat="0" applyFont="0" applyAlignment="0" applyProtection="0"/>
    <xf numFmtId="0" fontId="53" fillId="16" borderId="40" applyNumberFormat="0" applyFont="0" applyAlignment="0" applyProtection="0"/>
    <xf numFmtId="0" fontId="53" fillId="16" borderId="40" applyNumberFormat="0" applyFont="0" applyAlignment="0" applyProtection="0"/>
    <xf numFmtId="0" fontId="56" fillId="47" borderId="48" applyNumberFormat="0" applyFont="0" applyAlignment="0" applyProtection="0"/>
    <xf numFmtId="0" fontId="20" fillId="16" borderId="40" applyNumberFormat="0" applyFont="0" applyAlignment="0" applyProtection="0"/>
    <xf numFmtId="0" fontId="20" fillId="16" borderId="40" applyNumberFormat="0" applyFont="0" applyAlignment="0" applyProtection="0"/>
    <xf numFmtId="0" fontId="20" fillId="16" borderId="40" applyNumberFormat="0" applyFont="0" applyAlignment="0" applyProtection="0"/>
    <xf numFmtId="0" fontId="20" fillId="16" borderId="40" applyNumberFormat="0" applyFont="0" applyAlignment="0" applyProtection="0"/>
    <xf numFmtId="0" fontId="20" fillId="16" borderId="40" applyNumberFormat="0" applyFont="0" applyAlignment="0" applyProtection="0"/>
    <xf numFmtId="0" fontId="20" fillId="16" borderId="40" applyNumberFormat="0" applyFont="0" applyAlignment="0" applyProtection="0"/>
    <xf numFmtId="0" fontId="27" fillId="14" borderId="37" applyNumberFormat="0" applyAlignment="0" applyProtection="0"/>
    <xf numFmtId="0" fontId="67" fillId="51" borderId="49" applyNumberFormat="0" applyAlignment="0" applyProtection="0"/>
    <xf numFmtId="0" fontId="67" fillId="51" borderId="49" applyNumberFormat="0" applyAlignment="0" applyProtection="0"/>
    <xf numFmtId="0" fontId="89" fillId="14" borderId="37" applyNumberFormat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3" fillId="64" borderId="51">
      <alignment vertical="center"/>
    </xf>
    <xf numFmtId="0" fontId="90" fillId="65" borderId="52">
      <alignment horizontal="left" vertical="center"/>
    </xf>
    <xf numFmtId="167" fontId="55" fillId="66" borderId="53">
      <alignment vertical="center"/>
    </xf>
    <xf numFmtId="37" fontId="91" fillId="67" borderId="54" applyNumberFormat="0">
      <alignment vertical="center"/>
      <protection locked="0"/>
    </xf>
    <xf numFmtId="37" fontId="90" fillId="41" borderId="0">
      <alignment horizontal="left" vertical="center"/>
    </xf>
    <xf numFmtId="0" fontId="92" fillId="68" borderId="0">
      <alignment horizontal="right" vertical="center"/>
    </xf>
    <xf numFmtId="0" fontId="72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33" fillId="0" borderId="41" applyNumberFormat="0" applyFill="0" applyAlignment="0" applyProtection="0"/>
    <xf numFmtId="0" fontId="68" fillId="0" borderId="50" applyNumberFormat="0" applyFill="0" applyAlignment="0" applyProtection="0"/>
    <xf numFmtId="0" fontId="68" fillId="0" borderId="50" applyNumberFormat="0" applyFill="0" applyAlignment="0" applyProtection="0"/>
    <xf numFmtId="0" fontId="52" fillId="0" borderId="41" applyNumberFormat="0" applyFill="0" applyAlignment="0" applyProtection="0"/>
    <xf numFmtId="0" fontId="31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7" fontId="15" fillId="0" borderId="0"/>
    <xf numFmtId="37" fontId="7" fillId="0" borderId="0"/>
    <xf numFmtId="37" fontId="7" fillId="0" borderId="0"/>
    <xf numFmtId="37" fontId="7" fillId="0" borderId="0"/>
    <xf numFmtId="0" fontId="2" fillId="0" borderId="0"/>
    <xf numFmtId="37" fontId="15" fillId="0" borderId="0"/>
    <xf numFmtId="37" fontId="7" fillId="0" borderId="0"/>
    <xf numFmtId="0" fontId="20" fillId="0" borderId="0"/>
    <xf numFmtId="0" fontId="2" fillId="0" borderId="0"/>
    <xf numFmtId="43" fontId="2" fillId="0" borderId="0" applyFont="0" applyFill="0" applyBorder="0" applyAlignment="0" applyProtection="0"/>
    <xf numFmtId="0" fontId="20" fillId="0" borderId="0"/>
    <xf numFmtId="0" fontId="2" fillId="0" borderId="0"/>
    <xf numFmtId="0" fontId="35" fillId="0" borderId="0"/>
    <xf numFmtId="9" fontId="35" fillId="0" borderId="0" applyFont="0" applyFill="0" applyBorder="0" applyAlignment="0" applyProtection="0"/>
    <xf numFmtId="37" fontId="15" fillId="0" borderId="0"/>
    <xf numFmtId="37" fontId="7" fillId="0" borderId="0"/>
    <xf numFmtId="43" fontId="2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0" fillId="0" borderId="0"/>
    <xf numFmtId="0" fontId="20" fillId="0" borderId="0"/>
    <xf numFmtId="9" fontId="2" fillId="0" borderId="0" applyFont="0" applyFill="0" applyBorder="0" applyAlignment="0" applyProtection="0"/>
    <xf numFmtId="9" fontId="3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20" fillId="38" borderId="0" applyNumberFormat="0" applyBorder="0" applyAlignment="0" applyProtection="0"/>
    <xf numFmtId="0" fontId="20" fillId="39" borderId="0" applyNumberFormat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16" borderId="40" applyNumberFormat="0" applyFont="0" applyAlignment="0" applyProtection="0"/>
    <xf numFmtId="0" fontId="20" fillId="0" borderId="0"/>
    <xf numFmtId="9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16" borderId="40" applyNumberFormat="0" applyFont="0" applyAlignment="0" applyProtection="0"/>
    <xf numFmtId="0" fontId="20" fillId="16" borderId="40" applyNumberFormat="0" applyFont="0" applyAlignment="0" applyProtection="0"/>
    <xf numFmtId="0" fontId="20" fillId="16" borderId="40" applyNumberFormat="0" applyFont="0" applyAlignment="0" applyProtection="0"/>
    <xf numFmtId="0" fontId="20" fillId="16" borderId="40" applyNumberFormat="0" applyFont="0" applyAlignment="0" applyProtection="0"/>
    <xf numFmtId="0" fontId="20" fillId="16" borderId="40" applyNumberFormat="0" applyFont="0" applyAlignment="0" applyProtection="0"/>
    <xf numFmtId="0" fontId="20" fillId="16" borderId="40" applyNumberFormat="0" applyFont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43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" fillId="0" borderId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20" fillId="38" borderId="0" applyNumberFormat="0" applyBorder="0" applyAlignment="0" applyProtection="0"/>
    <xf numFmtId="0" fontId="20" fillId="39" borderId="0" applyNumberFormat="0" applyBorder="0" applyAlignment="0" applyProtection="0"/>
    <xf numFmtId="0" fontId="20" fillId="0" borderId="0"/>
    <xf numFmtId="43" fontId="2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16" borderId="40" applyNumberFormat="0" applyFont="0" applyAlignment="0" applyProtection="0"/>
    <xf numFmtId="0" fontId="20" fillId="0" borderId="0"/>
    <xf numFmtId="43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0" fillId="0" borderId="0"/>
    <xf numFmtId="0" fontId="20" fillId="0" borderId="0"/>
    <xf numFmtId="9" fontId="2" fillId="0" borderId="0" applyFont="0" applyFill="0" applyBorder="0" applyAlignment="0" applyProtection="0"/>
    <xf numFmtId="0" fontId="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20" fillId="38" borderId="0" applyNumberFormat="0" applyBorder="0" applyAlignment="0" applyProtection="0"/>
    <xf numFmtId="0" fontId="20" fillId="39" borderId="0" applyNumberFormat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16" borderId="40" applyNumberFormat="0" applyFont="0" applyAlignment="0" applyProtection="0"/>
    <xf numFmtId="0" fontId="20" fillId="0" borderId="0"/>
    <xf numFmtId="9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16" borderId="40" applyNumberFormat="0" applyFont="0" applyAlignment="0" applyProtection="0"/>
    <xf numFmtId="0" fontId="20" fillId="16" borderId="40" applyNumberFormat="0" applyFont="0" applyAlignment="0" applyProtection="0"/>
    <xf numFmtId="0" fontId="20" fillId="16" borderId="40" applyNumberFormat="0" applyFont="0" applyAlignment="0" applyProtection="0"/>
    <xf numFmtId="0" fontId="20" fillId="16" borderId="40" applyNumberFormat="0" applyFont="0" applyAlignment="0" applyProtection="0"/>
    <xf numFmtId="0" fontId="20" fillId="16" borderId="40" applyNumberFormat="0" applyFont="0" applyAlignment="0" applyProtection="0"/>
    <xf numFmtId="0" fontId="20" fillId="16" borderId="40" applyNumberFormat="0" applyFont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20" fillId="38" borderId="0" applyNumberFormat="0" applyBorder="0" applyAlignment="0" applyProtection="0"/>
    <xf numFmtId="0" fontId="20" fillId="39" borderId="0" applyNumberFormat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16" borderId="40" applyNumberFormat="0" applyFont="0" applyAlignment="0" applyProtection="0"/>
    <xf numFmtId="0" fontId="20" fillId="0" borderId="0"/>
    <xf numFmtId="9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16" borderId="40" applyNumberFormat="0" applyFont="0" applyAlignment="0" applyProtection="0"/>
    <xf numFmtId="0" fontId="20" fillId="16" borderId="40" applyNumberFormat="0" applyFont="0" applyAlignment="0" applyProtection="0"/>
    <xf numFmtId="0" fontId="20" fillId="16" borderId="40" applyNumberFormat="0" applyFont="0" applyAlignment="0" applyProtection="0"/>
    <xf numFmtId="0" fontId="20" fillId="16" borderId="40" applyNumberFormat="0" applyFont="0" applyAlignment="0" applyProtection="0"/>
    <xf numFmtId="0" fontId="20" fillId="16" borderId="40" applyNumberFormat="0" applyFont="0" applyAlignment="0" applyProtection="0"/>
    <xf numFmtId="0" fontId="20" fillId="16" borderId="40" applyNumberFormat="0" applyFont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18" borderId="0" applyNumberFormat="0" applyBorder="0" applyAlignment="0" applyProtection="0"/>
    <xf numFmtId="0" fontId="20" fillId="22" borderId="0" applyNumberFormat="0" applyBorder="0" applyAlignment="0" applyProtection="0"/>
    <xf numFmtId="0" fontId="20" fillId="26" borderId="0" applyNumberFormat="0" applyBorder="0" applyAlignment="0" applyProtection="0"/>
    <xf numFmtId="0" fontId="20" fillId="30" borderId="0" applyNumberFormat="0" applyBorder="0" applyAlignment="0" applyProtection="0"/>
    <xf numFmtId="0" fontId="20" fillId="34" borderId="0" applyNumberFormat="0" applyBorder="0" applyAlignment="0" applyProtection="0"/>
    <xf numFmtId="0" fontId="20" fillId="38" borderId="0" applyNumberFormat="0" applyBorder="0" applyAlignment="0" applyProtection="0"/>
    <xf numFmtId="0" fontId="20" fillId="19" borderId="0" applyNumberFormat="0" applyBorder="0" applyAlignment="0" applyProtection="0"/>
    <xf numFmtId="0" fontId="20" fillId="23" borderId="0" applyNumberFormat="0" applyBorder="0" applyAlignment="0" applyProtection="0"/>
    <xf numFmtId="0" fontId="20" fillId="27" borderId="0" applyNumberFormat="0" applyBorder="0" applyAlignment="0" applyProtection="0"/>
    <xf numFmtId="0" fontId="20" fillId="31" borderId="0" applyNumberFormat="0" applyBorder="0" applyAlignment="0" applyProtection="0"/>
    <xf numFmtId="0" fontId="20" fillId="35" borderId="0" applyNumberFormat="0" applyBorder="0" applyAlignment="0" applyProtection="0"/>
    <xf numFmtId="0" fontId="20" fillId="39" borderId="0" applyNumberFormat="0" applyBorder="0" applyAlignment="0" applyProtection="0"/>
    <xf numFmtId="0" fontId="34" fillId="20" borderId="0" applyNumberFormat="0" applyBorder="0" applyAlignment="0" applyProtection="0"/>
    <xf numFmtId="0" fontId="34" fillId="24" borderId="0" applyNumberFormat="0" applyBorder="0" applyAlignment="0" applyProtection="0"/>
    <xf numFmtId="0" fontId="34" fillId="28" borderId="0" applyNumberFormat="0" applyBorder="0" applyAlignment="0" applyProtection="0"/>
    <xf numFmtId="0" fontId="34" fillId="36" borderId="0" applyNumberFormat="0" applyBorder="0" applyAlignment="0" applyProtection="0"/>
    <xf numFmtId="0" fontId="34" fillId="40" borderId="0" applyNumberFormat="0" applyBorder="0" applyAlignment="0" applyProtection="0"/>
    <xf numFmtId="43" fontId="5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9" fillId="12" borderId="0" applyNumberFormat="0" applyBorder="0" applyAlignment="0" applyProtection="0"/>
    <xf numFmtId="37" fontId="15" fillId="0" borderId="0"/>
    <xf numFmtId="0" fontId="20" fillId="0" borderId="0"/>
    <xf numFmtId="37" fontId="15" fillId="0" borderId="0"/>
    <xf numFmtId="0" fontId="20" fillId="0" borderId="0"/>
    <xf numFmtId="37" fontId="15" fillId="0" borderId="0"/>
    <xf numFmtId="0" fontId="2" fillId="0" borderId="0"/>
    <xf numFmtId="0" fontId="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37" fontId="15" fillId="0" borderId="0"/>
    <xf numFmtId="37" fontId="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37" fontId="15" fillId="0" borderId="0"/>
    <xf numFmtId="0" fontId="20" fillId="0" borderId="0"/>
    <xf numFmtId="0" fontId="20" fillId="0" borderId="0"/>
    <xf numFmtId="37" fontId="7" fillId="0" borderId="0"/>
    <xf numFmtId="0" fontId="2" fillId="0" borderId="0"/>
    <xf numFmtId="0" fontId="20" fillId="0" borderId="0"/>
    <xf numFmtId="37" fontId="7" fillId="0" borderId="0"/>
    <xf numFmtId="0" fontId="20" fillId="0" borderId="0"/>
    <xf numFmtId="37" fontId="7" fillId="0" borderId="0"/>
    <xf numFmtId="0" fontId="20" fillId="0" borderId="0"/>
    <xf numFmtId="37" fontId="7" fillId="0" borderId="0"/>
    <xf numFmtId="0" fontId="20" fillId="0" borderId="0"/>
    <xf numFmtId="37" fontId="7" fillId="0" borderId="0"/>
    <xf numFmtId="0" fontId="35" fillId="0" borderId="0"/>
    <xf numFmtId="0" fontId="20" fillId="0" borderId="0"/>
    <xf numFmtId="0" fontId="20" fillId="0" borderId="0"/>
    <xf numFmtId="0" fontId="20" fillId="0" borderId="0"/>
    <xf numFmtId="37" fontId="15" fillId="0" borderId="0"/>
    <xf numFmtId="0" fontId="20" fillId="0" borderId="0"/>
    <xf numFmtId="37" fontId="7" fillId="0" borderId="0"/>
    <xf numFmtId="0" fontId="20" fillId="0" borderId="0"/>
    <xf numFmtId="37" fontId="15" fillId="0" borderId="0"/>
    <xf numFmtId="0" fontId="2" fillId="0" borderId="0"/>
    <xf numFmtId="37" fontId="15" fillId="0" borderId="0"/>
    <xf numFmtId="37" fontId="15" fillId="0" borderId="0"/>
    <xf numFmtId="0" fontId="2" fillId="0" borderId="0"/>
    <xf numFmtId="0" fontId="20" fillId="16" borderId="40" applyNumberFormat="0" applyFont="0" applyAlignment="0" applyProtection="0"/>
    <xf numFmtId="9" fontId="5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16" borderId="40" applyNumberFormat="0" applyFont="0" applyAlignment="0" applyProtection="0"/>
    <xf numFmtId="0" fontId="20" fillId="0" borderId="0"/>
    <xf numFmtId="9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5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16" borderId="40" applyNumberFormat="0" applyFont="0" applyAlignment="0" applyProtection="0"/>
    <xf numFmtId="0" fontId="20" fillId="16" borderId="40" applyNumberFormat="0" applyFont="0" applyAlignment="0" applyProtection="0"/>
    <xf numFmtId="0" fontId="20" fillId="16" borderId="40" applyNumberFormat="0" applyFont="0" applyAlignment="0" applyProtection="0"/>
    <xf numFmtId="0" fontId="20" fillId="16" borderId="40" applyNumberFormat="0" applyFont="0" applyAlignment="0" applyProtection="0"/>
    <xf numFmtId="0" fontId="20" fillId="16" borderId="40" applyNumberFormat="0" applyFont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43" fontId="2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44" fontId="2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20" fillId="38" borderId="0" applyNumberFormat="0" applyBorder="0" applyAlignment="0" applyProtection="0"/>
    <xf numFmtId="0" fontId="20" fillId="39" borderId="0" applyNumberFormat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16" borderId="40" applyNumberFormat="0" applyFont="0" applyAlignment="0" applyProtection="0"/>
    <xf numFmtId="0" fontId="20" fillId="0" borderId="0"/>
    <xf numFmtId="9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16" borderId="40" applyNumberFormat="0" applyFont="0" applyAlignment="0" applyProtection="0"/>
    <xf numFmtId="0" fontId="20" fillId="16" borderId="40" applyNumberFormat="0" applyFont="0" applyAlignment="0" applyProtection="0"/>
    <xf numFmtId="0" fontId="20" fillId="16" borderId="40" applyNumberFormat="0" applyFont="0" applyAlignment="0" applyProtection="0"/>
    <xf numFmtId="0" fontId="20" fillId="16" borderId="40" applyNumberFormat="0" applyFont="0" applyAlignment="0" applyProtection="0"/>
    <xf numFmtId="0" fontId="20" fillId="16" borderId="40" applyNumberFormat="0" applyFont="0" applyAlignment="0" applyProtection="0"/>
    <xf numFmtId="0" fontId="20" fillId="16" borderId="40" applyNumberFormat="0" applyFont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43" fontId="20" fillId="0" borderId="0" applyFont="0" applyFill="0" applyBorder="0" applyAlignment="0" applyProtection="0"/>
    <xf numFmtId="0" fontId="1" fillId="0" borderId="0"/>
    <xf numFmtId="0" fontId="21" fillId="0" borderId="33" applyNumberFormat="0" applyFill="0" applyAlignment="0" applyProtection="0"/>
    <xf numFmtId="0" fontId="22" fillId="0" borderId="34" applyNumberFormat="0" applyFill="0" applyAlignment="0" applyProtection="0"/>
    <xf numFmtId="0" fontId="23" fillId="0" borderId="35" applyNumberFormat="0" applyFill="0" applyAlignment="0" applyProtection="0"/>
    <xf numFmtId="0" fontId="23" fillId="0" borderId="0" applyNumberFormat="0" applyFill="0" applyBorder="0" applyAlignment="0" applyProtection="0"/>
    <xf numFmtId="0" fontId="24" fillId="10" borderId="0" applyNumberFormat="0" applyBorder="0" applyAlignment="0" applyProtection="0"/>
    <xf numFmtId="0" fontId="25" fillId="11" borderId="0" applyNumberFormat="0" applyBorder="0" applyAlignment="0" applyProtection="0"/>
    <xf numFmtId="0" fontId="26" fillId="13" borderId="36" applyNumberFormat="0" applyAlignment="0" applyProtection="0"/>
    <xf numFmtId="0" fontId="27" fillId="14" borderId="37" applyNumberFormat="0" applyAlignment="0" applyProtection="0"/>
    <xf numFmtId="0" fontId="28" fillId="14" borderId="36" applyNumberFormat="0" applyAlignment="0" applyProtection="0"/>
    <xf numFmtId="0" fontId="29" fillId="0" borderId="38" applyNumberFormat="0" applyFill="0" applyAlignment="0" applyProtection="0"/>
    <xf numFmtId="0" fontId="30" fillId="15" borderId="39" applyNumberFormat="0" applyAlignment="0" applyProtection="0"/>
    <xf numFmtId="0" fontId="31" fillId="0" borderId="0" applyNumberFormat="0" applyFill="0" applyBorder="0" applyAlignment="0" applyProtection="0"/>
    <xf numFmtId="0" fontId="20" fillId="16" borderId="40" applyNumberFormat="0" applyFont="0" applyAlignment="0" applyProtection="0"/>
    <xf numFmtId="0" fontId="32" fillId="0" borderId="0" applyNumberFormat="0" applyFill="0" applyBorder="0" applyAlignment="0" applyProtection="0"/>
    <xf numFmtId="0" fontId="33" fillId="0" borderId="41" applyNumberFormat="0" applyFill="0" applyAlignment="0" applyProtection="0"/>
    <xf numFmtId="0" fontId="34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34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34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34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34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34" fillId="37" borderId="0" applyNumberFormat="0" applyBorder="0" applyAlignment="0" applyProtection="0"/>
    <xf numFmtId="0" fontId="20" fillId="38" borderId="0" applyNumberFormat="0" applyBorder="0" applyAlignment="0" applyProtection="0"/>
    <xf numFmtId="0" fontId="20" fillId="39" borderId="0" applyNumberFormat="0" applyBorder="0" applyAlignment="0" applyProtection="0"/>
    <xf numFmtId="0" fontId="2" fillId="0" borderId="0"/>
  </cellStyleXfs>
  <cellXfs count="508">
    <xf numFmtId="37" fontId="0" fillId="0" borderId="0" xfId="0"/>
    <xf numFmtId="37" fontId="4" fillId="0" borderId="0" xfId="0" applyFont="1" applyBorder="1"/>
    <xf numFmtId="37" fontId="4" fillId="0" borderId="0" xfId="0" applyFont="1"/>
    <xf numFmtId="37" fontId="3" fillId="0" borderId="0" xfId="0" applyFont="1" applyFill="1" applyBorder="1"/>
    <xf numFmtId="37" fontId="5" fillId="0" borderId="0" xfId="0" applyNumberFormat="1" applyFont="1" applyFill="1" applyBorder="1" applyAlignment="1" applyProtection="1">
      <alignment horizontal="centerContinuous"/>
    </xf>
    <xf numFmtId="37" fontId="6" fillId="0" borderId="0" xfId="0" applyFont="1" applyBorder="1" applyAlignment="1">
      <alignment horizontal="centerContinuous"/>
    </xf>
    <xf numFmtId="37" fontId="6" fillId="0" borderId="0" xfId="0" applyFont="1" applyAlignment="1">
      <alignment horizontal="centerContinuous"/>
    </xf>
    <xf numFmtId="37" fontId="6" fillId="0" borderId="0" xfId="0" applyFont="1"/>
    <xf numFmtId="37" fontId="6" fillId="0" borderId="0" xfId="0" applyFont="1" applyBorder="1"/>
    <xf numFmtId="37" fontId="5" fillId="0" borderId="0" xfId="0" applyNumberFormat="1" applyFont="1" applyFill="1" applyBorder="1" applyAlignment="1" applyProtection="1">
      <alignment horizontal="center"/>
    </xf>
    <xf numFmtId="37" fontId="6" fillId="0" borderId="0" xfId="0" quotePrefix="1" applyNumberFormat="1" applyFont="1" applyBorder="1" applyAlignment="1" applyProtection="1">
      <alignment horizontal="left"/>
    </xf>
    <xf numFmtId="37" fontId="7" fillId="0" borderId="0" xfId="0" applyFont="1"/>
    <xf numFmtId="37" fontId="6" fillId="0" borderId="0" xfId="0" quotePrefix="1" applyNumberFormat="1" applyFont="1" applyBorder="1" applyAlignment="1" applyProtection="1">
      <alignment horizontal="center"/>
    </xf>
    <xf numFmtId="37" fontId="5" fillId="0" borderId="1" xfId="0" applyNumberFormat="1" applyFont="1" applyFill="1" applyBorder="1" applyProtection="1"/>
    <xf numFmtId="37" fontId="5" fillId="0" borderId="2" xfId="0" applyNumberFormat="1" applyFont="1" applyFill="1" applyBorder="1" applyAlignment="1" applyProtection="1"/>
    <xf numFmtId="37" fontId="5" fillId="0" borderId="2" xfId="0" applyNumberFormat="1" applyFont="1" applyFill="1" applyBorder="1" applyAlignment="1" applyProtection="1">
      <alignment horizontal="center"/>
    </xf>
    <xf numFmtId="37" fontId="5" fillId="0" borderId="3" xfId="0" applyNumberFormat="1" applyFont="1" applyFill="1" applyBorder="1" applyProtection="1"/>
    <xf numFmtId="37" fontId="5" fillId="0" borderId="4" xfId="0" applyNumberFormat="1" applyFont="1" applyFill="1" applyBorder="1" applyAlignment="1" applyProtection="1"/>
    <xf numFmtId="37" fontId="5" fillId="0" borderId="4" xfId="0" applyNumberFormat="1" applyFont="1" applyFill="1" applyBorder="1" applyAlignment="1" applyProtection="1">
      <alignment horizontal="center"/>
    </xf>
    <xf numFmtId="37" fontId="5" fillId="0" borderId="3" xfId="0" applyFont="1" applyFill="1" applyBorder="1"/>
    <xf numFmtId="37" fontId="5" fillId="0" borderId="4" xfId="0" applyFont="1" applyFill="1" applyBorder="1"/>
    <xf numFmtId="37" fontId="5" fillId="0" borderId="2" xfId="0" applyNumberFormat="1" applyFont="1" applyFill="1" applyBorder="1" applyProtection="1"/>
    <xf numFmtId="37" fontId="5" fillId="0" borderId="2" xfId="0" quotePrefix="1" applyNumberFormat="1" applyFont="1" applyFill="1" applyBorder="1" applyAlignment="1" applyProtection="1">
      <alignment horizontal="left"/>
    </xf>
    <xf numFmtId="37" fontId="5" fillId="0" borderId="1" xfId="0" applyNumberFormat="1" applyFont="1" applyFill="1" applyBorder="1" applyAlignment="1" applyProtection="1"/>
    <xf numFmtId="37" fontId="5" fillId="0" borderId="2" xfId="0" applyFont="1" applyFill="1" applyBorder="1"/>
    <xf numFmtId="37" fontId="5" fillId="0" borderId="4" xfId="0" applyFont="1" applyFill="1" applyBorder="1" applyAlignment="1">
      <alignment horizontal="center"/>
    </xf>
    <xf numFmtId="39" fontId="5" fillId="0" borderId="2" xfId="0" applyNumberFormat="1" applyFont="1" applyFill="1" applyBorder="1" applyAlignment="1" applyProtection="1"/>
    <xf numFmtId="37" fontId="6" fillId="0" borderId="2" xfId="0" applyFont="1" applyBorder="1"/>
    <xf numFmtId="37" fontId="6" fillId="0" borderId="4" xfId="0" applyFont="1" applyBorder="1"/>
    <xf numFmtId="37" fontId="5" fillId="0" borderId="0" xfId="0" quotePrefix="1" applyNumberFormat="1" applyFont="1" applyFill="1" applyBorder="1" applyAlignment="1" applyProtection="1">
      <alignment horizontal="left"/>
    </xf>
    <xf numFmtId="37" fontId="5" fillId="0" borderId="0" xfId="0" applyFont="1" applyFill="1" applyBorder="1"/>
    <xf numFmtId="37" fontId="5" fillId="0" borderId="0" xfId="0" quotePrefix="1" applyNumberFormat="1" applyFont="1" applyFill="1" applyBorder="1" applyAlignment="1" applyProtection="1">
      <alignment horizontal="center"/>
    </xf>
    <xf numFmtId="37" fontId="5" fillId="0" borderId="5" xfId="0" applyFont="1" applyFill="1" applyBorder="1"/>
    <xf numFmtId="37" fontId="5" fillId="0" borderId="6" xfId="0" quotePrefix="1" applyNumberFormat="1" applyFont="1" applyFill="1" applyBorder="1" applyAlignment="1" applyProtection="1">
      <alignment horizontal="centerContinuous"/>
    </xf>
    <xf numFmtId="37" fontId="5" fillId="0" borderId="7" xfId="0" applyFont="1" applyFill="1" applyBorder="1" applyAlignment="1">
      <alignment horizontal="centerContinuous"/>
    </xf>
    <xf numFmtId="37" fontId="5" fillId="0" borderId="2" xfId="0" applyNumberFormat="1" applyFont="1" applyFill="1" applyBorder="1" applyAlignment="1" applyProtection="1">
      <alignment horizontal="centerContinuous"/>
    </xf>
    <xf numFmtId="37" fontId="5" fillId="0" borderId="2" xfId="0" applyFont="1" applyFill="1" applyBorder="1" applyAlignment="1">
      <alignment horizontal="centerContinuous"/>
    </xf>
    <xf numFmtId="37" fontId="5" fillId="0" borderId="8" xfId="0" applyNumberFormat="1" applyFont="1" applyFill="1" applyBorder="1" applyAlignment="1" applyProtection="1">
      <alignment horizontal="centerContinuous"/>
    </xf>
    <xf numFmtId="37" fontId="5" fillId="0" borderId="8" xfId="0" applyFont="1" applyFill="1" applyBorder="1"/>
    <xf numFmtId="37" fontId="5" fillId="0" borderId="1" xfId="0" applyNumberFormat="1" applyFont="1" applyFill="1" applyBorder="1" applyAlignment="1" applyProtection="1">
      <alignment horizontal="centerContinuous"/>
    </xf>
    <xf numFmtId="37" fontId="5" fillId="0" borderId="9" xfId="0" applyNumberFormat="1" applyFont="1" applyFill="1" applyBorder="1" applyProtection="1"/>
    <xf numFmtId="37" fontId="5" fillId="0" borderId="10" xfId="0" applyNumberFormat="1" applyFont="1" applyFill="1" applyBorder="1" applyAlignment="1" applyProtection="1"/>
    <xf numFmtId="37" fontId="5" fillId="0" borderId="11" xfId="0" applyFont="1" applyFill="1" applyBorder="1"/>
    <xf numFmtId="37" fontId="5" fillId="0" borderId="6" xfId="0" applyNumberFormat="1" applyFont="1" applyFill="1" applyBorder="1" applyAlignment="1" applyProtection="1">
      <alignment horizontal="centerContinuous"/>
    </xf>
    <xf numFmtId="37" fontId="5" fillId="0" borderId="4" xfId="0" applyFont="1" applyFill="1" applyBorder="1" applyAlignment="1">
      <alignment horizontal="centerContinuous"/>
    </xf>
    <xf numFmtId="37" fontId="5" fillId="0" borderId="0" xfId="0" applyNumberFormat="1" applyFont="1" applyFill="1" applyBorder="1" applyAlignment="1" applyProtection="1"/>
    <xf numFmtId="37" fontId="5" fillId="0" borderId="6" xfId="0" applyFont="1" applyFill="1" applyBorder="1" applyAlignment="1">
      <alignment horizontal="center"/>
    </xf>
    <xf numFmtId="37" fontId="5" fillId="0" borderId="7" xfId="0" applyFont="1" applyFill="1" applyBorder="1" applyAlignment="1">
      <alignment horizontal="center"/>
    </xf>
    <xf numFmtId="37" fontId="5" fillId="0" borderId="2" xfId="0" quotePrefix="1" applyNumberFormat="1" applyFont="1" applyFill="1" applyBorder="1" applyAlignment="1" applyProtection="1"/>
    <xf numFmtId="37" fontId="5" fillId="0" borderId="8" xfId="0" applyNumberFormat="1" applyFont="1" applyFill="1" applyBorder="1" applyAlignment="1" applyProtection="1"/>
    <xf numFmtId="37" fontId="5" fillId="0" borderId="12" xfId="0" applyFont="1" applyFill="1" applyBorder="1"/>
    <xf numFmtId="37" fontId="5" fillId="0" borderId="10" xfId="0" applyFont="1" applyFill="1" applyBorder="1"/>
    <xf numFmtId="37" fontId="5" fillId="0" borderId="7" xfId="0" applyFont="1" applyFill="1" applyBorder="1"/>
    <xf numFmtId="37" fontId="5" fillId="0" borderId="9" xfId="0" applyFont="1" applyFill="1" applyBorder="1"/>
    <xf numFmtId="37" fontId="5" fillId="0" borderId="10" xfId="0" applyFont="1" applyFill="1" applyBorder="1" applyAlignment="1">
      <alignment horizontal="center"/>
    </xf>
    <xf numFmtId="164" fontId="5" fillId="0" borderId="2" xfId="0" applyNumberFormat="1" applyFont="1" applyFill="1" applyBorder="1" applyProtection="1"/>
    <xf numFmtId="37" fontId="5" fillId="0" borderId="2" xfId="0" applyFont="1" applyFill="1" applyBorder="1" applyAlignment="1">
      <alignment horizontal="center"/>
    </xf>
    <xf numFmtId="37" fontId="5" fillId="0" borderId="13" xfId="0" applyNumberFormat="1" applyFont="1" applyFill="1" applyBorder="1" applyProtection="1"/>
    <xf numFmtId="37" fontId="5" fillId="0" borderId="0" xfId="0" applyFont="1" applyFill="1" applyBorder="1" applyAlignment="1">
      <alignment horizontal="center"/>
    </xf>
    <xf numFmtId="164" fontId="5" fillId="0" borderId="2" xfId="0" applyNumberFormat="1" applyFont="1" applyFill="1" applyBorder="1" applyAlignment="1" applyProtection="1">
      <alignment horizontal="right"/>
    </xf>
    <xf numFmtId="37" fontId="5" fillId="0" borderId="2" xfId="0" applyFont="1" applyFill="1" applyBorder="1" applyAlignment="1"/>
    <xf numFmtId="164" fontId="5" fillId="0" borderId="1" xfId="0" applyNumberFormat="1" applyFont="1" applyFill="1" applyBorder="1" applyProtection="1"/>
    <xf numFmtId="164" fontId="5" fillId="0" borderId="1" xfId="0" applyNumberFormat="1" applyFont="1" applyFill="1" applyBorder="1" applyAlignment="1" applyProtection="1"/>
    <xf numFmtId="164" fontId="5" fillId="0" borderId="2" xfId="0" quotePrefix="1" applyNumberFormat="1" applyFont="1" applyFill="1" applyBorder="1" applyAlignment="1" applyProtection="1">
      <alignment horizontal="left"/>
    </xf>
    <xf numFmtId="37" fontId="5" fillId="0" borderId="9" xfId="0" applyNumberFormat="1" applyFont="1" applyFill="1" applyBorder="1" applyAlignment="1" applyProtection="1"/>
    <xf numFmtId="37" fontId="5" fillId="0" borderId="12" xfId="0" quotePrefix="1" applyNumberFormat="1" applyFont="1" applyFill="1" applyBorder="1" applyAlignment="1" applyProtection="1">
      <alignment horizontal="left"/>
    </xf>
    <xf numFmtId="37" fontId="5" fillId="0" borderId="14" xfId="0" applyFont="1" applyFill="1" applyBorder="1" applyAlignment="1">
      <alignment horizontal="center"/>
    </xf>
    <xf numFmtId="37" fontId="5" fillId="0" borderId="8" xfId="0" applyFont="1" applyFill="1" applyBorder="1" applyAlignment="1">
      <alignment horizontal="center"/>
    </xf>
    <xf numFmtId="37" fontId="5" fillId="0" borderId="14" xfId="0" applyFont="1" applyFill="1" applyBorder="1"/>
    <xf numFmtId="37" fontId="6" fillId="0" borderId="14" xfId="0" applyFont="1" applyBorder="1"/>
    <xf numFmtId="37" fontId="6" fillId="0" borderId="8" xfId="0" applyFont="1" applyBorder="1"/>
    <xf numFmtId="37" fontId="5" fillId="0" borderId="8" xfId="0" applyFont="1" applyFill="1" applyBorder="1" applyAlignment="1">
      <alignment horizontal="centerContinuous"/>
    </xf>
    <xf numFmtId="37" fontId="5" fillId="0" borderId="7" xfId="0" applyNumberFormat="1" applyFont="1" applyFill="1" applyBorder="1" applyAlignment="1" applyProtection="1">
      <alignment horizontal="center"/>
    </xf>
    <xf numFmtId="37" fontId="5" fillId="0" borderId="13" xfId="0" applyFont="1" applyFill="1" applyBorder="1"/>
    <xf numFmtId="37" fontId="6" fillId="0" borderId="13" xfId="0" applyFont="1" applyBorder="1"/>
    <xf numFmtId="37" fontId="5" fillId="0" borderId="3" xfId="0" applyFont="1" applyFill="1" applyBorder="1" applyAlignment="1">
      <alignment horizontal="centerContinuous"/>
    </xf>
    <xf numFmtId="37" fontId="6" fillId="0" borderId="0" xfId="0" applyFont="1" applyBorder="1" applyAlignment="1">
      <alignment horizontal="center"/>
    </xf>
    <xf numFmtId="37" fontId="6" fillId="0" borderId="0" xfId="0" applyFont="1" applyBorder="1" applyAlignment="1"/>
    <xf numFmtId="37" fontId="6" fillId="0" borderId="0" xfId="0" applyFont="1" applyAlignment="1"/>
    <xf numFmtId="37" fontId="6" fillId="0" borderId="0" xfId="0" quotePrefix="1" applyNumberFormat="1" applyFont="1" applyBorder="1" applyAlignment="1" applyProtection="1"/>
    <xf numFmtId="37" fontId="7" fillId="0" borderId="0" xfId="0" applyFont="1" applyAlignment="1"/>
    <xf numFmtId="37" fontId="5" fillId="0" borderId="3" xfId="0" applyNumberFormat="1" applyFont="1" applyFill="1" applyBorder="1" applyAlignment="1" applyProtection="1"/>
    <xf numFmtId="37" fontId="5" fillId="0" borderId="3" xfId="0" applyFont="1" applyFill="1" applyBorder="1" applyAlignment="1"/>
    <xf numFmtId="37" fontId="5" fillId="0" borderId="4" xfId="0" applyFont="1" applyFill="1" applyBorder="1" applyAlignment="1"/>
    <xf numFmtId="4" fontId="5" fillId="0" borderId="2" xfId="0" applyNumberFormat="1" applyFont="1" applyFill="1" applyBorder="1" applyAlignment="1" applyProtection="1"/>
    <xf numFmtId="37" fontId="6" fillId="0" borderId="10" xfId="0" applyFont="1" applyBorder="1" applyAlignment="1"/>
    <xf numFmtId="3" fontId="5" fillId="0" borderId="2" xfId="0" applyNumberFormat="1" applyFont="1" applyFill="1" applyBorder="1" applyAlignment="1" applyProtection="1"/>
    <xf numFmtId="2" fontId="5" fillId="0" borderId="2" xfId="0" applyNumberFormat="1" applyFont="1" applyFill="1" applyBorder="1" applyAlignment="1" applyProtection="1"/>
    <xf numFmtId="37" fontId="5" fillId="0" borderId="4" xfId="0" quotePrefix="1" applyNumberFormat="1" applyFont="1" applyFill="1" applyBorder="1" applyAlignment="1" applyProtection="1">
      <alignment horizontal="center"/>
    </xf>
    <xf numFmtId="37" fontId="5" fillId="0" borderId="2" xfId="0" quotePrefix="1" applyNumberFormat="1" applyFont="1" applyFill="1" applyBorder="1" applyAlignment="1" applyProtection="1">
      <alignment horizontal="center"/>
    </xf>
    <xf numFmtId="37" fontId="6" fillId="0" borderId="2" xfId="0" applyFont="1" applyBorder="1" applyAlignment="1">
      <alignment horizontal="center"/>
    </xf>
    <xf numFmtId="37" fontId="6" fillId="0" borderId="4" xfId="0" applyFont="1" applyBorder="1" applyAlignment="1">
      <alignment horizontal="center"/>
    </xf>
    <xf numFmtId="37" fontId="5" fillId="2" borderId="2" xfId="0" applyNumberFormat="1" applyFont="1" applyFill="1" applyBorder="1" applyProtection="1"/>
    <xf numFmtId="37" fontId="5" fillId="2" borderId="2" xfId="0" applyNumberFormat="1" applyFont="1" applyFill="1" applyBorder="1" applyAlignment="1" applyProtection="1"/>
    <xf numFmtId="37" fontId="5" fillId="0" borderId="0" xfId="0" applyNumberFormat="1" applyFont="1" applyFill="1" applyBorder="1" applyAlignment="1" applyProtection="1">
      <alignment horizontal="left"/>
    </xf>
    <xf numFmtId="37" fontId="6" fillId="0" borderId="7" xfId="0" applyFont="1" applyBorder="1" applyAlignment="1">
      <alignment horizontal="centerContinuous"/>
    </xf>
    <xf numFmtId="37" fontId="5" fillId="0" borderId="9" xfId="0" quotePrefix="1" applyNumberFormat="1" applyFont="1" applyFill="1" applyBorder="1" applyAlignment="1" applyProtection="1"/>
    <xf numFmtId="37" fontId="5" fillId="0" borderId="8" xfId="0" quotePrefix="1" applyNumberFormat="1" applyFont="1" applyFill="1" applyBorder="1" applyAlignment="1" applyProtection="1">
      <alignment horizontal="left"/>
    </xf>
    <xf numFmtId="37" fontId="5" fillId="0" borderId="4" xfId="0" applyNumberFormat="1" applyFont="1" applyFill="1" applyBorder="1" applyProtection="1"/>
    <xf numFmtId="37" fontId="6" fillId="0" borderId="1" xfId="0" applyFont="1" applyBorder="1"/>
    <xf numFmtId="37" fontId="6" fillId="0" borderId="8" xfId="0" applyFont="1" applyBorder="1" applyAlignment="1">
      <alignment horizontal="centerContinuous"/>
    </xf>
    <xf numFmtId="37" fontId="6" fillId="0" borderId="2" xfId="0" applyFont="1" applyBorder="1" applyAlignment="1">
      <alignment horizontal="centerContinuous"/>
    </xf>
    <xf numFmtId="37" fontId="5" fillId="0" borderId="11" xfId="0" applyNumberFormat="1" applyFont="1" applyFill="1" applyBorder="1" applyProtection="1"/>
    <xf numFmtId="37" fontId="5" fillId="0" borderId="6" xfId="0" applyFont="1" applyFill="1" applyBorder="1" applyAlignment="1">
      <alignment horizontal="centerContinuous"/>
    </xf>
    <xf numFmtId="37" fontId="5" fillId="0" borderId="1" xfId="0" applyFont="1" applyFill="1" applyBorder="1" applyAlignment="1">
      <alignment horizontal="centerContinuous"/>
    </xf>
    <xf numFmtId="37" fontId="6" fillId="0" borderId="0" xfId="0" applyNumberFormat="1" applyFont="1" applyBorder="1" applyProtection="1"/>
    <xf numFmtId="37" fontId="6" fillId="0" borderId="0" xfId="0" applyNumberFormat="1" applyFont="1" applyBorder="1" applyAlignment="1" applyProtection="1">
      <alignment horizontal="center"/>
    </xf>
    <xf numFmtId="37" fontId="5" fillId="0" borderId="5" xfId="0" applyNumberFormat="1" applyFont="1" applyFill="1" applyBorder="1" applyAlignment="1" applyProtection="1">
      <alignment horizontal="centerContinuous"/>
    </xf>
    <xf numFmtId="37" fontId="6" fillId="0" borderId="6" xfId="0" applyFont="1" applyBorder="1" applyAlignment="1">
      <alignment horizontal="centerContinuous"/>
    </xf>
    <xf numFmtId="37" fontId="5" fillId="0" borderId="2" xfId="0" quotePrefix="1" applyNumberFormat="1" applyFont="1" applyFill="1" applyBorder="1" applyAlignment="1" applyProtection="1">
      <alignment horizontal="centerContinuous"/>
    </xf>
    <xf numFmtId="37" fontId="5" fillId="0" borderId="3" xfId="0" applyNumberFormat="1" applyFont="1" applyFill="1" applyBorder="1" applyAlignment="1" applyProtection="1">
      <alignment horizontal="center"/>
    </xf>
    <xf numFmtId="37" fontId="5" fillId="0" borderId="1" xfId="0" applyNumberFormat="1" applyFont="1" applyFill="1" applyBorder="1" applyAlignment="1" applyProtection="1">
      <alignment horizontal="center"/>
    </xf>
    <xf numFmtId="37" fontId="5" fillId="0" borderId="13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Fill="1" applyBorder="1" applyAlignment="1" applyProtection="1"/>
    <xf numFmtId="37" fontId="5" fillId="0" borderId="4" xfId="0" quotePrefix="1" applyNumberFormat="1" applyFont="1" applyFill="1" applyBorder="1" applyAlignment="1" applyProtection="1"/>
    <xf numFmtId="37" fontId="5" fillId="0" borderId="13" xfId="0" applyNumberFormat="1" applyFont="1" applyFill="1" applyBorder="1" applyAlignment="1" applyProtection="1">
      <alignment horizontal="centerContinuous"/>
    </xf>
    <xf numFmtId="37" fontId="6" fillId="0" borderId="4" xfId="0" applyFont="1" applyBorder="1" applyAlignment="1">
      <alignment horizontal="centerContinuous"/>
    </xf>
    <xf numFmtId="37" fontId="5" fillId="0" borderId="7" xfId="0" applyNumberFormat="1" applyFont="1" applyFill="1" applyBorder="1" applyAlignment="1" applyProtection="1">
      <alignment horizontal="centerContinuous"/>
    </xf>
    <xf numFmtId="37" fontId="5" fillId="0" borderId="14" xfId="0" applyNumberFormat="1" applyFont="1" applyFill="1" applyBorder="1" applyAlignment="1" applyProtection="1">
      <alignment horizontal="left"/>
    </xf>
    <xf numFmtId="37" fontId="6" fillId="0" borderId="12" xfId="0" applyFont="1" applyBorder="1"/>
    <xf numFmtId="37" fontId="6" fillId="0" borderId="6" xfId="0" applyFont="1" applyBorder="1"/>
    <xf numFmtId="37" fontId="6" fillId="0" borderId="7" xfId="0" applyFont="1" applyBorder="1"/>
    <xf numFmtId="37" fontId="6" fillId="0" borderId="15" xfId="0" applyFont="1" applyBorder="1"/>
    <xf numFmtId="37" fontId="6" fillId="0" borderId="12" xfId="0" quotePrefix="1" applyNumberFormat="1" applyFont="1" applyBorder="1" applyAlignment="1" applyProtection="1"/>
    <xf numFmtId="37" fontId="6" fillId="0" borderId="12" xfId="0" quotePrefix="1" applyNumberFormat="1" applyFont="1" applyBorder="1" applyAlignment="1" applyProtection="1">
      <alignment horizontal="left"/>
    </xf>
    <xf numFmtId="37" fontId="6" fillId="0" borderId="12" xfId="0" applyNumberFormat="1" applyFont="1" applyBorder="1" applyAlignment="1" applyProtection="1"/>
    <xf numFmtId="37" fontId="6" fillId="0" borderId="10" xfId="0" applyFont="1" applyBorder="1"/>
    <xf numFmtId="37" fontId="5" fillId="0" borderId="8" xfId="0" applyNumberFormat="1" applyFont="1" applyFill="1" applyBorder="1" applyProtection="1"/>
    <xf numFmtId="37" fontId="5" fillId="0" borderId="14" xfId="0" applyFont="1" applyFill="1" applyBorder="1" applyAlignment="1">
      <alignment horizontal="centerContinuous"/>
    </xf>
    <xf numFmtId="37" fontId="5" fillId="0" borderId="12" xfId="0" applyNumberFormat="1" applyFont="1" applyFill="1" applyBorder="1" applyAlignment="1" applyProtection="1"/>
    <xf numFmtId="37" fontId="5" fillId="0" borderId="1" xfId="0" applyFont="1" applyFill="1" applyBorder="1"/>
    <xf numFmtId="37" fontId="6" fillId="0" borderId="3" xfId="0" applyNumberFormat="1" applyFont="1" applyBorder="1" applyProtection="1"/>
    <xf numFmtId="37" fontId="6" fillId="2" borderId="0" xfId="0" applyFont="1" applyFill="1" applyBorder="1"/>
    <xf numFmtId="37" fontId="6" fillId="2" borderId="4" xfId="0" applyFont="1" applyFill="1" applyBorder="1"/>
    <xf numFmtId="37" fontId="6" fillId="0" borderId="9" xfId="0" applyFont="1" applyBorder="1"/>
    <xf numFmtId="37" fontId="5" fillId="0" borderId="12" xfId="0" applyNumberFormat="1" applyFont="1" applyFill="1" applyBorder="1" applyAlignment="1" applyProtection="1">
      <alignment horizontal="left"/>
    </xf>
    <xf numFmtId="37" fontId="5" fillId="0" borderId="10" xfId="0" applyNumberFormat="1" applyFont="1" applyFill="1" applyBorder="1" applyAlignment="1" applyProtection="1">
      <alignment horizontal="right"/>
    </xf>
    <xf numFmtId="37" fontId="6" fillId="0" borderId="10" xfId="0" applyNumberFormat="1" applyFont="1" applyBorder="1" applyProtection="1"/>
    <xf numFmtId="37" fontId="6" fillId="2" borderId="12" xfId="0" applyFont="1" applyFill="1" applyBorder="1"/>
    <xf numFmtId="37" fontId="6" fillId="2" borderId="10" xfId="0" applyFont="1" applyFill="1" applyBorder="1"/>
    <xf numFmtId="37" fontId="5" fillId="0" borderId="1" xfId="0" applyFont="1" applyFill="1" applyBorder="1" applyAlignment="1"/>
    <xf numFmtId="37" fontId="6" fillId="0" borderId="16" xfId="0" applyFont="1" applyBorder="1"/>
    <xf numFmtId="37" fontId="6" fillId="0" borderId="17" xfId="0" applyFont="1" applyBorder="1"/>
    <xf numFmtId="37" fontId="6" fillId="0" borderId="18" xfId="0" applyFont="1" applyBorder="1"/>
    <xf numFmtId="37" fontId="6" fillId="0" borderId="19" xfId="0" applyFont="1" applyBorder="1"/>
    <xf numFmtId="37" fontId="6" fillId="0" borderId="20" xfId="0" applyFont="1" applyBorder="1"/>
    <xf numFmtId="37" fontId="6" fillId="0" borderId="21" xfId="0" applyFont="1" applyBorder="1"/>
    <xf numFmtId="37" fontId="6" fillId="0" borderId="22" xfId="0" applyFont="1" applyBorder="1"/>
    <xf numFmtId="37" fontId="6" fillId="0" borderId="23" xfId="0" applyFont="1" applyBorder="1"/>
    <xf numFmtId="37" fontId="6" fillId="0" borderId="17" xfId="0" applyFont="1" applyBorder="1" applyAlignment="1">
      <alignment horizontal="center"/>
    </xf>
    <xf numFmtId="37" fontId="6" fillId="0" borderId="17" xfId="0" applyFont="1" applyBorder="1" applyAlignment="1">
      <alignment horizontal="right"/>
    </xf>
    <xf numFmtId="37" fontId="6" fillId="0" borderId="0" xfId="0" applyFont="1" applyBorder="1" applyAlignment="1">
      <alignment horizontal="right"/>
    </xf>
    <xf numFmtId="37" fontId="6" fillId="0" borderId="24" xfId="0" applyFont="1" applyBorder="1"/>
    <xf numFmtId="37" fontId="6" fillId="0" borderId="8" xfId="0" applyFont="1" applyBorder="1" applyAlignment="1">
      <alignment horizontal="center"/>
    </xf>
    <xf numFmtId="37" fontId="6" fillId="0" borderId="25" xfId="0" applyFont="1" applyBorder="1"/>
    <xf numFmtId="37" fontId="6" fillId="0" borderId="26" xfId="0" applyFont="1" applyBorder="1"/>
    <xf numFmtId="37" fontId="6" fillId="0" borderId="27" xfId="0" applyFont="1" applyBorder="1"/>
    <xf numFmtId="37" fontId="6" fillId="0" borderId="28" xfId="0" quotePrefix="1" applyFont="1" applyBorder="1" applyAlignment="1">
      <alignment horizontal="left"/>
    </xf>
    <xf numFmtId="37" fontId="6" fillId="0" borderId="29" xfId="0" applyFont="1" applyBorder="1"/>
    <xf numFmtId="37" fontId="6" fillId="0" borderId="28" xfId="0" applyFont="1" applyBorder="1" applyAlignment="1">
      <alignment horizontal="center"/>
    </xf>
    <xf numFmtId="37" fontId="6" fillId="0" borderId="30" xfId="0" applyFont="1" applyBorder="1"/>
    <xf numFmtId="37" fontId="6" fillId="0" borderId="31" xfId="0" applyFont="1" applyBorder="1"/>
    <xf numFmtId="37" fontId="6" fillId="0" borderId="31" xfId="0" applyFont="1" applyBorder="1" applyAlignment="1">
      <alignment horizontal="center"/>
    </xf>
    <xf numFmtId="37" fontId="6" fillId="0" borderId="32" xfId="0" applyFont="1" applyBorder="1"/>
    <xf numFmtId="37" fontId="9" fillId="0" borderId="0" xfId="0" applyFont="1"/>
    <xf numFmtId="37" fontId="7" fillId="0" borderId="0" xfId="0" quotePrefix="1" applyFont="1" applyAlignment="1">
      <alignment horizontal="right"/>
    </xf>
    <xf numFmtId="37" fontId="8" fillId="0" borderId="0" xfId="0" quotePrefix="1" applyFont="1" applyAlignment="1">
      <alignment horizontal="right"/>
    </xf>
    <xf numFmtId="37" fontId="6" fillId="0" borderId="0" xfId="0" quotePrefix="1" applyFont="1" applyBorder="1" applyAlignment="1">
      <alignment horizontal="right"/>
    </xf>
    <xf numFmtId="37" fontId="5" fillId="0" borderId="0" xfId="0" quotePrefix="1" applyNumberFormat="1" applyFont="1" applyFill="1" applyBorder="1" applyAlignment="1" applyProtection="1">
      <alignment horizontal="right"/>
    </xf>
    <xf numFmtId="37" fontId="6" fillId="0" borderId="0" xfId="0" quotePrefix="1" applyFont="1" applyAlignment="1">
      <alignment horizontal="right"/>
    </xf>
    <xf numFmtId="37" fontId="4" fillId="3" borderId="0" xfId="0" applyFont="1" applyFill="1" applyAlignment="1" applyProtection="1">
      <alignment horizontal="center"/>
    </xf>
    <xf numFmtId="37" fontId="4" fillId="3" borderId="0" xfId="0" quotePrefix="1" applyFont="1" applyFill="1" applyAlignment="1" applyProtection="1">
      <alignment horizontal="left"/>
    </xf>
    <xf numFmtId="37" fontId="4" fillId="3" borderId="0" xfId="0" applyFont="1" applyFill="1" applyAlignment="1" applyProtection="1">
      <alignment horizontal="right"/>
    </xf>
    <xf numFmtId="37" fontId="4" fillId="3" borderId="0" xfId="0" applyFont="1" applyFill="1" applyAlignment="1" applyProtection="1"/>
    <xf numFmtId="37" fontId="10" fillId="4" borderId="1" xfId="0" applyFont="1" applyFill="1" applyBorder="1" applyProtection="1">
      <protection locked="0"/>
    </xf>
    <xf numFmtId="37" fontId="4" fillId="3" borderId="0" xfId="0" applyFont="1" applyFill="1" applyProtection="1"/>
    <xf numFmtId="37" fontId="10" fillId="3" borderId="0" xfId="0" applyFont="1" applyFill="1" applyAlignment="1" applyProtection="1">
      <alignment horizontal="center"/>
    </xf>
    <xf numFmtId="37" fontId="4" fillId="3" borderId="0" xfId="0" quotePrefix="1" applyFont="1" applyFill="1" applyAlignment="1" applyProtection="1"/>
    <xf numFmtId="37" fontId="10" fillId="3" borderId="0" xfId="0" applyFont="1" applyFill="1" applyProtection="1"/>
    <xf numFmtId="37" fontId="4" fillId="0" borderId="0" xfId="0" applyFont="1" applyAlignment="1" applyProtection="1"/>
    <xf numFmtId="37" fontId="4" fillId="0" borderId="0" xfId="0" applyFont="1" applyProtection="1"/>
    <xf numFmtId="37" fontId="4" fillId="0" borderId="0" xfId="0" applyFont="1" applyAlignment="1" applyProtection="1">
      <alignment horizontal="center"/>
    </xf>
    <xf numFmtId="38" fontId="4" fillId="3" borderId="0" xfId="0" applyNumberFormat="1" applyFont="1" applyFill="1" applyAlignment="1" applyProtection="1">
      <alignment horizontal="center"/>
    </xf>
    <xf numFmtId="37" fontId="10" fillId="0" borderId="1" xfId="0" quotePrefix="1" applyNumberFormat="1" applyFont="1" applyBorder="1" applyProtection="1">
      <protection locked="0"/>
    </xf>
    <xf numFmtId="37" fontId="10" fillId="0" borderId="1" xfId="1" quotePrefix="1" applyNumberFormat="1" applyFont="1" applyBorder="1" applyProtection="1">
      <protection locked="0"/>
    </xf>
    <xf numFmtId="39" fontId="10" fillId="0" borderId="1" xfId="0" quotePrefix="1" applyNumberFormat="1" applyFont="1" applyBorder="1" applyProtection="1">
      <protection locked="0"/>
    </xf>
    <xf numFmtId="38" fontId="10" fillId="4" borderId="1" xfId="0" applyNumberFormat="1" applyFont="1" applyFill="1" applyBorder="1" applyProtection="1">
      <protection locked="0"/>
    </xf>
    <xf numFmtId="38" fontId="4" fillId="3" borderId="0" xfId="0" applyNumberFormat="1" applyFont="1" applyFill="1" applyAlignment="1" applyProtection="1">
      <alignment horizontal="right"/>
    </xf>
    <xf numFmtId="38" fontId="4" fillId="3" borderId="0" xfId="0" applyNumberFormat="1" applyFont="1" applyFill="1" applyProtection="1"/>
    <xf numFmtId="38" fontId="10" fillId="3" borderId="0" xfId="0" applyNumberFormat="1" applyFont="1" applyFill="1" applyAlignment="1" applyProtection="1">
      <alignment horizontal="center"/>
    </xf>
    <xf numFmtId="38" fontId="10" fillId="3" borderId="0" xfId="0" applyNumberFormat="1" applyFont="1" applyFill="1" applyProtection="1"/>
    <xf numFmtId="37" fontId="4" fillId="0" borderId="0" xfId="0" applyFont="1" applyFill="1" applyAlignment="1" applyProtection="1"/>
    <xf numFmtId="37" fontId="4" fillId="3" borderId="0" xfId="0" applyNumberFormat="1" applyFont="1" applyFill="1" applyProtection="1"/>
    <xf numFmtId="164" fontId="4" fillId="0" borderId="0" xfId="0" applyNumberFormat="1" applyFont="1" applyProtection="1"/>
    <xf numFmtId="39" fontId="4" fillId="0" borderId="0" xfId="0" applyNumberFormat="1" applyFont="1" applyProtection="1"/>
    <xf numFmtId="37" fontId="4" fillId="0" borderId="0" xfId="0" applyFont="1" applyAlignment="1" applyProtection="1">
      <alignment horizontal="left"/>
    </xf>
    <xf numFmtId="37" fontId="4" fillId="0" borderId="0" xfId="0" quotePrefix="1" applyFont="1" applyAlignment="1" applyProtection="1">
      <alignment horizontal="left"/>
    </xf>
    <xf numFmtId="164" fontId="4" fillId="0" borderId="0" xfId="0" applyNumberFormat="1" applyFont="1" applyAlignment="1" applyProtection="1">
      <alignment horizontal="left"/>
    </xf>
    <xf numFmtId="38" fontId="10" fillId="4" borderId="2" xfId="0" applyNumberFormat="1" applyFont="1" applyFill="1" applyBorder="1" applyProtection="1">
      <protection locked="0"/>
    </xf>
    <xf numFmtId="38" fontId="10" fillId="4" borderId="8" xfId="0" applyNumberFormat="1" applyFont="1" applyFill="1" applyBorder="1" applyProtection="1">
      <protection locked="0"/>
    </xf>
    <xf numFmtId="37" fontId="4" fillId="0" borderId="0" xfId="0" quotePrefix="1" applyFont="1" applyAlignment="1" applyProtection="1">
      <alignment horizontal="fill"/>
    </xf>
    <xf numFmtId="37" fontId="4" fillId="3" borderId="0" xfId="0" quotePrefix="1" applyFont="1" applyFill="1" applyAlignment="1" applyProtection="1">
      <alignment horizontal="centerContinuous"/>
    </xf>
    <xf numFmtId="37" fontId="4" fillId="3" borderId="0" xfId="0" applyFont="1" applyFill="1" applyAlignment="1" applyProtection="1">
      <alignment horizontal="centerContinuous"/>
    </xf>
    <xf numFmtId="37" fontId="5" fillId="5" borderId="2" xfId="0" applyFont="1" applyFill="1" applyBorder="1" applyAlignment="1"/>
    <xf numFmtId="37" fontId="5" fillId="6" borderId="2" xfId="0" applyFont="1" applyFill="1" applyBorder="1" applyAlignment="1"/>
    <xf numFmtId="37" fontId="5" fillId="6" borderId="2" xfId="0" applyFont="1" applyFill="1" applyBorder="1" applyAlignment="1">
      <alignment horizontal="center"/>
    </xf>
    <xf numFmtId="37" fontId="5" fillId="6" borderId="2" xfId="0" quotePrefix="1" applyNumberFormat="1" applyFont="1" applyFill="1" applyBorder="1" applyAlignment="1" applyProtection="1">
      <alignment horizontal="center"/>
    </xf>
    <xf numFmtId="37" fontId="5" fillId="6" borderId="2" xfId="0" applyNumberFormat="1" applyFont="1" applyFill="1" applyBorder="1" applyAlignment="1" applyProtection="1"/>
    <xf numFmtId="37" fontId="5" fillId="6" borderId="2" xfId="0" quotePrefix="1" applyFont="1" applyFill="1" applyBorder="1" applyAlignment="1"/>
    <xf numFmtId="39" fontId="5" fillId="6" borderId="2" xfId="0" quotePrefix="1" applyNumberFormat="1" applyFont="1" applyFill="1" applyBorder="1" applyAlignment="1" applyProtection="1">
      <alignment horizontal="center"/>
    </xf>
    <xf numFmtId="39" fontId="5" fillId="6" borderId="2" xfId="0" applyNumberFormat="1" applyFont="1" applyFill="1" applyBorder="1" applyAlignment="1" applyProtection="1"/>
    <xf numFmtId="3" fontId="5" fillId="6" borderId="2" xfId="0" applyNumberFormat="1" applyFont="1" applyFill="1" applyBorder="1" applyAlignment="1" applyProtection="1"/>
    <xf numFmtId="3" fontId="5" fillId="6" borderId="2" xfId="0" applyNumberFormat="1" applyFont="1" applyFill="1" applyBorder="1" applyAlignment="1"/>
    <xf numFmtId="37" fontId="5" fillId="6" borderId="2" xfId="0" applyNumberFormat="1" applyFont="1" applyFill="1" applyBorder="1" applyAlignment="1"/>
    <xf numFmtId="38" fontId="10" fillId="4" borderId="1" xfId="0" applyNumberFormat="1" applyFont="1" applyFill="1" applyBorder="1" applyAlignment="1" applyProtection="1">
      <alignment horizontal="center"/>
      <protection locked="0"/>
    </xf>
    <xf numFmtId="37" fontId="12" fillId="0" borderId="0" xfId="2" applyNumberFormat="1" applyFont="1" applyAlignment="1" applyProtection="1">
      <alignment horizontal="left"/>
    </xf>
    <xf numFmtId="3" fontId="6" fillId="0" borderId="2" xfId="0" applyNumberFormat="1" applyFont="1" applyFill="1" applyBorder="1" applyAlignment="1" applyProtection="1"/>
    <xf numFmtId="38" fontId="10" fillId="3" borderId="8" xfId="0" applyNumberFormat="1" applyFont="1" applyFill="1" applyBorder="1" applyAlignment="1" applyProtection="1">
      <alignment horizontal="center"/>
      <protection locked="0"/>
    </xf>
    <xf numFmtId="37" fontId="4" fillId="0" borderId="0" xfId="0" applyFont="1" applyFill="1" applyAlignment="1" applyProtection="1">
      <alignment horizontal="left"/>
    </xf>
    <xf numFmtId="37" fontId="4" fillId="0" borderId="0" xfId="0" applyFont="1" applyFill="1" applyProtection="1"/>
    <xf numFmtId="38" fontId="4" fillId="0" borderId="0" xfId="0" applyNumberFormat="1" applyFont="1" applyFill="1" applyProtection="1"/>
    <xf numFmtId="38" fontId="4" fillId="0" borderId="0" xfId="0" applyNumberFormat="1" applyFont="1" applyProtection="1"/>
    <xf numFmtId="37" fontId="4" fillId="8" borderId="0" xfId="0" applyFont="1" applyFill="1" applyProtection="1"/>
    <xf numFmtId="37" fontId="4" fillId="8" borderId="0" xfId="0" quotePrefix="1" applyFont="1" applyFill="1" applyAlignment="1" applyProtection="1">
      <alignment horizontal="left"/>
    </xf>
    <xf numFmtId="38" fontId="4" fillId="8" borderId="0" xfId="0" applyNumberFormat="1" applyFont="1" applyFill="1" applyProtection="1"/>
    <xf numFmtId="37" fontId="4" fillId="0" borderId="0" xfId="0" quotePrefix="1" applyFont="1" applyAlignment="1" applyProtection="1"/>
    <xf numFmtId="0" fontId="4" fillId="0" borderId="0" xfId="0" applyNumberFormat="1" applyFont="1" applyAlignment="1" applyProtection="1">
      <alignment horizontal="center"/>
    </xf>
    <xf numFmtId="0" fontId="4" fillId="0" borderId="0" xfId="0" applyNumberFormat="1" applyFont="1" applyAlignment="1" applyProtection="1"/>
    <xf numFmtId="0" fontId="4" fillId="0" borderId="0" xfId="0" quotePrefix="1" applyNumberFormat="1" applyFont="1" applyAlignment="1" applyProtection="1">
      <alignment horizontal="center"/>
    </xf>
    <xf numFmtId="37" fontId="4" fillId="3" borderId="0" xfId="0" quotePrefix="1" applyFont="1" applyFill="1" applyAlignment="1" applyProtection="1">
      <alignment horizontal="center"/>
    </xf>
    <xf numFmtId="37" fontId="4" fillId="3" borderId="0" xfId="0" quotePrefix="1" applyNumberFormat="1" applyFont="1" applyFill="1" applyAlignment="1" applyProtection="1"/>
    <xf numFmtId="166" fontId="4" fillId="3" borderId="0" xfId="0" applyNumberFormat="1" applyFont="1" applyFill="1" applyAlignment="1" applyProtection="1">
      <alignment horizontal="center"/>
    </xf>
    <xf numFmtId="37" fontId="4" fillId="3" borderId="0" xfId="0" quotePrefix="1" applyFont="1" applyFill="1" applyAlignment="1" applyProtection="1">
      <alignment horizontal="fill"/>
    </xf>
    <xf numFmtId="37" fontId="4" fillId="3" borderId="0" xfId="1" applyNumberFormat="1" applyFont="1" applyFill="1" applyProtection="1"/>
    <xf numFmtId="37" fontId="4" fillId="3" borderId="0" xfId="0" quotePrefix="1" applyNumberFormat="1" applyFont="1" applyFill="1" applyAlignment="1" applyProtection="1">
      <alignment horizontal="fill"/>
    </xf>
    <xf numFmtId="39" fontId="4" fillId="3" borderId="0" xfId="0" quotePrefix="1" applyNumberFormat="1" applyFont="1" applyFill="1" applyAlignment="1" applyProtection="1">
      <alignment horizontal="left"/>
    </xf>
    <xf numFmtId="4" fontId="4" fillId="3" borderId="0" xfId="0" applyNumberFormat="1" applyFont="1" applyFill="1" applyProtection="1"/>
    <xf numFmtId="37" fontId="4" fillId="0" borderId="0" xfId="0" applyNumberFormat="1" applyFont="1" applyProtection="1"/>
    <xf numFmtId="37" fontId="4" fillId="3" borderId="0" xfId="1" quotePrefix="1" applyNumberFormat="1" applyFont="1" applyFill="1" applyAlignment="1" applyProtection="1">
      <alignment horizontal="fill"/>
    </xf>
    <xf numFmtId="39" fontId="4" fillId="3" borderId="0" xfId="0" quotePrefix="1" applyNumberFormat="1" applyFont="1" applyFill="1" applyAlignment="1" applyProtection="1">
      <alignment horizontal="fill"/>
    </xf>
    <xf numFmtId="39" fontId="4" fillId="3" borderId="0" xfId="0" applyNumberFormat="1" applyFont="1" applyFill="1" applyProtection="1"/>
    <xf numFmtId="37" fontId="11" fillId="3" borderId="0" xfId="0" applyFont="1" applyFill="1" applyProtection="1"/>
    <xf numFmtId="37" fontId="10" fillId="3" borderId="0" xfId="0" applyFont="1" applyFill="1" applyAlignment="1" applyProtection="1">
      <alignment horizontal="centerContinuous"/>
    </xf>
    <xf numFmtId="37" fontId="10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4" fillId="0" borderId="0" xfId="0" applyNumberFormat="1" applyFont="1" applyProtection="1"/>
    <xf numFmtId="1" fontId="4" fillId="0" borderId="0" xfId="0" applyNumberFormat="1" applyFont="1" applyAlignment="1" applyProtection="1">
      <alignment horizontal="center"/>
    </xf>
    <xf numFmtId="37" fontId="4" fillId="0" borderId="0" xfId="0" quotePrefix="1" applyFont="1" applyAlignment="1" applyProtection="1">
      <alignment horizontal="center"/>
    </xf>
    <xf numFmtId="2" fontId="4" fillId="0" borderId="0" xfId="0" applyNumberFormat="1" applyFont="1" applyProtection="1"/>
    <xf numFmtId="2" fontId="4" fillId="0" borderId="0" xfId="0" applyNumberFormat="1" applyFont="1" applyAlignment="1" applyProtection="1"/>
    <xf numFmtId="10" fontId="4" fillId="0" borderId="0" xfId="0" applyNumberFormat="1" applyFont="1" applyProtection="1"/>
    <xf numFmtId="37" fontId="10" fillId="0" borderId="0" xfId="0" applyFont="1" applyProtection="1"/>
    <xf numFmtId="37" fontId="4" fillId="0" borderId="0" xfId="0" applyFont="1" applyProtection="1">
      <protection locked="0"/>
    </xf>
    <xf numFmtId="37" fontId="6" fillId="0" borderId="0" xfId="0" applyFont="1" applyAlignment="1" applyProtection="1"/>
    <xf numFmtId="37" fontId="6" fillId="0" borderId="0" xfId="0" applyFont="1" applyProtection="1"/>
    <xf numFmtId="37" fontId="4" fillId="3" borderId="0" xfId="0" applyFont="1" applyFill="1" applyAlignment="1" applyProtection="1">
      <alignment horizontal="left"/>
    </xf>
    <xf numFmtId="37" fontId="4" fillId="9" borderId="0" xfId="0" applyFont="1" applyFill="1" applyProtection="1"/>
    <xf numFmtId="37" fontId="5" fillId="0" borderId="8" xfId="0" applyNumberFormat="1" applyFont="1" applyFill="1" applyBorder="1" applyAlignment="1" applyProtection="1">
      <alignment horizontal="left"/>
    </xf>
    <xf numFmtId="164" fontId="5" fillId="0" borderId="3" xfId="0" applyNumberFormat="1" applyFont="1" applyFill="1" applyBorder="1" applyAlignment="1" applyProtection="1"/>
    <xf numFmtId="37" fontId="13" fillId="0" borderId="0" xfId="2" applyNumberFormat="1" applyFont="1" applyAlignment="1" applyProtection="1"/>
    <xf numFmtId="38" fontId="4" fillId="9" borderId="0" xfId="0" applyNumberFormat="1" applyFont="1" applyFill="1" applyProtection="1"/>
    <xf numFmtId="37" fontId="14" fillId="0" borderId="23" xfId="0" applyFont="1" applyBorder="1" applyAlignment="1">
      <alignment horizontal="right"/>
    </xf>
    <xf numFmtId="37" fontId="10" fillId="0" borderId="1" xfId="0" applyNumberFormat="1" applyFont="1" applyBorder="1" applyAlignment="1" applyProtection="1">
      <protection locked="0"/>
    </xf>
    <xf numFmtId="37" fontId="10" fillId="0" borderId="1" xfId="0" quotePrefix="1" applyNumberFormat="1" applyFont="1" applyBorder="1" applyProtection="1">
      <protection locked="0"/>
    </xf>
    <xf numFmtId="37" fontId="10" fillId="0" borderId="1" xfId="0" applyNumberFormat="1" applyFont="1" applyBorder="1" applyAlignment="1" applyProtection="1">
      <protection locked="0"/>
    </xf>
    <xf numFmtId="37" fontId="10" fillId="0" borderId="1" xfId="180" quotePrefix="1" applyNumberFormat="1" applyFont="1" applyBorder="1" applyProtection="1">
      <protection locked="0"/>
    </xf>
    <xf numFmtId="37" fontId="10" fillId="0" borderId="1" xfId="180" quotePrefix="1" applyNumberFormat="1" applyFont="1" applyFill="1" applyBorder="1" applyProtection="1">
      <protection locked="0"/>
    </xf>
    <xf numFmtId="37" fontId="10" fillId="0" borderId="1" xfId="0" quotePrefix="1" applyNumberFormat="1" applyFont="1" applyBorder="1" applyProtection="1">
      <protection locked="0"/>
    </xf>
    <xf numFmtId="37" fontId="10" fillId="0" borderId="1" xfId="1" quotePrefix="1" applyNumberFormat="1" applyFont="1" applyBorder="1" applyProtection="1">
      <protection locked="0"/>
    </xf>
    <xf numFmtId="37" fontId="10" fillId="0" borderId="1" xfId="180" quotePrefix="1" applyNumberFormat="1" applyFont="1" applyBorder="1" applyProtection="1">
      <protection locked="0"/>
    </xf>
    <xf numFmtId="37" fontId="10" fillId="0" borderId="1" xfId="169" quotePrefix="1" applyNumberFormat="1" applyFont="1" applyBorder="1" applyProtection="1">
      <protection locked="0"/>
    </xf>
    <xf numFmtId="37" fontId="10" fillId="0" borderId="1" xfId="40" quotePrefix="1" applyNumberFormat="1" applyFont="1" applyBorder="1" applyProtection="1">
      <protection locked="0"/>
    </xf>
    <xf numFmtId="39" fontId="10" fillId="0" borderId="1" xfId="138" quotePrefix="1" applyNumberFormat="1" applyFont="1" applyBorder="1" applyProtection="1">
      <protection locked="0"/>
    </xf>
    <xf numFmtId="43" fontId="10" fillId="0" borderId="1" xfId="275" quotePrefix="1" applyFont="1" applyBorder="1" applyProtection="1">
      <protection locked="0"/>
    </xf>
    <xf numFmtId="37" fontId="10" fillId="0" borderId="1" xfId="180" quotePrefix="1" applyNumberFormat="1" applyFont="1" applyBorder="1" applyProtection="1">
      <protection locked="0"/>
    </xf>
    <xf numFmtId="37" fontId="10" fillId="0" borderId="1" xfId="169" quotePrefix="1" applyNumberFormat="1" applyFont="1" applyBorder="1" applyProtection="1">
      <protection locked="0"/>
    </xf>
    <xf numFmtId="37" fontId="10" fillId="0" borderId="1" xfId="40" quotePrefix="1" applyNumberFormat="1" applyFont="1" applyBorder="1" applyProtection="1">
      <protection locked="0"/>
    </xf>
    <xf numFmtId="37" fontId="10" fillId="0" borderId="1" xfId="180" quotePrefix="1" applyNumberFormat="1" applyFont="1" applyBorder="1" applyProtection="1">
      <protection locked="0"/>
    </xf>
    <xf numFmtId="37" fontId="10" fillId="0" borderId="1" xfId="169" quotePrefix="1" applyNumberFormat="1" applyFont="1" applyBorder="1" applyProtection="1">
      <protection locked="0"/>
    </xf>
    <xf numFmtId="37" fontId="10" fillId="0" borderId="1" xfId="40" quotePrefix="1" applyNumberFormat="1" applyFont="1" applyBorder="1" applyProtection="1">
      <protection locked="0"/>
    </xf>
    <xf numFmtId="37" fontId="10" fillId="0" borderId="1" xfId="36" quotePrefix="1" applyNumberFormat="1" applyFont="1" applyBorder="1" applyProtection="1">
      <protection locked="0"/>
    </xf>
    <xf numFmtId="37" fontId="10" fillId="0" borderId="1" xfId="0" quotePrefix="1" applyNumberFormat="1" applyFont="1" applyBorder="1" applyProtection="1">
      <protection locked="0"/>
    </xf>
    <xf numFmtId="37" fontId="10" fillId="0" borderId="1" xfId="169" quotePrefix="1" applyNumberFormat="1" applyFont="1" applyBorder="1" applyProtection="1">
      <protection locked="0"/>
    </xf>
    <xf numFmtId="39" fontId="10" fillId="0" borderId="1" xfId="138" quotePrefix="1" applyNumberFormat="1" applyFont="1" applyBorder="1" applyProtection="1">
      <protection locked="0"/>
    </xf>
    <xf numFmtId="165" fontId="10" fillId="0" borderId="1" xfId="1" quotePrefix="1" applyNumberFormat="1" applyFont="1" applyBorder="1" applyProtection="1">
      <protection locked="0"/>
    </xf>
    <xf numFmtId="37" fontId="10" fillId="0" borderId="1" xfId="36" quotePrefix="1" applyNumberFormat="1" applyFont="1" applyBorder="1" applyProtection="1">
      <protection locked="0"/>
    </xf>
    <xf numFmtId="39" fontId="10" fillId="0" borderId="1" xfId="169" quotePrefix="1" applyNumberFormat="1" applyFont="1" applyBorder="1" applyProtection="1">
      <protection locked="0"/>
    </xf>
    <xf numFmtId="43" fontId="10" fillId="0" borderId="1" xfId="219" quotePrefix="1" applyFont="1" applyBorder="1" applyProtection="1">
      <protection locked="0"/>
    </xf>
    <xf numFmtId="37" fontId="10" fillId="0" borderId="1" xfId="180" quotePrefix="1" applyNumberFormat="1" applyFont="1" applyBorder="1" applyProtection="1">
      <protection locked="0"/>
    </xf>
    <xf numFmtId="39" fontId="10" fillId="0" borderId="1" xfId="138" quotePrefix="1" applyNumberFormat="1" applyFont="1" applyBorder="1" applyProtection="1">
      <protection locked="0"/>
    </xf>
    <xf numFmtId="37" fontId="10" fillId="0" borderId="1" xfId="180" quotePrefix="1" applyNumberFormat="1" applyFont="1" applyBorder="1" applyProtection="1">
      <protection locked="0"/>
    </xf>
    <xf numFmtId="37" fontId="10" fillId="0" borderId="1" xfId="180" quotePrefix="1" applyNumberFormat="1" applyFont="1" applyBorder="1" applyProtection="1">
      <protection locked="0"/>
    </xf>
    <xf numFmtId="37" fontId="10" fillId="0" borderId="1" xfId="36" quotePrefix="1" applyNumberFormat="1" applyFont="1" applyBorder="1" applyProtection="1">
      <protection locked="0"/>
    </xf>
    <xf numFmtId="37" fontId="10" fillId="0" borderId="1" xfId="0" quotePrefix="1" applyNumberFormat="1" applyFont="1" applyBorder="1" applyProtection="1">
      <protection locked="0"/>
    </xf>
    <xf numFmtId="39" fontId="10" fillId="0" borderId="1" xfId="138" quotePrefix="1" applyNumberFormat="1" applyFont="1" applyBorder="1" applyProtection="1">
      <protection locked="0"/>
    </xf>
    <xf numFmtId="165" fontId="10" fillId="0" borderId="1" xfId="1" quotePrefix="1" applyNumberFormat="1" applyFont="1" applyBorder="1" applyProtection="1">
      <protection locked="0"/>
    </xf>
    <xf numFmtId="37" fontId="10" fillId="0" borderId="1" xfId="36" quotePrefix="1" applyNumberFormat="1" applyFont="1" applyBorder="1" applyProtection="1">
      <protection locked="0"/>
    </xf>
    <xf numFmtId="37" fontId="10" fillId="0" borderId="1" xfId="180" quotePrefix="1" applyNumberFormat="1" applyFont="1" applyBorder="1" applyProtection="1">
      <protection locked="0"/>
    </xf>
    <xf numFmtId="39" fontId="10" fillId="0" borderId="1" xfId="138" quotePrefix="1" applyNumberFormat="1" applyFont="1" applyBorder="1" applyProtection="1">
      <protection locked="0"/>
    </xf>
    <xf numFmtId="37" fontId="10" fillId="0" borderId="1" xfId="40" applyNumberFormat="1" applyFont="1" applyBorder="1" applyProtection="1">
      <protection locked="0"/>
    </xf>
    <xf numFmtId="37" fontId="10" fillId="0" borderId="1" xfId="180" quotePrefix="1" applyNumberFormat="1" applyFont="1" applyBorder="1" applyProtection="1">
      <protection locked="0"/>
    </xf>
    <xf numFmtId="37" fontId="10" fillId="0" borderId="1" xfId="180" quotePrefix="1" applyNumberFormat="1" applyFont="1" applyBorder="1" applyProtection="1">
      <protection locked="0"/>
    </xf>
    <xf numFmtId="37" fontId="10" fillId="0" borderId="1" xfId="36" quotePrefix="1" applyNumberFormat="1" applyFont="1" applyBorder="1" applyProtection="1">
      <protection locked="0"/>
    </xf>
    <xf numFmtId="37" fontId="10" fillId="0" borderId="1" xfId="0" quotePrefix="1" applyNumberFormat="1" applyFont="1" applyBorder="1" applyProtection="1">
      <protection locked="0"/>
    </xf>
    <xf numFmtId="39" fontId="10" fillId="0" borderId="1" xfId="138" quotePrefix="1" applyNumberFormat="1" applyFont="1" applyBorder="1" applyProtection="1">
      <protection locked="0"/>
    </xf>
    <xf numFmtId="165" fontId="10" fillId="0" borderId="1" xfId="1" quotePrefix="1" applyNumberFormat="1" applyFont="1" applyBorder="1" applyProtection="1">
      <protection locked="0"/>
    </xf>
    <xf numFmtId="37" fontId="10" fillId="0" borderId="1" xfId="36" quotePrefix="1" applyNumberFormat="1" applyFont="1" applyBorder="1" applyProtection="1">
      <protection locked="0"/>
    </xf>
    <xf numFmtId="37" fontId="10" fillId="0" borderId="1" xfId="180" quotePrefix="1" applyNumberFormat="1" applyFont="1" applyBorder="1" applyProtection="1">
      <protection locked="0"/>
    </xf>
    <xf numFmtId="39" fontId="10" fillId="0" borderId="1" xfId="138" quotePrefix="1" applyNumberFormat="1" applyFont="1" applyBorder="1" applyProtection="1">
      <protection locked="0"/>
    </xf>
    <xf numFmtId="37" fontId="10" fillId="0" borderId="1" xfId="180" quotePrefix="1" applyNumberFormat="1" applyFont="1" applyBorder="1" applyProtection="1">
      <protection locked="0"/>
    </xf>
    <xf numFmtId="37" fontId="10" fillId="0" borderId="1" xfId="180" quotePrefix="1" applyNumberFormat="1" applyFont="1" applyBorder="1" applyProtection="1">
      <protection locked="0"/>
    </xf>
    <xf numFmtId="37" fontId="10" fillId="0" borderId="1" xfId="36" quotePrefix="1" applyNumberFormat="1" applyFont="1" applyBorder="1" applyProtection="1">
      <protection locked="0"/>
    </xf>
    <xf numFmtId="37" fontId="10" fillId="0" borderId="1" xfId="0" quotePrefix="1" applyNumberFormat="1" applyFont="1" applyBorder="1" applyProtection="1">
      <protection locked="0"/>
    </xf>
    <xf numFmtId="39" fontId="10" fillId="0" borderId="1" xfId="138" quotePrefix="1" applyNumberFormat="1" applyFont="1" applyBorder="1" applyProtection="1">
      <protection locked="0"/>
    </xf>
    <xf numFmtId="165" fontId="10" fillId="0" borderId="1" xfId="1" quotePrefix="1" applyNumberFormat="1" applyFont="1" applyBorder="1" applyProtection="1">
      <protection locked="0"/>
    </xf>
    <xf numFmtId="37" fontId="10" fillId="0" borderId="1" xfId="36" quotePrefix="1" applyNumberFormat="1" applyFont="1" applyBorder="1" applyProtection="1">
      <protection locked="0"/>
    </xf>
    <xf numFmtId="37" fontId="10" fillId="0" borderId="1" xfId="180" quotePrefix="1" applyNumberFormat="1" applyFont="1" applyBorder="1" applyProtection="1">
      <protection locked="0"/>
    </xf>
    <xf numFmtId="39" fontId="10" fillId="0" borderId="1" xfId="138" quotePrefix="1" applyNumberFormat="1" applyFont="1" applyBorder="1" applyProtection="1">
      <protection locked="0"/>
    </xf>
    <xf numFmtId="37" fontId="10" fillId="0" borderId="1" xfId="40" applyNumberFormat="1" applyFont="1" applyBorder="1" applyProtection="1">
      <protection locked="0"/>
    </xf>
    <xf numFmtId="37" fontId="10" fillId="0" borderId="1" xfId="180" quotePrefix="1" applyNumberFormat="1" applyFont="1" applyBorder="1" applyProtection="1">
      <protection locked="0"/>
    </xf>
    <xf numFmtId="37" fontId="10" fillId="0" borderId="1" xfId="180" quotePrefix="1" applyNumberFormat="1" applyFont="1" applyBorder="1" applyProtection="1">
      <protection locked="0"/>
    </xf>
    <xf numFmtId="37" fontId="10" fillId="0" borderId="1" xfId="36" quotePrefix="1" applyNumberFormat="1" applyFont="1" applyBorder="1" applyProtection="1">
      <protection locked="0"/>
    </xf>
    <xf numFmtId="37" fontId="10" fillId="0" borderId="1" xfId="0" quotePrefix="1" applyNumberFormat="1" applyFont="1" applyBorder="1" applyProtection="1">
      <protection locked="0"/>
    </xf>
    <xf numFmtId="39" fontId="10" fillId="0" borderId="1" xfId="138" quotePrefix="1" applyNumberFormat="1" applyFont="1" applyBorder="1" applyProtection="1">
      <protection locked="0"/>
    </xf>
    <xf numFmtId="165" fontId="10" fillId="0" borderId="1" xfId="1" quotePrefix="1" applyNumberFormat="1" applyFont="1" applyBorder="1" applyProtection="1">
      <protection locked="0"/>
    </xf>
    <xf numFmtId="37" fontId="10" fillId="0" borderId="1" xfId="36" quotePrefix="1" applyNumberFormat="1" applyFont="1" applyBorder="1" applyProtection="1">
      <protection locked="0"/>
    </xf>
    <xf numFmtId="37" fontId="10" fillId="0" borderId="1" xfId="180" quotePrefix="1" applyNumberFormat="1" applyFont="1" applyBorder="1" applyProtection="1">
      <protection locked="0"/>
    </xf>
    <xf numFmtId="39" fontId="10" fillId="0" borderId="1" xfId="138" quotePrefix="1" applyNumberFormat="1" applyFont="1" applyBorder="1" applyProtection="1">
      <protection locked="0"/>
    </xf>
    <xf numFmtId="37" fontId="10" fillId="0" borderId="1" xfId="1" quotePrefix="1" applyNumberFormat="1" applyFont="1" applyBorder="1" applyProtection="1">
      <protection locked="0"/>
    </xf>
    <xf numFmtId="37" fontId="10" fillId="0" borderId="1" xfId="1" quotePrefix="1" applyNumberFormat="1" applyFont="1" applyBorder="1" applyProtection="1">
      <protection locked="0"/>
    </xf>
    <xf numFmtId="37" fontId="10" fillId="0" borderId="1" xfId="180" quotePrefix="1" applyNumberFormat="1" applyFont="1" applyBorder="1" applyProtection="1">
      <protection locked="0"/>
    </xf>
    <xf numFmtId="37" fontId="10" fillId="0" borderId="1" xfId="180" quotePrefix="1" applyNumberFormat="1" applyFont="1" applyBorder="1" applyProtection="1">
      <protection locked="0"/>
    </xf>
    <xf numFmtId="37" fontId="10" fillId="0" borderId="1" xfId="0" quotePrefix="1" applyNumberFormat="1" applyFont="1" applyBorder="1" applyProtection="1">
      <protection locked="0"/>
    </xf>
    <xf numFmtId="37" fontId="10" fillId="0" borderId="1" xfId="36" quotePrefix="1" applyNumberFormat="1" applyFont="1" applyBorder="1" applyProtection="1">
      <protection locked="0"/>
    </xf>
    <xf numFmtId="37" fontId="10" fillId="0" borderId="1" xfId="36" quotePrefix="1" applyNumberFormat="1" applyFont="1" applyBorder="1" applyProtection="1">
      <protection locked="0"/>
    </xf>
    <xf numFmtId="37" fontId="10" fillId="0" borderId="1" xfId="36" quotePrefix="1" applyNumberFormat="1" applyFont="1" applyBorder="1" applyProtection="1">
      <protection locked="0"/>
    </xf>
    <xf numFmtId="37" fontId="10" fillId="0" borderId="1" xfId="180" quotePrefix="1" applyNumberFormat="1" applyFont="1" applyBorder="1" applyProtection="1">
      <protection locked="0"/>
    </xf>
    <xf numFmtId="39" fontId="10" fillId="0" borderId="1" xfId="138" quotePrefix="1" applyNumberFormat="1" applyFont="1" applyBorder="1" applyProtection="1">
      <protection locked="0"/>
    </xf>
    <xf numFmtId="37" fontId="10" fillId="0" borderId="1" xfId="180" quotePrefix="1" applyNumberFormat="1" applyFont="1" applyBorder="1" applyProtection="1">
      <protection locked="0"/>
    </xf>
    <xf numFmtId="37" fontId="10" fillId="0" borderId="1" xfId="180" quotePrefix="1" applyNumberFormat="1" applyFont="1" applyBorder="1" applyProtection="1">
      <protection locked="0"/>
    </xf>
    <xf numFmtId="37" fontId="10" fillId="0" borderId="1" xfId="36" quotePrefix="1" applyNumberFormat="1" applyFont="1" applyBorder="1" applyProtection="1">
      <protection locked="0"/>
    </xf>
    <xf numFmtId="37" fontId="10" fillId="0" borderId="1" xfId="0" quotePrefix="1" applyNumberFormat="1" applyFont="1" applyBorder="1" applyProtection="1">
      <protection locked="0"/>
    </xf>
    <xf numFmtId="37" fontId="10" fillId="0" borderId="1" xfId="0" quotePrefix="1" applyNumberFormat="1" applyFont="1" applyBorder="1" applyProtection="1">
      <protection locked="0"/>
    </xf>
    <xf numFmtId="37" fontId="10" fillId="0" borderId="1" xfId="0" quotePrefix="1" applyNumberFormat="1" applyFont="1" applyBorder="1" applyProtection="1">
      <protection locked="0"/>
    </xf>
    <xf numFmtId="37" fontId="10" fillId="0" borderId="1" xfId="180" quotePrefix="1" applyNumberFormat="1" applyFont="1" applyBorder="1" applyProtection="1">
      <protection locked="0"/>
    </xf>
    <xf numFmtId="39" fontId="10" fillId="0" borderId="1" xfId="138" quotePrefix="1" applyNumberFormat="1" applyFont="1" applyBorder="1" applyProtection="1">
      <protection locked="0"/>
    </xf>
    <xf numFmtId="37" fontId="10" fillId="0" borderId="1" xfId="180" quotePrefix="1" applyNumberFormat="1" applyFont="1" applyBorder="1" applyProtection="1">
      <protection locked="0"/>
    </xf>
    <xf numFmtId="37" fontId="10" fillId="0" borderId="1" xfId="180" quotePrefix="1" applyNumberFormat="1" applyFont="1" applyBorder="1" applyProtection="1">
      <protection locked="0"/>
    </xf>
    <xf numFmtId="37" fontId="10" fillId="0" borderId="1" xfId="180" quotePrefix="1" applyNumberFormat="1" applyFont="1" applyBorder="1" applyProtection="1">
      <protection locked="0"/>
    </xf>
    <xf numFmtId="37" fontId="10" fillId="4" borderId="1" xfId="0" quotePrefix="1" applyNumberFormat="1" applyFont="1" applyFill="1" applyBorder="1" applyProtection="1">
      <protection locked="0"/>
    </xf>
    <xf numFmtId="37" fontId="10" fillId="0" borderId="1" xfId="0" quotePrefix="1" applyNumberFormat="1" applyFont="1" applyBorder="1" applyProtection="1">
      <protection locked="0"/>
    </xf>
    <xf numFmtId="37" fontId="10" fillId="0" borderId="1" xfId="36" quotePrefix="1" applyNumberFormat="1" applyFont="1" applyBorder="1" applyProtection="1">
      <protection locked="0"/>
    </xf>
    <xf numFmtId="37" fontId="10" fillId="0" borderId="1" xfId="36" quotePrefix="1" applyNumberFormat="1" applyFont="1" applyBorder="1" applyProtection="1">
      <protection locked="0"/>
    </xf>
    <xf numFmtId="49" fontId="10" fillId="4" borderId="1" xfId="0" quotePrefix="1" applyNumberFormat="1" applyFont="1" applyFill="1" applyBorder="1" applyAlignment="1" applyProtection="1">
      <protection locked="0"/>
    </xf>
    <xf numFmtId="38" fontId="10" fillId="4" borderId="1" xfId="0" quotePrefix="1" applyNumberFormat="1" applyFont="1" applyFill="1" applyBorder="1" applyAlignment="1" applyProtection="1">
      <alignment horizontal="left"/>
      <protection locked="0"/>
    </xf>
    <xf numFmtId="38" fontId="10" fillId="4" borderId="14" xfId="0" applyNumberFormat="1" applyFont="1" applyFill="1" applyBorder="1" applyProtection="1">
      <protection locked="0"/>
    </xf>
    <xf numFmtId="38" fontId="10" fillId="4" borderId="14" xfId="0" quotePrefix="1" applyNumberFormat="1" applyFont="1" applyFill="1" applyBorder="1" applyProtection="1">
      <protection locked="0"/>
    </xf>
    <xf numFmtId="49" fontId="10" fillId="4" borderId="1" xfId="0" quotePrefix="1" applyNumberFormat="1" applyFont="1" applyFill="1" applyBorder="1" applyAlignment="1" applyProtection="1">
      <alignment horizontal="left"/>
      <protection locked="0"/>
    </xf>
    <xf numFmtId="38" fontId="10" fillId="4" borderId="1" xfId="0" applyNumberFormat="1" applyFont="1" applyFill="1" applyBorder="1" applyProtection="1">
      <protection locked="0"/>
    </xf>
    <xf numFmtId="37" fontId="10" fillId="4" borderId="1" xfId="0" applyFont="1" applyFill="1" applyBorder="1" applyProtection="1">
      <protection locked="0"/>
    </xf>
    <xf numFmtId="38" fontId="10" fillId="4" borderId="1" xfId="0" applyNumberFormat="1" applyFont="1" applyFill="1" applyBorder="1" applyProtection="1">
      <protection locked="0"/>
    </xf>
    <xf numFmtId="38" fontId="10" fillId="4" borderId="1" xfId="0" applyNumberFormat="1" applyFont="1" applyFill="1" applyBorder="1" applyProtection="1">
      <protection locked="0"/>
    </xf>
    <xf numFmtId="38" fontId="10" fillId="4" borderId="1" xfId="0" applyNumberFormat="1" applyFont="1" applyFill="1" applyBorder="1" applyProtection="1">
      <protection locked="0"/>
    </xf>
    <xf numFmtId="38" fontId="10" fillId="4" borderId="1" xfId="0" applyNumberFormat="1" applyFont="1" applyFill="1" applyBorder="1" applyProtection="1">
      <protection locked="0"/>
    </xf>
    <xf numFmtId="37" fontId="10" fillId="4" borderId="1" xfId="36" applyFont="1" applyFill="1" applyBorder="1" applyProtection="1">
      <protection locked="0"/>
    </xf>
    <xf numFmtId="37" fontId="10" fillId="4" borderId="1" xfId="36" applyFont="1" applyFill="1" applyBorder="1" applyProtection="1">
      <protection locked="0"/>
    </xf>
    <xf numFmtId="38" fontId="10" fillId="4" borderId="1" xfId="36" applyNumberFormat="1" applyFont="1" applyFill="1" applyBorder="1" applyProtection="1">
      <protection locked="0"/>
    </xf>
    <xf numFmtId="37" fontId="10" fillId="4" borderId="1" xfId="36" applyFont="1" applyFill="1" applyBorder="1" applyProtection="1">
      <protection locked="0"/>
    </xf>
    <xf numFmtId="38" fontId="10" fillId="4" borderId="1" xfId="36" applyNumberFormat="1" applyFont="1" applyFill="1" applyBorder="1" applyProtection="1">
      <protection locked="0"/>
    </xf>
    <xf numFmtId="37" fontId="10" fillId="4" borderId="1" xfId="0" applyFont="1" applyFill="1" applyBorder="1" applyProtection="1">
      <protection locked="0"/>
    </xf>
    <xf numFmtId="37" fontId="10" fillId="4" borderId="1" xfId="36" applyFont="1" applyFill="1" applyBorder="1" applyProtection="1">
      <protection locked="0"/>
    </xf>
    <xf numFmtId="38" fontId="10" fillId="4" borderId="1" xfId="169" applyNumberFormat="1" applyFont="1" applyFill="1" applyBorder="1" applyProtection="1">
      <protection locked="0"/>
    </xf>
    <xf numFmtId="165" fontId="20" fillId="0" borderId="6" xfId="275" applyNumberFormat="1" applyFont="1" applyBorder="1"/>
    <xf numFmtId="165" fontId="33" fillId="0" borderId="6" xfId="251" applyNumberFormat="1" applyFont="1" applyBorder="1"/>
    <xf numFmtId="38" fontId="10" fillId="4" borderId="1" xfId="169" applyNumberFormat="1" applyFont="1" applyFill="1" applyBorder="1" applyProtection="1">
      <protection locked="0"/>
    </xf>
    <xf numFmtId="38" fontId="10" fillId="4" borderId="1" xfId="169" applyNumberFormat="1" applyFont="1" applyFill="1" applyBorder="1" applyProtection="1">
      <protection locked="0"/>
    </xf>
    <xf numFmtId="38" fontId="10" fillId="4" borderId="1" xfId="169" applyNumberFormat="1" applyFont="1" applyFill="1" applyBorder="1" applyProtection="1">
      <protection locked="0"/>
    </xf>
    <xf numFmtId="37" fontId="10" fillId="4" borderId="1" xfId="0" applyFont="1" applyFill="1" applyBorder="1" applyProtection="1">
      <protection locked="0"/>
    </xf>
    <xf numFmtId="38" fontId="10" fillId="4" borderId="1" xfId="0" applyNumberFormat="1" applyFont="1" applyFill="1" applyBorder="1" applyProtection="1">
      <protection locked="0"/>
    </xf>
    <xf numFmtId="37" fontId="10" fillId="4" borderId="1" xfId="0" applyFont="1" applyFill="1" applyBorder="1" applyProtection="1">
      <protection locked="0"/>
    </xf>
    <xf numFmtId="38" fontId="10" fillId="4" borderId="1" xfId="0" applyNumberFormat="1" applyFont="1" applyFill="1" applyBorder="1" applyProtection="1">
      <protection locked="0"/>
    </xf>
    <xf numFmtId="38" fontId="10" fillId="4" borderId="1" xfId="180" applyNumberFormat="1" applyFont="1" applyFill="1" applyBorder="1" applyProtection="1">
      <protection locked="0"/>
    </xf>
    <xf numFmtId="37" fontId="10" fillId="4" borderId="1" xfId="180" applyFont="1" applyFill="1" applyBorder="1" applyProtection="1">
      <protection locked="0"/>
    </xf>
    <xf numFmtId="38" fontId="10" fillId="4" borderId="1" xfId="169" applyNumberFormat="1" applyFont="1" applyFill="1" applyBorder="1" applyProtection="1">
      <protection locked="0"/>
    </xf>
    <xf numFmtId="38" fontId="10" fillId="4" borderId="1" xfId="169" applyNumberFormat="1" applyFont="1" applyFill="1" applyBorder="1" applyProtection="1">
      <protection locked="0"/>
    </xf>
    <xf numFmtId="38" fontId="10" fillId="4" borderId="1" xfId="169" applyNumberFormat="1" applyFont="1" applyFill="1" applyBorder="1" applyProtection="1">
      <protection locked="0"/>
    </xf>
    <xf numFmtId="38" fontId="10" fillId="4" borderId="1" xfId="0" applyNumberFormat="1" applyFont="1" applyFill="1" applyBorder="1" applyProtection="1">
      <protection locked="0"/>
    </xf>
    <xf numFmtId="38" fontId="10" fillId="4" borderId="1" xfId="180" applyNumberFormat="1" applyFont="1" applyFill="1" applyBorder="1" applyProtection="1">
      <protection locked="0"/>
    </xf>
    <xf numFmtId="38" fontId="10" fillId="4" borderId="1" xfId="0" applyNumberFormat="1" applyFont="1" applyFill="1" applyBorder="1" applyProtection="1">
      <protection locked="0"/>
    </xf>
    <xf numFmtId="38" fontId="10" fillId="4" borderId="1" xfId="180" applyNumberFormat="1" applyFont="1" applyFill="1" applyBorder="1" applyProtection="1">
      <protection locked="0"/>
    </xf>
    <xf numFmtId="38" fontId="10" fillId="4" borderId="1" xfId="0" applyNumberFormat="1" applyFont="1" applyFill="1" applyBorder="1" applyProtection="1">
      <protection locked="0"/>
    </xf>
    <xf numFmtId="38" fontId="10" fillId="4" borderId="1" xfId="0" applyNumberFormat="1" applyFont="1" applyFill="1" applyBorder="1" applyProtection="1">
      <protection locked="0"/>
    </xf>
    <xf numFmtId="38" fontId="10" fillId="4" borderId="1" xfId="0" applyNumberFormat="1" applyFont="1" applyFill="1" applyBorder="1" applyProtection="1">
      <protection locked="0"/>
    </xf>
    <xf numFmtId="38" fontId="10" fillId="4" borderId="1" xfId="0" applyNumberFormat="1" applyFont="1" applyFill="1" applyBorder="1" applyProtection="1">
      <protection locked="0"/>
    </xf>
    <xf numFmtId="38" fontId="10" fillId="4" borderId="1" xfId="0" applyNumberFormat="1" applyFont="1" applyFill="1" applyBorder="1" applyProtection="1">
      <protection locked="0"/>
    </xf>
    <xf numFmtId="38" fontId="10" fillId="4" borderId="1" xfId="0" applyNumberFormat="1" applyFont="1" applyFill="1" applyBorder="1" applyProtection="1">
      <protection locked="0"/>
    </xf>
    <xf numFmtId="38" fontId="10" fillId="4" borderId="1" xfId="0" applyNumberFormat="1" applyFont="1" applyFill="1" applyBorder="1" applyAlignment="1" applyProtection="1">
      <alignment horizontal="center"/>
      <protection locked="0"/>
    </xf>
    <xf numFmtId="38" fontId="10" fillId="4" borderId="1" xfId="169" applyNumberFormat="1" applyFont="1" applyFill="1" applyBorder="1" applyProtection="1">
      <protection locked="0"/>
    </xf>
    <xf numFmtId="38" fontId="10" fillId="4" borderId="1" xfId="169" applyNumberFormat="1" applyFont="1" applyFill="1" applyBorder="1" applyProtection="1">
      <protection locked="0"/>
    </xf>
    <xf numFmtId="38" fontId="10" fillId="0" borderId="1" xfId="169" applyNumberFormat="1" applyFont="1" applyFill="1" applyBorder="1" applyProtection="1">
      <protection locked="0"/>
    </xf>
    <xf numFmtId="38" fontId="4" fillId="4" borderId="1" xfId="169" applyNumberFormat="1" applyFont="1" applyFill="1" applyBorder="1" applyProtection="1">
      <protection locked="0"/>
    </xf>
    <xf numFmtId="38" fontId="10" fillId="4" borderId="1" xfId="0" applyNumberFormat="1" applyFont="1" applyFill="1" applyBorder="1" applyProtection="1">
      <protection locked="0"/>
    </xf>
    <xf numFmtId="38" fontId="10" fillId="4" borderId="1" xfId="169" applyNumberFormat="1" applyFont="1" applyFill="1" applyBorder="1" applyProtection="1">
      <protection locked="0"/>
    </xf>
    <xf numFmtId="38" fontId="10" fillId="4" borderId="1" xfId="180" applyNumberFormat="1" applyFont="1" applyFill="1" applyBorder="1" applyProtection="1">
      <protection locked="0"/>
    </xf>
    <xf numFmtId="38" fontId="4" fillId="4" borderId="1" xfId="169" applyNumberFormat="1" applyFont="1" applyFill="1" applyBorder="1" applyProtection="1">
      <protection locked="0"/>
    </xf>
    <xf numFmtId="38" fontId="10" fillId="4" borderId="1" xfId="0" applyNumberFormat="1" applyFont="1" applyFill="1" applyBorder="1" applyProtection="1">
      <protection locked="0"/>
    </xf>
    <xf numFmtId="37" fontId="0" fillId="0" borderId="0" xfId="0"/>
    <xf numFmtId="37" fontId="4" fillId="3" borderId="0" xfId="0" applyFont="1" applyFill="1" applyAlignment="1" applyProtection="1">
      <alignment horizontal="center"/>
    </xf>
    <xf numFmtId="37" fontId="4" fillId="3" borderId="0" xfId="0" quotePrefix="1" applyFont="1" applyFill="1" applyAlignment="1" applyProtection="1">
      <alignment horizontal="left"/>
    </xf>
    <xf numFmtId="37" fontId="4" fillId="3" borderId="0" xfId="0" applyFont="1" applyFill="1" applyAlignment="1" applyProtection="1">
      <alignment horizontal="right"/>
    </xf>
    <xf numFmtId="37" fontId="4" fillId="3" borderId="0" xfId="0" applyFont="1" applyFill="1" applyAlignment="1" applyProtection="1"/>
    <xf numFmtId="37" fontId="10" fillId="4" borderId="1" xfId="0" applyFont="1" applyFill="1" applyBorder="1" applyProtection="1">
      <protection locked="0"/>
    </xf>
    <xf numFmtId="37" fontId="4" fillId="3" borderId="0" xfId="0" applyFont="1" applyFill="1" applyProtection="1"/>
    <xf numFmtId="37" fontId="10" fillId="3" borderId="0" xfId="0" applyFont="1" applyFill="1" applyAlignment="1" applyProtection="1">
      <alignment horizontal="center"/>
    </xf>
    <xf numFmtId="37" fontId="4" fillId="3" borderId="0" xfId="0" quotePrefix="1" applyFont="1" applyFill="1" applyAlignment="1" applyProtection="1"/>
    <xf numFmtId="37" fontId="10" fillId="3" borderId="0" xfId="0" applyFont="1" applyFill="1" applyProtection="1"/>
    <xf numFmtId="37" fontId="4" fillId="0" borderId="0" xfId="0" applyFont="1" applyAlignment="1" applyProtection="1"/>
    <xf numFmtId="37" fontId="4" fillId="0" borderId="0" xfId="0" applyFont="1" applyProtection="1"/>
    <xf numFmtId="37" fontId="4" fillId="0" borderId="0" xfId="0" applyFont="1" applyAlignment="1" applyProtection="1">
      <alignment horizontal="center"/>
    </xf>
    <xf numFmtId="38" fontId="4" fillId="3" borderId="0" xfId="0" applyNumberFormat="1" applyFont="1" applyFill="1" applyAlignment="1" applyProtection="1">
      <alignment horizontal="center"/>
    </xf>
    <xf numFmtId="37" fontId="10" fillId="0" borderId="1" xfId="0" applyNumberFormat="1" applyFont="1" applyBorder="1" applyAlignment="1" applyProtection="1">
      <protection locked="0"/>
    </xf>
    <xf numFmtId="37" fontId="10" fillId="0" borderId="1" xfId="0" quotePrefix="1" applyNumberFormat="1" applyFont="1" applyBorder="1" applyProtection="1">
      <protection locked="0"/>
    </xf>
    <xf numFmtId="37" fontId="10" fillId="0" borderId="1" xfId="1" quotePrefix="1" applyNumberFormat="1" applyFont="1" applyBorder="1" applyProtection="1">
      <protection locked="0"/>
    </xf>
    <xf numFmtId="37" fontId="10" fillId="4" borderId="1" xfId="0" quotePrefix="1" applyNumberFormat="1" applyFont="1" applyFill="1" applyBorder="1" applyProtection="1">
      <protection locked="0"/>
    </xf>
    <xf numFmtId="38" fontId="10" fillId="4" borderId="1" xfId="0" applyNumberFormat="1" applyFont="1" applyFill="1" applyBorder="1" applyProtection="1">
      <protection locked="0"/>
    </xf>
    <xf numFmtId="38" fontId="4" fillId="3" borderId="0" xfId="0" applyNumberFormat="1" applyFont="1" applyFill="1" applyAlignment="1" applyProtection="1">
      <alignment horizontal="right"/>
    </xf>
    <xf numFmtId="38" fontId="4" fillId="3" borderId="0" xfId="0" applyNumberFormat="1" applyFont="1" applyFill="1" applyProtection="1"/>
    <xf numFmtId="38" fontId="10" fillId="3" borderId="0" xfId="0" applyNumberFormat="1" applyFont="1" applyFill="1" applyAlignment="1" applyProtection="1">
      <alignment horizontal="center"/>
    </xf>
    <xf numFmtId="38" fontId="10" fillId="3" borderId="0" xfId="0" applyNumberFormat="1" applyFont="1" applyFill="1" applyProtection="1"/>
    <xf numFmtId="37" fontId="4" fillId="0" borderId="0" xfId="0" applyFont="1" applyFill="1" applyAlignment="1" applyProtection="1"/>
    <xf numFmtId="37" fontId="4" fillId="3" borderId="0" xfId="0" applyNumberFormat="1" applyFont="1" applyFill="1" applyProtection="1"/>
    <xf numFmtId="164" fontId="4" fillId="0" borderId="0" xfId="0" applyNumberFormat="1" applyFont="1" applyProtection="1"/>
    <xf numFmtId="39" fontId="4" fillId="0" borderId="0" xfId="0" applyNumberFormat="1" applyFont="1" applyProtection="1"/>
    <xf numFmtId="37" fontId="4" fillId="0" borderId="0" xfId="0" applyFont="1" applyAlignment="1" applyProtection="1">
      <alignment horizontal="left"/>
    </xf>
    <xf numFmtId="37" fontId="4" fillId="0" borderId="0" xfId="0" quotePrefix="1" applyFont="1" applyAlignment="1" applyProtection="1">
      <alignment horizontal="left"/>
    </xf>
    <xf numFmtId="164" fontId="4" fillId="0" borderId="0" xfId="0" applyNumberFormat="1" applyFont="1" applyAlignment="1" applyProtection="1">
      <alignment horizontal="left"/>
    </xf>
    <xf numFmtId="37" fontId="4" fillId="2" borderId="0" xfId="0" applyFont="1" applyFill="1" applyAlignment="1" applyProtection="1">
      <alignment horizontal="centerContinuous"/>
    </xf>
    <xf numFmtId="37" fontId="4" fillId="2" borderId="0" xfId="0" applyFont="1" applyFill="1" applyAlignment="1" applyProtection="1">
      <alignment horizontal="left"/>
    </xf>
    <xf numFmtId="37" fontId="4" fillId="2" borderId="0" xfId="0" applyFont="1" applyFill="1" applyAlignment="1" applyProtection="1">
      <alignment horizontal="center"/>
    </xf>
    <xf numFmtId="37" fontId="4" fillId="0" borderId="0" xfId="0" quotePrefix="1" applyFont="1" applyAlignment="1" applyProtection="1">
      <alignment horizontal="fill"/>
    </xf>
    <xf numFmtId="37" fontId="4" fillId="3" borderId="0" xfId="0" quotePrefix="1" applyFont="1" applyFill="1" applyAlignment="1" applyProtection="1">
      <alignment horizontal="centerContinuous"/>
    </xf>
    <xf numFmtId="37" fontId="4" fillId="3" borderId="0" xfId="0" applyFont="1" applyFill="1" applyAlignment="1" applyProtection="1">
      <alignment horizontal="centerContinuous"/>
    </xf>
    <xf numFmtId="37" fontId="4" fillId="2" borderId="0" xfId="0" applyFont="1" applyFill="1" applyAlignment="1" applyProtection="1"/>
    <xf numFmtId="38" fontId="10" fillId="4" borderId="1" xfId="0" applyNumberFormat="1" applyFont="1" applyFill="1" applyBorder="1" applyAlignment="1" applyProtection="1">
      <alignment horizontal="center"/>
      <protection locked="0"/>
    </xf>
    <xf numFmtId="38" fontId="10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>
      <alignment horizontal="left"/>
    </xf>
    <xf numFmtId="38" fontId="10" fillId="3" borderId="8" xfId="0" applyNumberFormat="1" applyFont="1" applyFill="1" applyBorder="1" applyAlignment="1" applyProtection="1">
      <alignment horizontal="center"/>
      <protection locked="0"/>
    </xf>
    <xf numFmtId="37" fontId="4" fillId="0" borderId="0" xfId="0" applyFont="1" applyFill="1" applyAlignment="1" applyProtection="1">
      <alignment horizontal="left"/>
    </xf>
    <xf numFmtId="37" fontId="4" fillId="0" borderId="0" xfId="0" applyFont="1" applyFill="1" applyProtection="1"/>
    <xf numFmtId="38" fontId="4" fillId="0" borderId="0" xfId="0" applyNumberFormat="1" applyFont="1" applyFill="1" applyProtection="1"/>
    <xf numFmtId="38" fontId="4" fillId="0" borderId="0" xfId="0" applyNumberFormat="1" applyFont="1" applyProtection="1"/>
    <xf numFmtId="37" fontId="12" fillId="0" borderId="0" xfId="2" applyNumberFormat="1" applyAlignment="1" applyProtection="1"/>
    <xf numFmtId="37" fontId="4" fillId="7" borderId="0" xfId="0" applyFont="1" applyFill="1" applyProtection="1"/>
    <xf numFmtId="38" fontId="4" fillId="7" borderId="0" xfId="0" applyNumberFormat="1" applyFont="1" applyFill="1" applyProtection="1"/>
    <xf numFmtId="37" fontId="4" fillId="8" borderId="0" xfId="0" applyFont="1" applyFill="1" applyProtection="1"/>
    <xf numFmtId="37" fontId="4" fillId="8" borderId="0" xfId="0" quotePrefix="1" applyFont="1" applyFill="1" applyAlignment="1" applyProtection="1">
      <alignment horizontal="left"/>
    </xf>
    <xf numFmtId="38" fontId="4" fillId="8" borderId="0" xfId="0" applyNumberFormat="1" applyFont="1" applyFill="1" applyProtection="1"/>
    <xf numFmtId="37" fontId="4" fillId="0" borderId="0" xfId="0" quotePrefix="1" applyFont="1" applyAlignment="1" applyProtection="1"/>
    <xf numFmtId="0" fontId="4" fillId="0" borderId="0" xfId="0" applyNumberFormat="1" applyFont="1" applyAlignment="1" applyProtection="1">
      <alignment horizontal="center"/>
    </xf>
    <xf numFmtId="0" fontId="4" fillId="0" borderId="0" xfId="0" applyNumberFormat="1" applyFont="1" applyAlignment="1" applyProtection="1"/>
    <xf numFmtId="0" fontId="4" fillId="0" borderId="0" xfId="0" quotePrefix="1" applyNumberFormat="1" applyFont="1" applyAlignment="1" applyProtection="1">
      <alignment horizontal="center"/>
    </xf>
    <xf numFmtId="37" fontId="4" fillId="3" borderId="0" xfId="0" quotePrefix="1" applyFont="1" applyFill="1" applyAlignment="1" applyProtection="1">
      <alignment horizontal="center"/>
    </xf>
    <xf numFmtId="37" fontId="4" fillId="3" borderId="0" xfId="0" quotePrefix="1" applyNumberFormat="1" applyFont="1" applyFill="1" applyAlignment="1" applyProtection="1"/>
    <xf numFmtId="166" fontId="4" fillId="3" borderId="0" xfId="0" applyNumberFormat="1" applyFont="1" applyFill="1" applyAlignment="1" applyProtection="1">
      <alignment horizontal="center"/>
    </xf>
    <xf numFmtId="37" fontId="4" fillId="3" borderId="0" xfId="0" quotePrefix="1" applyFont="1" applyFill="1" applyAlignment="1" applyProtection="1">
      <alignment horizontal="fill"/>
    </xf>
    <xf numFmtId="37" fontId="4" fillId="3" borderId="0" xfId="1" applyNumberFormat="1" applyFont="1" applyFill="1" applyProtection="1"/>
    <xf numFmtId="37" fontId="4" fillId="3" borderId="0" xfId="0" quotePrefix="1" applyNumberFormat="1" applyFont="1" applyFill="1" applyAlignment="1" applyProtection="1">
      <alignment horizontal="fill"/>
    </xf>
    <xf numFmtId="39" fontId="4" fillId="3" borderId="0" xfId="0" quotePrefix="1" applyNumberFormat="1" applyFont="1" applyFill="1" applyAlignment="1" applyProtection="1">
      <alignment horizontal="left"/>
    </xf>
    <xf numFmtId="4" fontId="4" fillId="3" borderId="0" xfId="0" applyNumberFormat="1" applyFont="1" applyFill="1" applyProtection="1"/>
    <xf numFmtId="37" fontId="4" fillId="0" borderId="0" xfId="0" applyNumberFormat="1" applyFont="1" applyProtection="1"/>
    <xf numFmtId="37" fontId="4" fillId="3" borderId="0" xfId="1" quotePrefix="1" applyNumberFormat="1" applyFont="1" applyFill="1" applyAlignment="1" applyProtection="1">
      <alignment horizontal="fill"/>
    </xf>
    <xf numFmtId="39" fontId="4" fillId="3" borderId="0" xfId="0" quotePrefix="1" applyNumberFormat="1" applyFont="1" applyFill="1" applyAlignment="1" applyProtection="1">
      <alignment horizontal="fill"/>
    </xf>
    <xf numFmtId="39" fontId="4" fillId="3" borderId="0" xfId="0" applyNumberFormat="1" applyFont="1" applyFill="1" applyProtection="1"/>
    <xf numFmtId="37" fontId="11" fillId="3" borderId="0" xfId="0" applyFont="1" applyFill="1" applyProtection="1"/>
    <xf numFmtId="37" fontId="10" fillId="3" borderId="0" xfId="0" applyFont="1" applyFill="1" applyAlignment="1" applyProtection="1">
      <alignment horizontal="centerContinuous"/>
    </xf>
    <xf numFmtId="37" fontId="10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4" fillId="0" borderId="0" xfId="0" applyNumberFormat="1" applyFont="1" applyProtection="1"/>
    <xf numFmtId="1" fontId="4" fillId="0" borderId="0" xfId="0" applyNumberFormat="1" applyFont="1" applyAlignment="1" applyProtection="1">
      <alignment horizontal="center"/>
    </xf>
    <xf numFmtId="37" fontId="4" fillId="0" borderId="0" xfId="0" quotePrefix="1" applyFont="1" applyAlignment="1" applyProtection="1">
      <alignment horizontal="center"/>
    </xf>
    <xf numFmtId="2" fontId="4" fillId="0" borderId="0" xfId="0" applyNumberFormat="1" applyFont="1" applyProtection="1"/>
    <xf numFmtId="2" fontId="4" fillId="0" borderId="0" xfId="0" applyNumberFormat="1" applyFont="1" applyAlignment="1" applyProtection="1"/>
    <xf numFmtId="10" fontId="4" fillId="0" borderId="0" xfId="0" applyNumberFormat="1" applyFont="1" applyProtection="1"/>
    <xf numFmtId="37" fontId="10" fillId="0" borderId="0" xfId="0" applyFont="1" applyProtection="1"/>
    <xf numFmtId="37" fontId="4" fillId="0" borderId="0" xfId="0" applyFont="1" applyProtection="1">
      <protection locked="0"/>
    </xf>
    <xf numFmtId="49" fontId="10" fillId="4" borderId="1" xfId="0" quotePrefix="1" applyNumberFormat="1" applyFont="1" applyFill="1" applyBorder="1" applyAlignment="1" applyProtection="1">
      <protection locked="0"/>
    </xf>
    <xf numFmtId="37" fontId="4" fillId="2" borderId="0" xfId="0" applyFont="1" applyFill="1" applyProtection="1"/>
    <xf numFmtId="37" fontId="4" fillId="2" borderId="0" xfId="0" quotePrefix="1" applyFont="1" applyFill="1" applyAlignment="1" applyProtection="1">
      <alignment horizontal="center"/>
    </xf>
    <xf numFmtId="37" fontId="4" fillId="2" borderId="0" xfId="0" quotePrefix="1" applyFont="1" applyFill="1" applyAlignment="1" applyProtection="1"/>
    <xf numFmtId="4" fontId="4" fillId="2" borderId="0" xfId="0" applyNumberFormat="1" applyFont="1" applyFill="1" applyProtection="1"/>
    <xf numFmtId="39" fontId="4" fillId="2" borderId="0" xfId="0" applyNumberFormat="1" applyFont="1" applyFill="1" applyProtection="1"/>
    <xf numFmtId="37" fontId="10" fillId="0" borderId="1" xfId="180" quotePrefix="1" applyNumberFormat="1" applyFont="1" applyBorder="1" applyProtection="1">
      <protection locked="0"/>
    </xf>
    <xf numFmtId="39" fontId="10" fillId="0" borderId="1" xfId="3" quotePrefix="1" applyNumberFormat="1" applyFont="1" applyBorder="1" applyProtection="1">
      <protection locked="0"/>
    </xf>
    <xf numFmtId="39" fontId="10" fillId="0" borderId="1" xfId="0" quotePrefix="1" applyNumberFormat="1" applyFont="1" applyBorder="1" applyProtection="1">
      <protection locked="0"/>
    </xf>
    <xf numFmtId="39" fontId="10" fillId="0" borderId="1" xfId="0" applyNumberFormat="1" applyFont="1" applyBorder="1" applyProtection="1">
      <protection locked="0"/>
    </xf>
    <xf numFmtId="37" fontId="10" fillId="0" borderId="1" xfId="1" applyNumberFormat="1" applyFont="1" applyBorder="1" applyProtection="1">
      <protection locked="0"/>
    </xf>
    <xf numFmtId="37" fontId="10" fillId="0" borderId="1" xfId="169" quotePrefix="1" applyNumberFormat="1" applyFont="1" applyBorder="1" applyProtection="1">
      <protection locked="0"/>
    </xf>
    <xf numFmtId="37" fontId="10" fillId="0" borderId="1" xfId="40" quotePrefix="1" applyNumberFormat="1" applyFont="1" applyBorder="1" applyProtection="1">
      <protection locked="0"/>
    </xf>
    <xf numFmtId="39" fontId="10" fillId="0" borderId="1" xfId="138" quotePrefix="1" applyNumberFormat="1" applyFont="1" applyBorder="1" applyProtection="1">
      <protection locked="0"/>
    </xf>
    <xf numFmtId="38" fontId="10" fillId="4" borderId="2" xfId="0" applyNumberFormat="1" applyFont="1" applyFill="1" applyBorder="1" applyProtection="1">
      <protection locked="0"/>
    </xf>
    <xf numFmtId="38" fontId="10" fillId="4" borderId="8" xfId="0" applyNumberFormat="1" applyFont="1" applyFill="1" applyBorder="1" applyProtection="1">
      <protection locked="0"/>
    </xf>
    <xf numFmtId="38" fontId="10" fillId="4" borderId="1" xfId="0" quotePrefix="1" applyNumberFormat="1" applyFont="1" applyFill="1" applyBorder="1" applyAlignment="1" applyProtection="1">
      <alignment horizontal="left"/>
      <protection locked="0"/>
    </xf>
    <xf numFmtId="38" fontId="10" fillId="4" borderId="14" xfId="0" applyNumberFormat="1" applyFont="1" applyFill="1" applyBorder="1" applyProtection="1">
      <protection locked="0"/>
    </xf>
    <xf numFmtId="38" fontId="10" fillId="4" borderId="14" xfId="0" quotePrefix="1" applyNumberFormat="1" applyFont="1" applyFill="1" applyBorder="1" applyProtection="1">
      <protection locked="0"/>
    </xf>
    <xf numFmtId="49" fontId="10" fillId="4" borderId="1" xfId="0" quotePrefix="1" applyNumberFormat="1" applyFont="1" applyFill="1" applyBorder="1" applyAlignment="1" applyProtection="1">
      <alignment horizontal="left"/>
      <protection locked="0"/>
    </xf>
    <xf numFmtId="165" fontId="10" fillId="0" borderId="1" xfId="1" quotePrefix="1" applyNumberFormat="1" applyFont="1" applyBorder="1" applyProtection="1">
      <protection locked="0"/>
    </xf>
    <xf numFmtId="37" fontId="10" fillId="0" borderId="1" xfId="36" quotePrefix="1" applyNumberFormat="1" applyFont="1" applyBorder="1" applyProtection="1">
      <protection locked="0"/>
    </xf>
    <xf numFmtId="37" fontId="10" fillId="3" borderId="0" xfId="0" applyFont="1" applyFill="1" applyAlignment="1" applyProtection="1">
      <alignment horizontal="center" vertical="center"/>
    </xf>
  </cellXfs>
  <cellStyles count="2225">
    <cellStyle name="20% - Accent1 2" xfId="68"/>
    <cellStyle name="20% - Accent1 2 2" xfId="334"/>
    <cellStyle name="20% - Accent1 2 2 2" xfId="335"/>
    <cellStyle name="20% - Accent1 2 2 2 2" xfId="336"/>
    <cellStyle name="20% - Accent1 2 2 2 2 2" xfId="826"/>
    <cellStyle name="20% - Accent1 2 2 2 2 2 2" xfId="1971"/>
    <cellStyle name="20% - Accent1 2 2 2 2 2 3" xfId="1409"/>
    <cellStyle name="20% - Accent1 2 2 2 2 3" xfId="1731"/>
    <cellStyle name="20% - Accent1 2 2 2 2 4" xfId="1153"/>
    <cellStyle name="20% - Accent1 2 2 2 3" xfId="337"/>
    <cellStyle name="20% - Accent1 2 2 2 3 2" xfId="827"/>
    <cellStyle name="20% - Accent1 2 2 2 3 2 2" xfId="1972"/>
    <cellStyle name="20% - Accent1 2 2 2 3 2 3" xfId="1410"/>
    <cellStyle name="20% - Accent1 2 2 2 3 3" xfId="1732"/>
    <cellStyle name="20% - Accent1 2 2 2 3 4" xfId="1154"/>
    <cellStyle name="20% - Accent1 2 2 2 4" xfId="825"/>
    <cellStyle name="20% - Accent1 2 2 2 4 2" xfId="1970"/>
    <cellStyle name="20% - Accent1 2 2 2 4 3" xfId="1408"/>
    <cellStyle name="20% - Accent1 2 2 2 5" xfId="1730"/>
    <cellStyle name="20% - Accent1 2 2 2 6" xfId="1152"/>
    <cellStyle name="20% - Accent1 2 2 3" xfId="338"/>
    <cellStyle name="20% - Accent1 2 2 3 2" xfId="339"/>
    <cellStyle name="20% - Accent1 2 2 3 2 2" xfId="829"/>
    <cellStyle name="20% - Accent1 2 2 3 2 2 2" xfId="1974"/>
    <cellStyle name="20% - Accent1 2 2 3 2 2 3" xfId="1412"/>
    <cellStyle name="20% - Accent1 2 2 3 2 3" xfId="1734"/>
    <cellStyle name="20% - Accent1 2 2 3 2 4" xfId="1156"/>
    <cellStyle name="20% - Accent1 2 2 3 3" xfId="340"/>
    <cellStyle name="20% - Accent1 2 2 3 3 2" xfId="830"/>
    <cellStyle name="20% - Accent1 2 2 3 3 2 2" xfId="1975"/>
    <cellStyle name="20% - Accent1 2 2 3 3 2 3" xfId="1413"/>
    <cellStyle name="20% - Accent1 2 2 3 3 3" xfId="1735"/>
    <cellStyle name="20% - Accent1 2 2 3 3 4" xfId="1157"/>
    <cellStyle name="20% - Accent1 2 2 3 4" xfId="828"/>
    <cellStyle name="20% - Accent1 2 2 3 4 2" xfId="1973"/>
    <cellStyle name="20% - Accent1 2 2 3 4 3" xfId="1411"/>
    <cellStyle name="20% - Accent1 2 2 3 5" xfId="1733"/>
    <cellStyle name="20% - Accent1 2 2 3 6" xfId="1155"/>
    <cellStyle name="20% - Accent1 2 2 4" xfId="341"/>
    <cellStyle name="20% - Accent1 2 2 4 2" xfId="831"/>
    <cellStyle name="20% - Accent1 2 2 4 2 2" xfId="1976"/>
    <cellStyle name="20% - Accent1 2 2 4 2 3" xfId="1414"/>
    <cellStyle name="20% - Accent1 2 2 4 3" xfId="1736"/>
    <cellStyle name="20% - Accent1 2 2 4 4" xfId="1158"/>
    <cellStyle name="20% - Accent1 2 2 5" xfId="342"/>
    <cellStyle name="20% - Accent1 2 2 5 2" xfId="832"/>
    <cellStyle name="20% - Accent1 2 2 5 2 2" xfId="1977"/>
    <cellStyle name="20% - Accent1 2 2 5 2 3" xfId="1415"/>
    <cellStyle name="20% - Accent1 2 2 5 3" xfId="1737"/>
    <cellStyle name="20% - Accent1 2 2 5 4" xfId="1159"/>
    <cellStyle name="20% - Accent1 2 2 6" xfId="824"/>
    <cellStyle name="20% - Accent1 2 2 6 2" xfId="1969"/>
    <cellStyle name="20% - Accent1 2 2 6 3" xfId="1407"/>
    <cellStyle name="20% - Accent1 2 2 7" xfId="1729"/>
    <cellStyle name="20% - Accent1 2 2 8" xfId="1151"/>
    <cellStyle name="20% - Accent1 2 3" xfId="343"/>
    <cellStyle name="20% - Accent1 2 4" xfId="344"/>
    <cellStyle name="20% - Accent1 3" xfId="222"/>
    <cellStyle name="20% - Accent1 3 2" xfId="345"/>
    <cellStyle name="20% - Accent1 3 3" xfId="2207"/>
    <cellStyle name="20% - Accent1 4" xfId="346"/>
    <cellStyle name="20% - Accent1 5" xfId="806"/>
    <cellStyle name="20% - Accent1 5 2" xfId="1951"/>
    <cellStyle name="20% - Accent1 5 3" xfId="1389"/>
    <cellStyle name="20% - Accent1 6" xfId="304"/>
    <cellStyle name="20% - Accent1 6 2" xfId="1630"/>
    <cellStyle name="20% - Accent1 7" xfId="1073"/>
    <cellStyle name="20% - Accent1 8" xfId="1133"/>
    <cellStyle name="20% - Accent1 9" xfId="19"/>
    <cellStyle name="20% - Accent2 2" xfId="69"/>
    <cellStyle name="20% - Accent2 2 2" xfId="347"/>
    <cellStyle name="20% - Accent2 2 2 2" xfId="348"/>
    <cellStyle name="20% - Accent2 2 2 2 2" xfId="349"/>
    <cellStyle name="20% - Accent2 2 2 2 2 2" xfId="835"/>
    <cellStyle name="20% - Accent2 2 2 2 2 2 2" xfId="1980"/>
    <cellStyle name="20% - Accent2 2 2 2 2 2 3" xfId="1418"/>
    <cellStyle name="20% - Accent2 2 2 2 2 3" xfId="1740"/>
    <cellStyle name="20% - Accent2 2 2 2 2 4" xfId="1162"/>
    <cellStyle name="20% - Accent2 2 2 2 3" xfId="350"/>
    <cellStyle name="20% - Accent2 2 2 2 3 2" xfId="836"/>
    <cellStyle name="20% - Accent2 2 2 2 3 2 2" xfId="1981"/>
    <cellStyle name="20% - Accent2 2 2 2 3 2 3" xfId="1419"/>
    <cellStyle name="20% - Accent2 2 2 2 3 3" xfId="1741"/>
    <cellStyle name="20% - Accent2 2 2 2 3 4" xfId="1163"/>
    <cellStyle name="20% - Accent2 2 2 2 4" xfId="834"/>
    <cellStyle name="20% - Accent2 2 2 2 4 2" xfId="1979"/>
    <cellStyle name="20% - Accent2 2 2 2 4 3" xfId="1417"/>
    <cellStyle name="20% - Accent2 2 2 2 5" xfId="1739"/>
    <cellStyle name="20% - Accent2 2 2 2 6" xfId="1161"/>
    <cellStyle name="20% - Accent2 2 2 3" xfId="351"/>
    <cellStyle name="20% - Accent2 2 2 3 2" xfId="352"/>
    <cellStyle name="20% - Accent2 2 2 3 2 2" xfId="838"/>
    <cellStyle name="20% - Accent2 2 2 3 2 2 2" xfId="1983"/>
    <cellStyle name="20% - Accent2 2 2 3 2 2 3" xfId="1421"/>
    <cellStyle name="20% - Accent2 2 2 3 2 3" xfId="1743"/>
    <cellStyle name="20% - Accent2 2 2 3 2 4" xfId="1165"/>
    <cellStyle name="20% - Accent2 2 2 3 3" xfId="353"/>
    <cellStyle name="20% - Accent2 2 2 3 3 2" xfId="839"/>
    <cellStyle name="20% - Accent2 2 2 3 3 2 2" xfId="1984"/>
    <cellStyle name="20% - Accent2 2 2 3 3 2 3" xfId="1422"/>
    <cellStyle name="20% - Accent2 2 2 3 3 3" xfId="1744"/>
    <cellStyle name="20% - Accent2 2 2 3 3 4" xfId="1166"/>
    <cellStyle name="20% - Accent2 2 2 3 4" xfId="837"/>
    <cellStyle name="20% - Accent2 2 2 3 4 2" xfId="1982"/>
    <cellStyle name="20% - Accent2 2 2 3 4 3" xfId="1420"/>
    <cellStyle name="20% - Accent2 2 2 3 5" xfId="1742"/>
    <cellStyle name="20% - Accent2 2 2 3 6" xfId="1164"/>
    <cellStyle name="20% - Accent2 2 2 4" xfId="354"/>
    <cellStyle name="20% - Accent2 2 2 4 2" xfId="840"/>
    <cellStyle name="20% - Accent2 2 2 4 2 2" xfId="1985"/>
    <cellStyle name="20% - Accent2 2 2 4 2 3" xfId="1423"/>
    <cellStyle name="20% - Accent2 2 2 4 3" xfId="1745"/>
    <cellStyle name="20% - Accent2 2 2 4 4" xfId="1167"/>
    <cellStyle name="20% - Accent2 2 2 5" xfId="355"/>
    <cellStyle name="20% - Accent2 2 2 5 2" xfId="841"/>
    <cellStyle name="20% - Accent2 2 2 5 2 2" xfId="1986"/>
    <cellStyle name="20% - Accent2 2 2 5 2 3" xfId="1424"/>
    <cellStyle name="20% - Accent2 2 2 5 3" xfId="1746"/>
    <cellStyle name="20% - Accent2 2 2 5 4" xfId="1168"/>
    <cellStyle name="20% - Accent2 2 2 6" xfId="833"/>
    <cellStyle name="20% - Accent2 2 2 6 2" xfId="1978"/>
    <cellStyle name="20% - Accent2 2 2 6 3" xfId="1416"/>
    <cellStyle name="20% - Accent2 2 2 7" xfId="1738"/>
    <cellStyle name="20% - Accent2 2 2 8" xfId="1160"/>
    <cellStyle name="20% - Accent2 2 3" xfId="356"/>
    <cellStyle name="20% - Accent2 2 4" xfId="357"/>
    <cellStyle name="20% - Accent2 3" xfId="224"/>
    <cellStyle name="20% - Accent2 3 2" xfId="358"/>
    <cellStyle name="20% - Accent2 3 3" xfId="2210"/>
    <cellStyle name="20% - Accent2 4" xfId="359"/>
    <cellStyle name="20% - Accent2 5" xfId="808"/>
    <cellStyle name="20% - Accent2 5 2" xfId="1953"/>
    <cellStyle name="20% - Accent2 5 3" xfId="1391"/>
    <cellStyle name="20% - Accent2 6" xfId="306"/>
    <cellStyle name="20% - Accent2 6 2" xfId="1631"/>
    <cellStyle name="20% - Accent2 7" xfId="1075"/>
    <cellStyle name="20% - Accent2 8" xfId="1135"/>
    <cellStyle name="20% - Accent2 9" xfId="22"/>
    <cellStyle name="20% - Accent3 2" xfId="70"/>
    <cellStyle name="20% - Accent3 2 2" xfId="360"/>
    <cellStyle name="20% - Accent3 2 2 2" xfId="361"/>
    <cellStyle name="20% - Accent3 2 2 2 2" xfId="362"/>
    <cellStyle name="20% - Accent3 2 2 2 2 2" xfId="844"/>
    <cellStyle name="20% - Accent3 2 2 2 2 2 2" xfId="1989"/>
    <cellStyle name="20% - Accent3 2 2 2 2 2 3" xfId="1427"/>
    <cellStyle name="20% - Accent3 2 2 2 2 3" xfId="1749"/>
    <cellStyle name="20% - Accent3 2 2 2 2 4" xfId="1171"/>
    <cellStyle name="20% - Accent3 2 2 2 3" xfId="363"/>
    <cellStyle name="20% - Accent3 2 2 2 3 2" xfId="845"/>
    <cellStyle name="20% - Accent3 2 2 2 3 2 2" xfId="1990"/>
    <cellStyle name="20% - Accent3 2 2 2 3 2 3" xfId="1428"/>
    <cellStyle name="20% - Accent3 2 2 2 3 3" xfId="1750"/>
    <cellStyle name="20% - Accent3 2 2 2 3 4" xfId="1172"/>
    <cellStyle name="20% - Accent3 2 2 2 4" xfId="843"/>
    <cellStyle name="20% - Accent3 2 2 2 4 2" xfId="1988"/>
    <cellStyle name="20% - Accent3 2 2 2 4 3" xfId="1426"/>
    <cellStyle name="20% - Accent3 2 2 2 5" xfId="1748"/>
    <cellStyle name="20% - Accent3 2 2 2 6" xfId="1170"/>
    <cellStyle name="20% - Accent3 2 2 3" xfId="364"/>
    <cellStyle name="20% - Accent3 2 2 3 2" xfId="365"/>
    <cellStyle name="20% - Accent3 2 2 3 2 2" xfId="847"/>
    <cellStyle name="20% - Accent3 2 2 3 2 2 2" xfId="1992"/>
    <cellStyle name="20% - Accent3 2 2 3 2 2 3" xfId="1430"/>
    <cellStyle name="20% - Accent3 2 2 3 2 3" xfId="1752"/>
    <cellStyle name="20% - Accent3 2 2 3 2 4" xfId="1174"/>
    <cellStyle name="20% - Accent3 2 2 3 3" xfId="366"/>
    <cellStyle name="20% - Accent3 2 2 3 3 2" xfId="848"/>
    <cellStyle name="20% - Accent3 2 2 3 3 2 2" xfId="1993"/>
    <cellStyle name="20% - Accent3 2 2 3 3 2 3" xfId="1431"/>
    <cellStyle name="20% - Accent3 2 2 3 3 3" xfId="1753"/>
    <cellStyle name="20% - Accent3 2 2 3 3 4" xfId="1175"/>
    <cellStyle name="20% - Accent3 2 2 3 4" xfId="846"/>
    <cellStyle name="20% - Accent3 2 2 3 4 2" xfId="1991"/>
    <cellStyle name="20% - Accent3 2 2 3 4 3" xfId="1429"/>
    <cellStyle name="20% - Accent3 2 2 3 5" xfId="1751"/>
    <cellStyle name="20% - Accent3 2 2 3 6" xfId="1173"/>
    <cellStyle name="20% - Accent3 2 2 4" xfId="367"/>
    <cellStyle name="20% - Accent3 2 2 4 2" xfId="849"/>
    <cellStyle name="20% - Accent3 2 2 4 2 2" xfId="1994"/>
    <cellStyle name="20% - Accent3 2 2 4 2 3" xfId="1432"/>
    <cellStyle name="20% - Accent3 2 2 4 3" xfId="1754"/>
    <cellStyle name="20% - Accent3 2 2 4 4" xfId="1176"/>
    <cellStyle name="20% - Accent3 2 2 5" xfId="368"/>
    <cellStyle name="20% - Accent3 2 2 5 2" xfId="850"/>
    <cellStyle name="20% - Accent3 2 2 5 2 2" xfId="1995"/>
    <cellStyle name="20% - Accent3 2 2 5 2 3" xfId="1433"/>
    <cellStyle name="20% - Accent3 2 2 5 3" xfId="1755"/>
    <cellStyle name="20% - Accent3 2 2 5 4" xfId="1177"/>
    <cellStyle name="20% - Accent3 2 2 6" xfId="842"/>
    <cellStyle name="20% - Accent3 2 2 6 2" xfId="1987"/>
    <cellStyle name="20% - Accent3 2 2 6 3" xfId="1425"/>
    <cellStyle name="20% - Accent3 2 2 7" xfId="1747"/>
    <cellStyle name="20% - Accent3 2 2 8" xfId="1169"/>
    <cellStyle name="20% - Accent3 2 3" xfId="369"/>
    <cellStyle name="20% - Accent3 2 4" xfId="370"/>
    <cellStyle name="20% - Accent3 3" xfId="226"/>
    <cellStyle name="20% - Accent3 3 2" xfId="371"/>
    <cellStyle name="20% - Accent3 3 3" xfId="2213"/>
    <cellStyle name="20% - Accent3 4" xfId="372"/>
    <cellStyle name="20% - Accent3 5" xfId="810"/>
    <cellStyle name="20% - Accent3 5 2" xfId="1955"/>
    <cellStyle name="20% - Accent3 5 3" xfId="1393"/>
    <cellStyle name="20% - Accent3 6" xfId="308"/>
    <cellStyle name="20% - Accent3 6 2" xfId="1632"/>
    <cellStyle name="20% - Accent3 7" xfId="1077"/>
    <cellStyle name="20% - Accent3 8" xfId="1137"/>
    <cellStyle name="20% - Accent3 9" xfId="25"/>
    <cellStyle name="20% - Accent4 2" xfId="71"/>
    <cellStyle name="20% - Accent4 2 2" xfId="373"/>
    <cellStyle name="20% - Accent4 2 2 2" xfId="374"/>
    <cellStyle name="20% - Accent4 2 2 2 2" xfId="375"/>
    <cellStyle name="20% - Accent4 2 2 2 2 2" xfId="853"/>
    <cellStyle name="20% - Accent4 2 2 2 2 2 2" xfId="1998"/>
    <cellStyle name="20% - Accent4 2 2 2 2 2 3" xfId="1436"/>
    <cellStyle name="20% - Accent4 2 2 2 2 3" xfId="1758"/>
    <cellStyle name="20% - Accent4 2 2 2 2 4" xfId="1180"/>
    <cellStyle name="20% - Accent4 2 2 2 3" xfId="376"/>
    <cellStyle name="20% - Accent4 2 2 2 3 2" xfId="854"/>
    <cellStyle name="20% - Accent4 2 2 2 3 2 2" xfId="1999"/>
    <cellStyle name="20% - Accent4 2 2 2 3 2 3" xfId="1437"/>
    <cellStyle name="20% - Accent4 2 2 2 3 3" xfId="1759"/>
    <cellStyle name="20% - Accent4 2 2 2 3 4" xfId="1181"/>
    <cellStyle name="20% - Accent4 2 2 2 4" xfId="852"/>
    <cellStyle name="20% - Accent4 2 2 2 4 2" xfId="1997"/>
    <cellStyle name="20% - Accent4 2 2 2 4 3" xfId="1435"/>
    <cellStyle name="20% - Accent4 2 2 2 5" xfId="1757"/>
    <cellStyle name="20% - Accent4 2 2 2 6" xfId="1179"/>
    <cellStyle name="20% - Accent4 2 2 3" xfId="377"/>
    <cellStyle name="20% - Accent4 2 2 3 2" xfId="378"/>
    <cellStyle name="20% - Accent4 2 2 3 2 2" xfId="856"/>
    <cellStyle name="20% - Accent4 2 2 3 2 2 2" xfId="2001"/>
    <cellStyle name="20% - Accent4 2 2 3 2 2 3" xfId="1439"/>
    <cellStyle name="20% - Accent4 2 2 3 2 3" xfId="1761"/>
    <cellStyle name="20% - Accent4 2 2 3 2 4" xfId="1183"/>
    <cellStyle name="20% - Accent4 2 2 3 3" xfId="379"/>
    <cellStyle name="20% - Accent4 2 2 3 3 2" xfId="857"/>
    <cellStyle name="20% - Accent4 2 2 3 3 2 2" xfId="2002"/>
    <cellStyle name="20% - Accent4 2 2 3 3 2 3" xfId="1440"/>
    <cellStyle name="20% - Accent4 2 2 3 3 3" xfId="1762"/>
    <cellStyle name="20% - Accent4 2 2 3 3 4" xfId="1184"/>
    <cellStyle name="20% - Accent4 2 2 3 4" xfId="855"/>
    <cellStyle name="20% - Accent4 2 2 3 4 2" xfId="2000"/>
    <cellStyle name="20% - Accent4 2 2 3 4 3" xfId="1438"/>
    <cellStyle name="20% - Accent4 2 2 3 5" xfId="1760"/>
    <cellStyle name="20% - Accent4 2 2 3 6" xfId="1182"/>
    <cellStyle name="20% - Accent4 2 2 4" xfId="380"/>
    <cellStyle name="20% - Accent4 2 2 4 2" xfId="858"/>
    <cellStyle name="20% - Accent4 2 2 4 2 2" xfId="2003"/>
    <cellStyle name="20% - Accent4 2 2 4 2 3" xfId="1441"/>
    <cellStyle name="20% - Accent4 2 2 4 3" xfId="1763"/>
    <cellStyle name="20% - Accent4 2 2 4 4" xfId="1185"/>
    <cellStyle name="20% - Accent4 2 2 5" xfId="381"/>
    <cellStyle name="20% - Accent4 2 2 5 2" xfId="859"/>
    <cellStyle name="20% - Accent4 2 2 5 2 2" xfId="2004"/>
    <cellStyle name="20% - Accent4 2 2 5 2 3" xfId="1442"/>
    <cellStyle name="20% - Accent4 2 2 5 3" xfId="1764"/>
    <cellStyle name="20% - Accent4 2 2 5 4" xfId="1186"/>
    <cellStyle name="20% - Accent4 2 2 6" xfId="851"/>
    <cellStyle name="20% - Accent4 2 2 6 2" xfId="1996"/>
    <cellStyle name="20% - Accent4 2 2 6 3" xfId="1434"/>
    <cellStyle name="20% - Accent4 2 2 7" xfId="1756"/>
    <cellStyle name="20% - Accent4 2 2 8" xfId="1178"/>
    <cellStyle name="20% - Accent4 2 3" xfId="382"/>
    <cellStyle name="20% - Accent4 2 4" xfId="383"/>
    <cellStyle name="20% - Accent4 3" xfId="228"/>
    <cellStyle name="20% - Accent4 3 2" xfId="384"/>
    <cellStyle name="20% - Accent4 3 3" xfId="2216"/>
    <cellStyle name="20% - Accent4 4" xfId="385"/>
    <cellStyle name="20% - Accent4 5" xfId="812"/>
    <cellStyle name="20% - Accent4 5 2" xfId="1957"/>
    <cellStyle name="20% - Accent4 5 3" xfId="1395"/>
    <cellStyle name="20% - Accent4 6" xfId="310"/>
    <cellStyle name="20% - Accent4 6 2" xfId="1633"/>
    <cellStyle name="20% - Accent4 7" xfId="1079"/>
    <cellStyle name="20% - Accent4 8" xfId="1139"/>
    <cellStyle name="20% - Accent4 9" xfId="28"/>
    <cellStyle name="20% - Accent5 2" xfId="72"/>
    <cellStyle name="20% - Accent5 2 2" xfId="386"/>
    <cellStyle name="20% - Accent5 2 2 2" xfId="387"/>
    <cellStyle name="20% - Accent5 2 2 2 2" xfId="388"/>
    <cellStyle name="20% - Accent5 2 2 2 2 2" xfId="862"/>
    <cellStyle name="20% - Accent5 2 2 2 2 2 2" xfId="2007"/>
    <cellStyle name="20% - Accent5 2 2 2 2 2 3" xfId="1445"/>
    <cellStyle name="20% - Accent5 2 2 2 2 3" xfId="1767"/>
    <cellStyle name="20% - Accent5 2 2 2 2 4" xfId="1189"/>
    <cellStyle name="20% - Accent5 2 2 2 3" xfId="389"/>
    <cellStyle name="20% - Accent5 2 2 2 3 2" xfId="863"/>
    <cellStyle name="20% - Accent5 2 2 2 3 2 2" xfId="2008"/>
    <cellStyle name="20% - Accent5 2 2 2 3 2 3" xfId="1446"/>
    <cellStyle name="20% - Accent5 2 2 2 3 3" xfId="1768"/>
    <cellStyle name="20% - Accent5 2 2 2 3 4" xfId="1190"/>
    <cellStyle name="20% - Accent5 2 2 2 4" xfId="861"/>
    <cellStyle name="20% - Accent5 2 2 2 4 2" xfId="2006"/>
    <cellStyle name="20% - Accent5 2 2 2 4 3" xfId="1444"/>
    <cellStyle name="20% - Accent5 2 2 2 5" xfId="1766"/>
    <cellStyle name="20% - Accent5 2 2 2 6" xfId="1188"/>
    <cellStyle name="20% - Accent5 2 2 3" xfId="390"/>
    <cellStyle name="20% - Accent5 2 2 3 2" xfId="391"/>
    <cellStyle name="20% - Accent5 2 2 3 2 2" xfId="865"/>
    <cellStyle name="20% - Accent5 2 2 3 2 2 2" xfId="2010"/>
    <cellStyle name="20% - Accent5 2 2 3 2 2 3" xfId="1448"/>
    <cellStyle name="20% - Accent5 2 2 3 2 3" xfId="1770"/>
    <cellStyle name="20% - Accent5 2 2 3 2 4" xfId="1192"/>
    <cellStyle name="20% - Accent5 2 2 3 3" xfId="392"/>
    <cellStyle name="20% - Accent5 2 2 3 3 2" xfId="866"/>
    <cellStyle name="20% - Accent5 2 2 3 3 2 2" xfId="2011"/>
    <cellStyle name="20% - Accent5 2 2 3 3 2 3" xfId="1449"/>
    <cellStyle name="20% - Accent5 2 2 3 3 3" xfId="1771"/>
    <cellStyle name="20% - Accent5 2 2 3 3 4" xfId="1193"/>
    <cellStyle name="20% - Accent5 2 2 3 4" xfId="864"/>
    <cellStyle name="20% - Accent5 2 2 3 4 2" xfId="2009"/>
    <cellStyle name="20% - Accent5 2 2 3 4 3" xfId="1447"/>
    <cellStyle name="20% - Accent5 2 2 3 5" xfId="1769"/>
    <cellStyle name="20% - Accent5 2 2 3 6" xfId="1191"/>
    <cellStyle name="20% - Accent5 2 2 4" xfId="393"/>
    <cellStyle name="20% - Accent5 2 2 4 2" xfId="867"/>
    <cellStyle name="20% - Accent5 2 2 4 2 2" xfId="2012"/>
    <cellStyle name="20% - Accent5 2 2 4 2 3" xfId="1450"/>
    <cellStyle name="20% - Accent5 2 2 4 3" xfId="1772"/>
    <cellStyle name="20% - Accent5 2 2 4 4" xfId="1194"/>
    <cellStyle name="20% - Accent5 2 2 5" xfId="394"/>
    <cellStyle name="20% - Accent5 2 2 5 2" xfId="868"/>
    <cellStyle name="20% - Accent5 2 2 5 2 2" xfId="2013"/>
    <cellStyle name="20% - Accent5 2 2 5 2 3" xfId="1451"/>
    <cellStyle name="20% - Accent5 2 2 5 3" xfId="1773"/>
    <cellStyle name="20% - Accent5 2 2 5 4" xfId="1195"/>
    <cellStyle name="20% - Accent5 2 2 6" xfId="860"/>
    <cellStyle name="20% - Accent5 2 2 6 2" xfId="2005"/>
    <cellStyle name="20% - Accent5 2 2 6 3" xfId="1443"/>
    <cellStyle name="20% - Accent5 2 2 7" xfId="1765"/>
    <cellStyle name="20% - Accent5 2 2 8" xfId="1187"/>
    <cellStyle name="20% - Accent5 2 3" xfId="395"/>
    <cellStyle name="20% - Accent5 2 4" xfId="396"/>
    <cellStyle name="20% - Accent5 3" xfId="230"/>
    <cellStyle name="20% - Accent5 3 2" xfId="397"/>
    <cellStyle name="20% - Accent5 3 3" xfId="2219"/>
    <cellStyle name="20% - Accent5 4" xfId="398"/>
    <cellStyle name="20% - Accent5 5" xfId="814"/>
    <cellStyle name="20% - Accent5 5 2" xfId="1959"/>
    <cellStyle name="20% - Accent5 5 3" xfId="1397"/>
    <cellStyle name="20% - Accent5 6" xfId="313"/>
    <cellStyle name="20% - Accent5 6 2" xfId="1634"/>
    <cellStyle name="20% - Accent5 7" xfId="1081"/>
    <cellStyle name="20% - Accent5 8" xfId="1141"/>
    <cellStyle name="20% - Accent5 9" xfId="31"/>
    <cellStyle name="20% - Accent6 2" xfId="73"/>
    <cellStyle name="20% - Accent6 2 2" xfId="399"/>
    <cellStyle name="20% - Accent6 2 2 2" xfId="400"/>
    <cellStyle name="20% - Accent6 2 2 2 2" xfId="401"/>
    <cellStyle name="20% - Accent6 2 2 2 2 2" xfId="871"/>
    <cellStyle name="20% - Accent6 2 2 2 2 2 2" xfId="2016"/>
    <cellStyle name="20% - Accent6 2 2 2 2 2 3" xfId="1454"/>
    <cellStyle name="20% - Accent6 2 2 2 2 3" xfId="1776"/>
    <cellStyle name="20% - Accent6 2 2 2 2 4" xfId="1198"/>
    <cellStyle name="20% - Accent6 2 2 2 3" xfId="402"/>
    <cellStyle name="20% - Accent6 2 2 2 3 2" xfId="872"/>
    <cellStyle name="20% - Accent6 2 2 2 3 2 2" xfId="2017"/>
    <cellStyle name="20% - Accent6 2 2 2 3 2 3" xfId="1455"/>
    <cellStyle name="20% - Accent6 2 2 2 3 3" xfId="1777"/>
    <cellStyle name="20% - Accent6 2 2 2 3 4" xfId="1199"/>
    <cellStyle name="20% - Accent6 2 2 2 4" xfId="870"/>
    <cellStyle name="20% - Accent6 2 2 2 4 2" xfId="2015"/>
    <cellStyle name="20% - Accent6 2 2 2 4 3" xfId="1453"/>
    <cellStyle name="20% - Accent6 2 2 2 5" xfId="1775"/>
    <cellStyle name="20% - Accent6 2 2 2 6" xfId="1197"/>
    <cellStyle name="20% - Accent6 2 2 3" xfId="403"/>
    <cellStyle name="20% - Accent6 2 2 3 2" xfId="404"/>
    <cellStyle name="20% - Accent6 2 2 3 2 2" xfId="874"/>
    <cellStyle name="20% - Accent6 2 2 3 2 2 2" xfId="2019"/>
    <cellStyle name="20% - Accent6 2 2 3 2 2 3" xfId="1457"/>
    <cellStyle name="20% - Accent6 2 2 3 2 3" xfId="1779"/>
    <cellStyle name="20% - Accent6 2 2 3 2 4" xfId="1201"/>
    <cellStyle name="20% - Accent6 2 2 3 3" xfId="405"/>
    <cellStyle name="20% - Accent6 2 2 3 3 2" xfId="875"/>
    <cellStyle name="20% - Accent6 2 2 3 3 2 2" xfId="2020"/>
    <cellStyle name="20% - Accent6 2 2 3 3 2 3" xfId="1458"/>
    <cellStyle name="20% - Accent6 2 2 3 3 3" xfId="1780"/>
    <cellStyle name="20% - Accent6 2 2 3 3 4" xfId="1202"/>
    <cellStyle name="20% - Accent6 2 2 3 4" xfId="873"/>
    <cellStyle name="20% - Accent6 2 2 3 4 2" xfId="2018"/>
    <cellStyle name="20% - Accent6 2 2 3 4 3" xfId="1456"/>
    <cellStyle name="20% - Accent6 2 2 3 5" xfId="1778"/>
    <cellStyle name="20% - Accent6 2 2 3 6" xfId="1200"/>
    <cellStyle name="20% - Accent6 2 2 4" xfId="406"/>
    <cellStyle name="20% - Accent6 2 2 4 2" xfId="876"/>
    <cellStyle name="20% - Accent6 2 2 4 2 2" xfId="2021"/>
    <cellStyle name="20% - Accent6 2 2 4 2 3" xfId="1459"/>
    <cellStyle name="20% - Accent6 2 2 4 3" xfId="1781"/>
    <cellStyle name="20% - Accent6 2 2 4 4" xfId="1203"/>
    <cellStyle name="20% - Accent6 2 2 5" xfId="407"/>
    <cellStyle name="20% - Accent6 2 2 5 2" xfId="877"/>
    <cellStyle name="20% - Accent6 2 2 5 2 2" xfId="2022"/>
    <cellStyle name="20% - Accent6 2 2 5 2 3" xfId="1460"/>
    <cellStyle name="20% - Accent6 2 2 5 3" xfId="1782"/>
    <cellStyle name="20% - Accent6 2 2 5 4" xfId="1204"/>
    <cellStyle name="20% - Accent6 2 2 6" xfId="869"/>
    <cellStyle name="20% - Accent6 2 2 6 2" xfId="2014"/>
    <cellStyle name="20% - Accent6 2 2 6 3" xfId="1452"/>
    <cellStyle name="20% - Accent6 2 2 7" xfId="1774"/>
    <cellStyle name="20% - Accent6 2 2 8" xfId="1196"/>
    <cellStyle name="20% - Accent6 2 3" xfId="408"/>
    <cellStyle name="20% - Accent6 2 4" xfId="409"/>
    <cellStyle name="20% - Accent6 3" xfId="232"/>
    <cellStyle name="20% - Accent6 3 2" xfId="410"/>
    <cellStyle name="20% - Accent6 3 3" xfId="2222"/>
    <cellStyle name="20% - Accent6 4" xfId="411"/>
    <cellStyle name="20% - Accent6 5" xfId="816"/>
    <cellStyle name="20% - Accent6 5 2" xfId="1961"/>
    <cellStyle name="20% - Accent6 5 3" xfId="1399"/>
    <cellStyle name="20% - Accent6 6" xfId="315"/>
    <cellStyle name="20% - Accent6 6 2" xfId="1635"/>
    <cellStyle name="20% - Accent6 7" xfId="1083"/>
    <cellStyle name="20% - Accent6 8" xfId="1143"/>
    <cellStyle name="20% - Accent6 9" xfId="34"/>
    <cellStyle name="40% - Accent1 2" xfId="74"/>
    <cellStyle name="40% - Accent1 2 2" xfId="412"/>
    <cellStyle name="40% - Accent1 2 2 2" xfId="413"/>
    <cellStyle name="40% - Accent1 2 2 2 2" xfId="414"/>
    <cellStyle name="40% - Accent1 2 2 2 2 2" xfId="880"/>
    <cellStyle name="40% - Accent1 2 2 2 2 2 2" xfId="2025"/>
    <cellStyle name="40% - Accent1 2 2 2 2 2 3" xfId="1463"/>
    <cellStyle name="40% - Accent1 2 2 2 2 3" xfId="1785"/>
    <cellStyle name="40% - Accent1 2 2 2 2 4" xfId="1207"/>
    <cellStyle name="40% - Accent1 2 2 2 3" xfId="415"/>
    <cellStyle name="40% - Accent1 2 2 2 3 2" xfId="881"/>
    <cellStyle name="40% - Accent1 2 2 2 3 2 2" xfId="2026"/>
    <cellStyle name="40% - Accent1 2 2 2 3 2 3" xfId="1464"/>
    <cellStyle name="40% - Accent1 2 2 2 3 3" xfId="1786"/>
    <cellStyle name="40% - Accent1 2 2 2 3 4" xfId="1208"/>
    <cellStyle name="40% - Accent1 2 2 2 4" xfId="879"/>
    <cellStyle name="40% - Accent1 2 2 2 4 2" xfId="2024"/>
    <cellStyle name="40% - Accent1 2 2 2 4 3" xfId="1462"/>
    <cellStyle name="40% - Accent1 2 2 2 5" xfId="1784"/>
    <cellStyle name="40% - Accent1 2 2 2 6" xfId="1206"/>
    <cellStyle name="40% - Accent1 2 2 3" xfId="416"/>
    <cellStyle name="40% - Accent1 2 2 3 2" xfId="417"/>
    <cellStyle name="40% - Accent1 2 2 3 2 2" xfId="883"/>
    <cellStyle name="40% - Accent1 2 2 3 2 2 2" xfId="2028"/>
    <cellStyle name="40% - Accent1 2 2 3 2 2 3" xfId="1466"/>
    <cellStyle name="40% - Accent1 2 2 3 2 3" xfId="1788"/>
    <cellStyle name="40% - Accent1 2 2 3 2 4" xfId="1210"/>
    <cellStyle name="40% - Accent1 2 2 3 3" xfId="418"/>
    <cellStyle name="40% - Accent1 2 2 3 3 2" xfId="884"/>
    <cellStyle name="40% - Accent1 2 2 3 3 2 2" xfId="2029"/>
    <cellStyle name="40% - Accent1 2 2 3 3 2 3" xfId="1467"/>
    <cellStyle name="40% - Accent1 2 2 3 3 3" xfId="1789"/>
    <cellStyle name="40% - Accent1 2 2 3 3 4" xfId="1211"/>
    <cellStyle name="40% - Accent1 2 2 3 4" xfId="882"/>
    <cellStyle name="40% - Accent1 2 2 3 4 2" xfId="2027"/>
    <cellStyle name="40% - Accent1 2 2 3 4 3" xfId="1465"/>
    <cellStyle name="40% - Accent1 2 2 3 5" xfId="1787"/>
    <cellStyle name="40% - Accent1 2 2 3 6" xfId="1209"/>
    <cellStyle name="40% - Accent1 2 2 4" xfId="419"/>
    <cellStyle name="40% - Accent1 2 2 4 2" xfId="885"/>
    <cellStyle name="40% - Accent1 2 2 4 2 2" xfId="2030"/>
    <cellStyle name="40% - Accent1 2 2 4 2 3" xfId="1468"/>
    <cellStyle name="40% - Accent1 2 2 4 3" xfId="1790"/>
    <cellStyle name="40% - Accent1 2 2 4 4" xfId="1212"/>
    <cellStyle name="40% - Accent1 2 2 5" xfId="420"/>
    <cellStyle name="40% - Accent1 2 2 5 2" xfId="886"/>
    <cellStyle name="40% - Accent1 2 2 5 2 2" xfId="2031"/>
    <cellStyle name="40% - Accent1 2 2 5 2 3" xfId="1469"/>
    <cellStyle name="40% - Accent1 2 2 5 3" xfId="1791"/>
    <cellStyle name="40% - Accent1 2 2 5 4" xfId="1213"/>
    <cellStyle name="40% - Accent1 2 2 6" xfId="878"/>
    <cellStyle name="40% - Accent1 2 2 6 2" xfId="2023"/>
    <cellStyle name="40% - Accent1 2 2 6 3" xfId="1461"/>
    <cellStyle name="40% - Accent1 2 2 7" xfId="1783"/>
    <cellStyle name="40% - Accent1 2 2 8" xfId="1205"/>
    <cellStyle name="40% - Accent1 2 3" xfId="421"/>
    <cellStyle name="40% - Accent1 2 4" xfId="422"/>
    <cellStyle name="40% - Accent1 3" xfId="223"/>
    <cellStyle name="40% - Accent1 3 2" xfId="423"/>
    <cellStyle name="40% - Accent1 3 3" xfId="2208"/>
    <cellStyle name="40% - Accent1 4" xfId="424"/>
    <cellStyle name="40% - Accent1 5" xfId="807"/>
    <cellStyle name="40% - Accent1 5 2" xfId="1952"/>
    <cellStyle name="40% - Accent1 5 3" xfId="1390"/>
    <cellStyle name="40% - Accent1 6" xfId="305"/>
    <cellStyle name="40% - Accent1 6 2" xfId="1636"/>
    <cellStyle name="40% - Accent1 7" xfId="1074"/>
    <cellStyle name="40% - Accent1 8" xfId="1134"/>
    <cellStyle name="40% - Accent1 9" xfId="20"/>
    <cellStyle name="40% - Accent2 2" xfId="75"/>
    <cellStyle name="40% - Accent2 2 2" xfId="425"/>
    <cellStyle name="40% - Accent2 2 2 2" xfId="426"/>
    <cellStyle name="40% - Accent2 2 2 2 2" xfId="427"/>
    <cellStyle name="40% - Accent2 2 2 2 2 2" xfId="889"/>
    <cellStyle name="40% - Accent2 2 2 2 2 2 2" xfId="2034"/>
    <cellStyle name="40% - Accent2 2 2 2 2 2 3" xfId="1472"/>
    <cellStyle name="40% - Accent2 2 2 2 2 3" xfId="1794"/>
    <cellStyle name="40% - Accent2 2 2 2 2 4" xfId="1216"/>
    <cellStyle name="40% - Accent2 2 2 2 3" xfId="428"/>
    <cellStyle name="40% - Accent2 2 2 2 3 2" xfId="890"/>
    <cellStyle name="40% - Accent2 2 2 2 3 2 2" xfId="2035"/>
    <cellStyle name="40% - Accent2 2 2 2 3 2 3" xfId="1473"/>
    <cellStyle name="40% - Accent2 2 2 2 3 3" xfId="1795"/>
    <cellStyle name="40% - Accent2 2 2 2 3 4" xfId="1217"/>
    <cellStyle name="40% - Accent2 2 2 2 4" xfId="888"/>
    <cellStyle name="40% - Accent2 2 2 2 4 2" xfId="2033"/>
    <cellStyle name="40% - Accent2 2 2 2 4 3" xfId="1471"/>
    <cellStyle name="40% - Accent2 2 2 2 5" xfId="1793"/>
    <cellStyle name="40% - Accent2 2 2 2 6" xfId="1215"/>
    <cellStyle name="40% - Accent2 2 2 3" xfId="429"/>
    <cellStyle name="40% - Accent2 2 2 3 2" xfId="430"/>
    <cellStyle name="40% - Accent2 2 2 3 2 2" xfId="892"/>
    <cellStyle name="40% - Accent2 2 2 3 2 2 2" xfId="2037"/>
    <cellStyle name="40% - Accent2 2 2 3 2 2 3" xfId="1475"/>
    <cellStyle name="40% - Accent2 2 2 3 2 3" xfId="1797"/>
    <cellStyle name="40% - Accent2 2 2 3 2 4" xfId="1219"/>
    <cellStyle name="40% - Accent2 2 2 3 3" xfId="431"/>
    <cellStyle name="40% - Accent2 2 2 3 3 2" xfId="893"/>
    <cellStyle name="40% - Accent2 2 2 3 3 2 2" xfId="2038"/>
    <cellStyle name="40% - Accent2 2 2 3 3 2 3" xfId="1476"/>
    <cellStyle name="40% - Accent2 2 2 3 3 3" xfId="1798"/>
    <cellStyle name="40% - Accent2 2 2 3 3 4" xfId="1220"/>
    <cellStyle name="40% - Accent2 2 2 3 4" xfId="891"/>
    <cellStyle name="40% - Accent2 2 2 3 4 2" xfId="2036"/>
    <cellStyle name="40% - Accent2 2 2 3 4 3" xfId="1474"/>
    <cellStyle name="40% - Accent2 2 2 3 5" xfId="1796"/>
    <cellStyle name="40% - Accent2 2 2 3 6" xfId="1218"/>
    <cellStyle name="40% - Accent2 2 2 4" xfId="432"/>
    <cellStyle name="40% - Accent2 2 2 4 2" xfId="894"/>
    <cellStyle name="40% - Accent2 2 2 4 2 2" xfId="2039"/>
    <cellStyle name="40% - Accent2 2 2 4 2 3" xfId="1477"/>
    <cellStyle name="40% - Accent2 2 2 4 3" xfId="1799"/>
    <cellStyle name="40% - Accent2 2 2 4 4" xfId="1221"/>
    <cellStyle name="40% - Accent2 2 2 5" xfId="433"/>
    <cellStyle name="40% - Accent2 2 2 5 2" xfId="895"/>
    <cellStyle name="40% - Accent2 2 2 5 2 2" xfId="2040"/>
    <cellStyle name="40% - Accent2 2 2 5 2 3" xfId="1478"/>
    <cellStyle name="40% - Accent2 2 2 5 3" xfId="1800"/>
    <cellStyle name="40% - Accent2 2 2 5 4" xfId="1222"/>
    <cellStyle name="40% - Accent2 2 2 6" xfId="887"/>
    <cellStyle name="40% - Accent2 2 2 6 2" xfId="2032"/>
    <cellStyle name="40% - Accent2 2 2 6 3" xfId="1470"/>
    <cellStyle name="40% - Accent2 2 2 7" xfId="1792"/>
    <cellStyle name="40% - Accent2 2 2 8" xfId="1214"/>
    <cellStyle name="40% - Accent2 2 3" xfId="434"/>
    <cellStyle name="40% - Accent2 2 4" xfId="435"/>
    <cellStyle name="40% - Accent2 3" xfId="225"/>
    <cellStyle name="40% - Accent2 3 2" xfId="436"/>
    <cellStyle name="40% - Accent2 3 3" xfId="2211"/>
    <cellStyle name="40% - Accent2 4" xfId="437"/>
    <cellStyle name="40% - Accent2 5" xfId="809"/>
    <cellStyle name="40% - Accent2 5 2" xfId="1954"/>
    <cellStyle name="40% - Accent2 5 3" xfId="1392"/>
    <cellStyle name="40% - Accent2 6" xfId="307"/>
    <cellStyle name="40% - Accent2 6 2" xfId="1637"/>
    <cellStyle name="40% - Accent2 7" xfId="1076"/>
    <cellStyle name="40% - Accent2 8" xfId="1136"/>
    <cellStyle name="40% - Accent2 9" xfId="23"/>
    <cellStyle name="40% - Accent3 2" xfId="76"/>
    <cellStyle name="40% - Accent3 2 2" xfId="438"/>
    <cellStyle name="40% - Accent3 2 2 2" xfId="439"/>
    <cellStyle name="40% - Accent3 2 2 2 2" xfId="440"/>
    <cellStyle name="40% - Accent3 2 2 2 2 2" xfId="898"/>
    <cellStyle name="40% - Accent3 2 2 2 2 2 2" xfId="2043"/>
    <cellStyle name="40% - Accent3 2 2 2 2 2 3" xfId="1481"/>
    <cellStyle name="40% - Accent3 2 2 2 2 3" xfId="1803"/>
    <cellStyle name="40% - Accent3 2 2 2 2 4" xfId="1225"/>
    <cellStyle name="40% - Accent3 2 2 2 3" xfId="441"/>
    <cellStyle name="40% - Accent3 2 2 2 3 2" xfId="899"/>
    <cellStyle name="40% - Accent3 2 2 2 3 2 2" xfId="2044"/>
    <cellStyle name="40% - Accent3 2 2 2 3 2 3" xfId="1482"/>
    <cellStyle name="40% - Accent3 2 2 2 3 3" xfId="1804"/>
    <cellStyle name="40% - Accent3 2 2 2 3 4" xfId="1226"/>
    <cellStyle name="40% - Accent3 2 2 2 4" xfId="897"/>
    <cellStyle name="40% - Accent3 2 2 2 4 2" xfId="2042"/>
    <cellStyle name="40% - Accent3 2 2 2 4 3" xfId="1480"/>
    <cellStyle name="40% - Accent3 2 2 2 5" xfId="1802"/>
    <cellStyle name="40% - Accent3 2 2 2 6" xfId="1224"/>
    <cellStyle name="40% - Accent3 2 2 3" xfId="442"/>
    <cellStyle name="40% - Accent3 2 2 3 2" xfId="443"/>
    <cellStyle name="40% - Accent3 2 2 3 2 2" xfId="901"/>
    <cellStyle name="40% - Accent3 2 2 3 2 2 2" xfId="2046"/>
    <cellStyle name="40% - Accent3 2 2 3 2 2 3" xfId="1484"/>
    <cellStyle name="40% - Accent3 2 2 3 2 3" xfId="1806"/>
    <cellStyle name="40% - Accent3 2 2 3 2 4" xfId="1228"/>
    <cellStyle name="40% - Accent3 2 2 3 3" xfId="444"/>
    <cellStyle name="40% - Accent3 2 2 3 3 2" xfId="902"/>
    <cellStyle name="40% - Accent3 2 2 3 3 2 2" xfId="2047"/>
    <cellStyle name="40% - Accent3 2 2 3 3 2 3" xfId="1485"/>
    <cellStyle name="40% - Accent3 2 2 3 3 3" xfId="1807"/>
    <cellStyle name="40% - Accent3 2 2 3 3 4" xfId="1229"/>
    <cellStyle name="40% - Accent3 2 2 3 4" xfId="900"/>
    <cellStyle name="40% - Accent3 2 2 3 4 2" xfId="2045"/>
    <cellStyle name="40% - Accent3 2 2 3 4 3" xfId="1483"/>
    <cellStyle name="40% - Accent3 2 2 3 5" xfId="1805"/>
    <cellStyle name="40% - Accent3 2 2 3 6" xfId="1227"/>
    <cellStyle name="40% - Accent3 2 2 4" xfId="445"/>
    <cellStyle name="40% - Accent3 2 2 4 2" xfId="903"/>
    <cellStyle name="40% - Accent3 2 2 4 2 2" xfId="2048"/>
    <cellStyle name="40% - Accent3 2 2 4 2 3" xfId="1486"/>
    <cellStyle name="40% - Accent3 2 2 4 3" xfId="1808"/>
    <cellStyle name="40% - Accent3 2 2 4 4" xfId="1230"/>
    <cellStyle name="40% - Accent3 2 2 5" xfId="446"/>
    <cellStyle name="40% - Accent3 2 2 5 2" xfId="904"/>
    <cellStyle name="40% - Accent3 2 2 5 2 2" xfId="2049"/>
    <cellStyle name="40% - Accent3 2 2 5 2 3" xfId="1487"/>
    <cellStyle name="40% - Accent3 2 2 5 3" xfId="1809"/>
    <cellStyle name="40% - Accent3 2 2 5 4" xfId="1231"/>
    <cellStyle name="40% - Accent3 2 2 6" xfId="896"/>
    <cellStyle name="40% - Accent3 2 2 6 2" xfId="2041"/>
    <cellStyle name="40% - Accent3 2 2 6 3" xfId="1479"/>
    <cellStyle name="40% - Accent3 2 2 7" xfId="1801"/>
    <cellStyle name="40% - Accent3 2 2 8" xfId="1223"/>
    <cellStyle name="40% - Accent3 2 3" xfId="447"/>
    <cellStyle name="40% - Accent3 2 4" xfId="448"/>
    <cellStyle name="40% - Accent3 3" xfId="227"/>
    <cellStyle name="40% - Accent3 3 2" xfId="449"/>
    <cellStyle name="40% - Accent3 3 3" xfId="2214"/>
    <cellStyle name="40% - Accent3 4" xfId="450"/>
    <cellStyle name="40% - Accent3 5" xfId="811"/>
    <cellStyle name="40% - Accent3 5 2" xfId="1956"/>
    <cellStyle name="40% - Accent3 5 3" xfId="1394"/>
    <cellStyle name="40% - Accent3 6" xfId="309"/>
    <cellStyle name="40% - Accent3 6 2" xfId="1638"/>
    <cellStyle name="40% - Accent3 7" xfId="1078"/>
    <cellStyle name="40% - Accent3 8" xfId="1138"/>
    <cellStyle name="40% - Accent3 9" xfId="26"/>
    <cellStyle name="40% - Accent4 2" xfId="77"/>
    <cellStyle name="40% - Accent4 2 2" xfId="451"/>
    <cellStyle name="40% - Accent4 2 2 2" xfId="452"/>
    <cellStyle name="40% - Accent4 2 2 2 2" xfId="453"/>
    <cellStyle name="40% - Accent4 2 2 2 2 2" xfId="907"/>
    <cellStyle name="40% - Accent4 2 2 2 2 2 2" xfId="2052"/>
    <cellStyle name="40% - Accent4 2 2 2 2 2 3" xfId="1490"/>
    <cellStyle name="40% - Accent4 2 2 2 2 3" xfId="1812"/>
    <cellStyle name="40% - Accent4 2 2 2 2 4" xfId="1234"/>
    <cellStyle name="40% - Accent4 2 2 2 3" xfId="454"/>
    <cellStyle name="40% - Accent4 2 2 2 3 2" xfId="908"/>
    <cellStyle name="40% - Accent4 2 2 2 3 2 2" xfId="2053"/>
    <cellStyle name="40% - Accent4 2 2 2 3 2 3" xfId="1491"/>
    <cellStyle name="40% - Accent4 2 2 2 3 3" xfId="1813"/>
    <cellStyle name="40% - Accent4 2 2 2 3 4" xfId="1235"/>
    <cellStyle name="40% - Accent4 2 2 2 4" xfId="906"/>
    <cellStyle name="40% - Accent4 2 2 2 4 2" xfId="2051"/>
    <cellStyle name="40% - Accent4 2 2 2 4 3" xfId="1489"/>
    <cellStyle name="40% - Accent4 2 2 2 5" xfId="1811"/>
    <cellStyle name="40% - Accent4 2 2 2 6" xfId="1233"/>
    <cellStyle name="40% - Accent4 2 2 3" xfId="455"/>
    <cellStyle name="40% - Accent4 2 2 3 2" xfId="456"/>
    <cellStyle name="40% - Accent4 2 2 3 2 2" xfId="910"/>
    <cellStyle name="40% - Accent4 2 2 3 2 2 2" xfId="2055"/>
    <cellStyle name="40% - Accent4 2 2 3 2 2 3" xfId="1493"/>
    <cellStyle name="40% - Accent4 2 2 3 2 3" xfId="1815"/>
    <cellStyle name="40% - Accent4 2 2 3 2 4" xfId="1237"/>
    <cellStyle name="40% - Accent4 2 2 3 3" xfId="457"/>
    <cellStyle name="40% - Accent4 2 2 3 3 2" xfId="911"/>
    <cellStyle name="40% - Accent4 2 2 3 3 2 2" xfId="2056"/>
    <cellStyle name="40% - Accent4 2 2 3 3 2 3" xfId="1494"/>
    <cellStyle name="40% - Accent4 2 2 3 3 3" xfId="1816"/>
    <cellStyle name="40% - Accent4 2 2 3 3 4" xfId="1238"/>
    <cellStyle name="40% - Accent4 2 2 3 4" xfId="909"/>
    <cellStyle name="40% - Accent4 2 2 3 4 2" xfId="2054"/>
    <cellStyle name="40% - Accent4 2 2 3 4 3" xfId="1492"/>
    <cellStyle name="40% - Accent4 2 2 3 5" xfId="1814"/>
    <cellStyle name="40% - Accent4 2 2 3 6" xfId="1236"/>
    <cellStyle name="40% - Accent4 2 2 4" xfId="458"/>
    <cellStyle name="40% - Accent4 2 2 4 2" xfId="912"/>
    <cellStyle name="40% - Accent4 2 2 4 2 2" xfId="2057"/>
    <cellStyle name="40% - Accent4 2 2 4 2 3" xfId="1495"/>
    <cellStyle name="40% - Accent4 2 2 4 3" xfId="1817"/>
    <cellStyle name="40% - Accent4 2 2 4 4" xfId="1239"/>
    <cellStyle name="40% - Accent4 2 2 5" xfId="459"/>
    <cellStyle name="40% - Accent4 2 2 5 2" xfId="913"/>
    <cellStyle name="40% - Accent4 2 2 5 2 2" xfId="2058"/>
    <cellStyle name="40% - Accent4 2 2 5 2 3" xfId="1496"/>
    <cellStyle name="40% - Accent4 2 2 5 3" xfId="1818"/>
    <cellStyle name="40% - Accent4 2 2 5 4" xfId="1240"/>
    <cellStyle name="40% - Accent4 2 2 6" xfId="905"/>
    <cellStyle name="40% - Accent4 2 2 6 2" xfId="2050"/>
    <cellStyle name="40% - Accent4 2 2 6 3" xfId="1488"/>
    <cellStyle name="40% - Accent4 2 2 7" xfId="1810"/>
    <cellStyle name="40% - Accent4 2 2 8" xfId="1232"/>
    <cellStyle name="40% - Accent4 2 3" xfId="460"/>
    <cellStyle name="40% - Accent4 2 4" xfId="461"/>
    <cellStyle name="40% - Accent4 3" xfId="229"/>
    <cellStyle name="40% - Accent4 3 2" xfId="462"/>
    <cellStyle name="40% - Accent4 3 3" xfId="2217"/>
    <cellStyle name="40% - Accent4 4" xfId="463"/>
    <cellStyle name="40% - Accent4 5" xfId="813"/>
    <cellStyle name="40% - Accent4 5 2" xfId="1958"/>
    <cellStyle name="40% - Accent4 5 3" xfId="1396"/>
    <cellStyle name="40% - Accent4 6" xfId="311"/>
    <cellStyle name="40% - Accent4 6 2" xfId="1639"/>
    <cellStyle name="40% - Accent4 7" xfId="1080"/>
    <cellStyle name="40% - Accent4 8" xfId="1140"/>
    <cellStyle name="40% - Accent4 9" xfId="29"/>
    <cellStyle name="40% - Accent5 2" xfId="78"/>
    <cellStyle name="40% - Accent5 2 2" xfId="464"/>
    <cellStyle name="40% - Accent5 2 2 2" xfId="465"/>
    <cellStyle name="40% - Accent5 2 2 2 2" xfId="466"/>
    <cellStyle name="40% - Accent5 2 2 2 2 2" xfId="916"/>
    <cellStyle name="40% - Accent5 2 2 2 2 2 2" xfId="2061"/>
    <cellStyle name="40% - Accent5 2 2 2 2 2 3" xfId="1499"/>
    <cellStyle name="40% - Accent5 2 2 2 2 3" xfId="1821"/>
    <cellStyle name="40% - Accent5 2 2 2 2 4" xfId="1243"/>
    <cellStyle name="40% - Accent5 2 2 2 3" xfId="467"/>
    <cellStyle name="40% - Accent5 2 2 2 3 2" xfId="917"/>
    <cellStyle name="40% - Accent5 2 2 2 3 2 2" xfId="2062"/>
    <cellStyle name="40% - Accent5 2 2 2 3 2 3" xfId="1500"/>
    <cellStyle name="40% - Accent5 2 2 2 3 3" xfId="1822"/>
    <cellStyle name="40% - Accent5 2 2 2 3 4" xfId="1244"/>
    <cellStyle name="40% - Accent5 2 2 2 4" xfId="915"/>
    <cellStyle name="40% - Accent5 2 2 2 4 2" xfId="2060"/>
    <cellStyle name="40% - Accent5 2 2 2 4 3" xfId="1498"/>
    <cellStyle name="40% - Accent5 2 2 2 5" xfId="1820"/>
    <cellStyle name="40% - Accent5 2 2 2 6" xfId="1242"/>
    <cellStyle name="40% - Accent5 2 2 3" xfId="468"/>
    <cellStyle name="40% - Accent5 2 2 3 2" xfId="469"/>
    <cellStyle name="40% - Accent5 2 2 3 2 2" xfId="919"/>
    <cellStyle name="40% - Accent5 2 2 3 2 2 2" xfId="2064"/>
    <cellStyle name="40% - Accent5 2 2 3 2 2 3" xfId="1502"/>
    <cellStyle name="40% - Accent5 2 2 3 2 3" xfId="1824"/>
    <cellStyle name="40% - Accent5 2 2 3 2 4" xfId="1246"/>
    <cellStyle name="40% - Accent5 2 2 3 3" xfId="470"/>
    <cellStyle name="40% - Accent5 2 2 3 3 2" xfId="920"/>
    <cellStyle name="40% - Accent5 2 2 3 3 2 2" xfId="2065"/>
    <cellStyle name="40% - Accent5 2 2 3 3 2 3" xfId="1503"/>
    <cellStyle name="40% - Accent5 2 2 3 3 3" xfId="1825"/>
    <cellStyle name="40% - Accent5 2 2 3 3 4" xfId="1247"/>
    <cellStyle name="40% - Accent5 2 2 3 4" xfId="918"/>
    <cellStyle name="40% - Accent5 2 2 3 4 2" xfId="2063"/>
    <cellStyle name="40% - Accent5 2 2 3 4 3" xfId="1501"/>
    <cellStyle name="40% - Accent5 2 2 3 5" xfId="1823"/>
    <cellStyle name="40% - Accent5 2 2 3 6" xfId="1245"/>
    <cellStyle name="40% - Accent5 2 2 4" xfId="471"/>
    <cellStyle name="40% - Accent5 2 2 4 2" xfId="921"/>
    <cellStyle name="40% - Accent5 2 2 4 2 2" xfId="2066"/>
    <cellStyle name="40% - Accent5 2 2 4 2 3" xfId="1504"/>
    <cellStyle name="40% - Accent5 2 2 4 3" xfId="1826"/>
    <cellStyle name="40% - Accent5 2 2 4 4" xfId="1248"/>
    <cellStyle name="40% - Accent5 2 2 5" xfId="472"/>
    <cellStyle name="40% - Accent5 2 2 5 2" xfId="922"/>
    <cellStyle name="40% - Accent5 2 2 5 2 2" xfId="2067"/>
    <cellStyle name="40% - Accent5 2 2 5 2 3" xfId="1505"/>
    <cellStyle name="40% - Accent5 2 2 5 3" xfId="1827"/>
    <cellStyle name="40% - Accent5 2 2 5 4" xfId="1249"/>
    <cellStyle name="40% - Accent5 2 2 6" xfId="914"/>
    <cellStyle name="40% - Accent5 2 2 6 2" xfId="2059"/>
    <cellStyle name="40% - Accent5 2 2 6 3" xfId="1497"/>
    <cellStyle name="40% - Accent5 2 2 7" xfId="1819"/>
    <cellStyle name="40% - Accent5 2 2 8" xfId="1241"/>
    <cellStyle name="40% - Accent5 2 3" xfId="473"/>
    <cellStyle name="40% - Accent5 2 4" xfId="474"/>
    <cellStyle name="40% - Accent5 3" xfId="231"/>
    <cellStyle name="40% - Accent5 3 2" xfId="475"/>
    <cellStyle name="40% - Accent5 3 3" xfId="2220"/>
    <cellStyle name="40% - Accent5 4" xfId="476"/>
    <cellStyle name="40% - Accent5 5" xfId="815"/>
    <cellStyle name="40% - Accent5 5 2" xfId="1960"/>
    <cellStyle name="40% - Accent5 5 3" xfId="1398"/>
    <cellStyle name="40% - Accent5 6" xfId="314"/>
    <cellStyle name="40% - Accent5 6 2" xfId="1640"/>
    <cellStyle name="40% - Accent5 7" xfId="1082"/>
    <cellStyle name="40% - Accent5 8" xfId="1142"/>
    <cellStyle name="40% - Accent5 9" xfId="32"/>
    <cellStyle name="40% - Accent6 2" xfId="79"/>
    <cellStyle name="40% - Accent6 2 2" xfId="477"/>
    <cellStyle name="40% - Accent6 2 2 2" xfId="478"/>
    <cellStyle name="40% - Accent6 2 2 2 2" xfId="479"/>
    <cellStyle name="40% - Accent6 2 2 2 2 2" xfId="925"/>
    <cellStyle name="40% - Accent6 2 2 2 2 2 2" xfId="2070"/>
    <cellStyle name="40% - Accent6 2 2 2 2 2 3" xfId="1508"/>
    <cellStyle name="40% - Accent6 2 2 2 2 3" xfId="1830"/>
    <cellStyle name="40% - Accent6 2 2 2 2 4" xfId="1252"/>
    <cellStyle name="40% - Accent6 2 2 2 3" xfId="480"/>
    <cellStyle name="40% - Accent6 2 2 2 3 2" xfId="926"/>
    <cellStyle name="40% - Accent6 2 2 2 3 2 2" xfId="2071"/>
    <cellStyle name="40% - Accent6 2 2 2 3 2 3" xfId="1509"/>
    <cellStyle name="40% - Accent6 2 2 2 3 3" xfId="1831"/>
    <cellStyle name="40% - Accent6 2 2 2 3 4" xfId="1253"/>
    <cellStyle name="40% - Accent6 2 2 2 4" xfId="924"/>
    <cellStyle name="40% - Accent6 2 2 2 4 2" xfId="2069"/>
    <cellStyle name="40% - Accent6 2 2 2 4 3" xfId="1507"/>
    <cellStyle name="40% - Accent6 2 2 2 5" xfId="1829"/>
    <cellStyle name="40% - Accent6 2 2 2 6" xfId="1251"/>
    <cellStyle name="40% - Accent6 2 2 3" xfId="481"/>
    <cellStyle name="40% - Accent6 2 2 3 2" xfId="482"/>
    <cellStyle name="40% - Accent6 2 2 3 2 2" xfId="928"/>
    <cellStyle name="40% - Accent6 2 2 3 2 2 2" xfId="2073"/>
    <cellStyle name="40% - Accent6 2 2 3 2 2 3" xfId="1511"/>
    <cellStyle name="40% - Accent6 2 2 3 2 3" xfId="1833"/>
    <cellStyle name="40% - Accent6 2 2 3 2 4" xfId="1255"/>
    <cellStyle name="40% - Accent6 2 2 3 3" xfId="483"/>
    <cellStyle name="40% - Accent6 2 2 3 3 2" xfId="929"/>
    <cellStyle name="40% - Accent6 2 2 3 3 2 2" xfId="2074"/>
    <cellStyle name="40% - Accent6 2 2 3 3 2 3" xfId="1512"/>
    <cellStyle name="40% - Accent6 2 2 3 3 3" xfId="1834"/>
    <cellStyle name="40% - Accent6 2 2 3 3 4" xfId="1256"/>
    <cellStyle name="40% - Accent6 2 2 3 4" xfId="927"/>
    <cellStyle name="40% - Accent6 2 2 3 4 2" xfId="2072"/>
    <cellStyle name="40% - Accent6 2 2 3 4 3" xfId="1510"/>
    <cellStyle name="40% - Accent6 2 2 3 5" xfId="1832"/>
    <cellStyle name="40% - Accent6 2 2 3 6" xfId="1254"/>
    <cellStyle name="40% - Accent6 2 2 4" xfId="484"/>
    <cellStyle name="40% - Accent6 2 2 4 2" xfId="930"/>
    <cellStyle name="40% - Accent6 2 2 4 2 2" xfId="2075"/>
    <cellStyle name="40% - Accent6 2 2 4 2 3" xfId="1513"/>
    <cellStyle name="40% - Accent6 2 2 4 3" xfId="1835"/>
    <cellStyle name="40% - Accent6 2 2 4 4" xfId="1257"/>
    <cellStyle name="40% - Accent6 2 2 5" xfId="485"/>
    <cellStyle name="40% - Accent6 2 2 5 2" xfId="931"/>
    <cellStyle name="40% - Accent6 2 2 5 2 2" xfId="2076"/>
    <cellStyle name="40% - Accent6 2 2 5 2 3" xfId="1514"/>
    <cellStyle name="40% - Accent6 2 2 5 3" xfId="1836"/>
    <cellStyle name="40% - Accent6 2 2 5 4" xfId="1258"/>
    <cellStyle name="40% - Accent6 2 2 6" xfId="923"/>
    <cellStyle name="40% - Accent6 2 2 6 2" xfId="2068"/>
    <cellStyle name="40% - Accent6 2 2 6 3" xfId="1506"/>
    <cellStyle name="40% - Accent6 2 2 7" xfId="1828"/>
    <cellStyle name="40% - Accent6 2 2 8" xfId="1250"/>
    <cellStyle name="40% - Accent6 2 3" xfId="486"/>
    <cellStyle name="40% - Accent6 2 4" xfId="487"/>
    <cellStyle name="40% - Accent6 3" xfId="233"/>
    <cellStyle name="40% - Accent6 3 2" xfId="488"/>
    <cellStyle name="40% - Accent6 3 3" xfId="2223"/>
    <cellStyle name="40% - Accent6 4" xfId="489"/>
    <cellStyle name="40% - Accent6 5" xfId="817"/>
    <cellStyle name="40% - Accent6 5 2" xfId="1962"/>
    <cellStyle name="40% - Accent6 5 3" xfId="1400"/>
    <cellStyle name="40% - Accent6 6" xfId="316"/>
    <cellStyle name="40% - Accent6 6 2" xfId="1641"/>
    <cellStyle name="40% - Accent6 7" xfId="1084"/>
    <cellStyle name="40% - Accent6 8" xfId="1144"/>
    <cellStyle name="40% - Accent6 9" xfId="35"/>
    <cellStyle name="60% - Accent1 2" xfId="80"/>
    <cellStyle name="60% - Accent1 2 2" xfId="490"/>
    <cellStyle name="60% - Accent1 2 3" xfId="491"/>
    <cellStyle name="60% - Accent1 2 4" xfId="492"/>
    <cellStyle name="60% - Accent1 3" xfId="146"/>
    <cellStyle name="60% - Accent1 3 2" xfId="493"/>
    <cellStyle name="60% - Accent1 3 3" xfId="1642"/>
    <cellStyle name="60% - Accent1 4" xfId="322"/>
    <cellStyle name="60% - Accent2 2" xfId="81"/>
    <cellStyle name="60% - Accent2 2 2" xfId="494"/>
    <cellStyle name="60% - Accent2 2 3" xfId="495"/>
    <cellStyle name="60% - Accent2 2 4" xfId="496"/>
    <cellStyle name="60% - Accent2 3" xfId="147"/>
    <cellStyle name="60% - Accent2 3 2" xfId="497"/>
    <cellStyle name="60% - Accent2 3 3" xfId="1643"/>
    <cellStyle name="60% - Accent2 4" xfId="323"/>
    <cellStyle name="60% - Accent3 2" xfId="82"/>
    <cellStyle name="60% - Accent3 2 2" xfId="498"/>
    <cellStyle name="60% - Accent3 2 3" xfId="499"/>
    <cellStyle name="60% - Accent3 2 4" xfId="500"/>
    <cellStyle name="60% - Accent3 3" xfId="148"/>
    <cellStyle name="60% - Accent3 3 2" xfId="501"/>
    <cellStyle name="60% - Accent3 3 3" xfId="1644"/>
    <cellStyle name="60% - Accent3 4" xfId="324"/>
    <cellStyle name="60% - Accent4 2" xfId="83"/>
    <cellStyle name="60% - Accent4 2 2" xfId="502"/>
    <cellStyle name="60% - Accent4 2 3" xfId="503"/>
    <cellStyle name="60% - Accent4 2 4" xfId="504"/>
    <cellStyle name="60% - Accent4 3" xfId="149"/>
    <cellStyle name="60% - Accent4 4" xfId="505"/>
    <cellStyle name="60% - Accent4 5" xfId="325"/>
    <cellStyle name="60% - Accent5 2" xfId="84"/>
    <cellStyle name="60% - Accent5 2 2" xfId="506"/>
    <cellStyle name="60% - Accent5 2 3" xfId="507"/>
    <cellStyle name="60% - Accent5 2 4" xfId="508"/>
    <cellStyle name="60% - Accent5 3" xfId="150"/>
    <cellStyle name="60% - Accent5 3 2" xfId="509"/>
    <cellStyle name="60% - Accent5 3 3" xfId="1645"/>
    <cellStyle name="60% - Accent5 4" xfId="326"/>
    <cellStyle name="60% - Accent6 2" xfId="85"/>
    <cellStyle name="60% - Accent6 2 2" xfId="510"/>
    <cellStyle name="60% - Accent6 2 3" xfId="511"/>
    <cellStyle name="60% - Accent6 2 4" xfId="512"/>
    <cellStyle name="60% - Accent6 3" xfId="151"/>
    <cellStyle name="60% - Accent6 3 2" xfId="513"/>
    <cellStyle name="60% - Accent6 3 3" xfId="1646"/>
    <cellStyle name="60% - Accent6 4" xfId="327"/>
    <cellStyle name="Accent1 2" xfId="86"/>
    <cellStyle name="Accent1 2 2" xfId="514"/>
    <cellStyle name="Accent1 2 3" xfId="515"/>
    <cellStyle name="Accent1 2 4" xfId="516"/>
    <cellStyle name="Accent1 3" xfId="517"/>
    <cellStyle name="Accent1 3 2" xfId="2206"/>
    <cellStyle name="Accent1 4" xfId="18"/>
    <cellStyle name="Accent2 2" xfId="87"/>
    <cellStyle name="Accent2 2 2" xfId="518"/>
    <cellStyle name="Accent2 2 3" xfId="519"/>
    <cellStyle name="Accent2 2 4" xfId="520"/>
    <cellStyle name="Accent2 3" xfId="521"/>
    <cellStyle name="Accent2 3 2" xfId="2209"/>
    <cellStyle name="Accent2 4" xfId="21"/>
    <cellStyle name="Accent3 2" xfId="88"/>
    <cellStyle name="Accent3 2 2" xfId="522"/>
    <cellStyle name="Accent3 2 3" xfId="523"/>
    <cellStyle name="Accent3 2 4" xfId="524"/>
    <cellStyle name="Accent3 3" xfId="525"/>
    <cellStyle name="Accent3 3 2" xfId="2212"/>
    <cellStyle name="Accent3 4" xfId="24"/>
    <cellStyle name="Accent4 2" xfId="89"/>
    <cellStyle name="Accent4 2 2" xfId="526"/>
    <cellStyle name="Accent4 2 3" xfId="527"/>
    <cellStyle name="Accent4 2 4" xfId="528"/>
    <cellStyle name="Accent4 3" xfId="529"/>
    <cellStyle name="Accent4 3 2" xfId="2215"/>
    <cellStyle name="Accent4 4" xfId="27"/>
    <cellStyle name="Accent5 2" xfId="90"/>
    <cellStyle name="Accent5 2 2" xfId="530"/>
    <cellStyle name="Accent5 2 3" xfId="531"/>
    <cellStyle name="Accent5 2 4" xfId="532"/>
    <cellStyle name="Accent5 3" xfId="533"/>
    <cellStyle name="Accent5 3 2" xfId="2218"/>
    <cellStyle name="Accent5 4" xfId="30"/>
    <cellStyle name="Accent6 2" xfId="91"/>
    <cellStyle name="Accent6 2 2" xfId="534"/>
    <cellStyle name="Accent6 2 3" xfId="535"/>
    <cellStyle name="Accent6 2 4" xfId="536"/>
    <cellStyle name="Accent6 3" xfId="537"/>
    <cellStyle name="Accent6 3 2" xfId="2221"/>
    <cellStyle name="Accent6 4" xfId="33"/>
    <cellStyle name="Bad 2" xfId="92"/>
    <cellStyle name="Bad 2 2" xfId="538"/>
    <cellStyle name="Bad 2 3" xfId="539"/>
    <cellStyle name="Bad 2 4" xfId="540"/>
    <cellStyle name="Bad 3" xfId="541"/>
    <cellStyle name="Bad 3 2" xfId="2196"/>
    <cellStyle name="Bad 4" xfId="9"/>
    <cellStyle name="Calculation 2" xfId="93"/>
    <cellStyle name="Calculation 2 2" xfId="542"/>
    <cellStyle name="Calculation 2 3" xfId="543"/>
    <cellStyle name="Calculation 2 4" xfId="544"/>
    <cellStyle name="Calculation 3" xfId="545"/>
    <cellStyle name="Calculation 3 2" xfId="2199"/>
    <cellStyle name="Calculation 4" xfId="12"/>
    <cellStyle name="Check Cell 2" xfId="94"/>
    <cellStyle name="Check Cell 2 2" xfId="546"/>
    <cellStyle name="Check Cell 2 3" xfId="547"/>
    <cellStyle name="Check Cell 2 4" xfId="548"/>
    <cellStyle name="Check Cell 3" xfId="549"/>
    <cellStyle name="Check Cell 3 2" xfId="2201"/>
    <cellStyle name="Check Cell 4" xfId="14"/>
    <cellStyle name="Comma" xfId="1" builtinId="3"/>
    <cellStyle name="Comma 10" xfId="275"/>
    <cellStyle name="Comma 10 2" xfId="550"/>
    <cellStyle name="Comma 10 3" xfId="1048"/>
    <cellStyle name="Comma 10 4" xfId="2189"/>
    <cellStyle name="Comma 11" xfId="219"/>
    <cellStyle name="Comma 11 2" xfId="819"/>
    <cellStyle name="Comma 11 2 2" xfId="1964"/>
    <cellStyle name="Comma 11 2 3" xfId="1402"/>
    <cellStyle name="Comma 11 3" xfId="318"/>
    <cellStyle name="Comma 11 3 2" xfId="1724"/>
    <cellStyle name="Comma 11 4" xfId="1146"/>
    <cellStyle name="Comma 12" xfId="282"/>
    <cellStyle name="Comma 13" xfId="1086"/>
    <cellStyle name="Comma 2" xfId="40"/>
    <cellStyle name="Comma 2 2" xfId="153"/>
    <cellStyle name="Comma 2 2 2" xfId="551"/>
    <cellStyle name="Comma 2 2 3" xfId="823"/>
    <cellStyle name="Comma 2 2 3 2" xfId="1968"/>
    <cellStyle name="Comma 2 2 3 3" xfId="1406"/>
    <cellStyle name="Comma 2 2 4" xfId="330"/>
    <cellStyle name="Comma 2 2 4 2" xfId="1728"/>
    <cellStyle name="Comma 2 2 5" xfId="1647"/>
    <cellStyle name="Comma 2 2 6" xfId="1150"/>
    <cellStyle name="Comma 2 3" xfId="552"/>
    <cellStyle name="Comma 2 3 2" xfId="553"/>
    <cellStyle name="Comma 2 3 2 2" xfId="933"/>
    <cellStyle name="Comma 2 3 2 2 2" xfId="2078"/>
    <cellStyle name="Comma 2 3 2 2 3" xfId="1516"/>
    <cellStyle name="Comma 2 3 2 3" xfId="1838"/>
    <cellStyle name="Comma 2 3 2 4" xfId="1260"/>
    <cellStyle name="Comma 2 3 3" xfId="932"/>
    <cellStyle name="Comma 2 3 3 2" xfId="2077"/>
    <cellStyle name="Comma 2 3 3 3" xfId="1515"/>
    <cellStyle name="Comma 2 3 4" xfId="1837"/>
    <cellStyle name="Comma 2 3 5" xfId="1259"/>
    <cellStyle name="Comma 2 4" xfId="554"/>
    <cellStyle name="Comma 2 4 2" xfId="555"/>
    <cellStyle name="Comma 2 5" xfId="556"/>
    <cellStyle name="Comma 2 5 2" xfId="934"/>
    <cellStyle name="Comma 2 5 2 2" xfId="2079"/>
    <cellStyle name="Comma 2 5 2 3" xfId="1517"/>
    <cellStyle name="Comma 2 5 3" xfId="1839"/>
    <cellStyle name="Comma 2 5 4" xfId="1261"/>
    <cellStyle name="Comma 3" xfId="95"/>
    <cellStyle name="Comma 3 2" xfId="174"/>
    <cellStyle name="Comma 3 2 2" xfId="557"/>
    <cellStyle name="Comma 3 2 2 2" xfId="935"/>
    <cellStyle name="Comma 3 2 2 2 2" xfId="2080"/>
    <cellStyle name="Comma 3 2 2 2 3" xfId="1518"/>
    <cellStyle name="Comma 3 2 2 3" xfId="1840"/>
    <cellStyle name="Comma 3 2 2 4" xfId="1262"/>
    <cellStyle name="Comma 3 2 3" xfId="558"/>
    <cellStyle name="Comma 3 2 3 2" xfId="936"/>
    <cellStyle name="Comma 3 2 3 2 2" xfId="2081"/>
    <cellStyle name="Comma 3 2 3 2 3" xfId="1519"/>
    <cellStyle name="Comma 3 2 3 3" xfId="1841"/>
    <cellStyle name="Comma 3 2 3 4" xfId="1263"/>
    <cellStyle name="Comma 3 2 4" xfId="559"/>
    <cellStyle name="Comma 3 2 4 2" xfId="937"/>
    <cellStyle name="Comma 3 2 4 2 2" xfId="2082"/>
    <cellStyle name="Comma 3 2 4 2 3" xfId="1520"/>
    <cellStyle name="Comma 3 2 4 3" xfId="1842"/>
    <cellStyle name="Comma 3 2 4 4" xfId="1264"/>
    <cellStyle name="Comma 3 2 5" xfId="331"/>
    <cellStyle name="Comma 3 2 6" xfId="1648"/>
    <cellStyle name="Comma 3 3" xfId="560"/>
    <cellStyle name="Comma 3 3 2" xfId="561"/>
    <cellStyle name="Comma 3 3 3" xfId="562"/>
    <cellStyle name="Comma 3 3 4" xfId="938"/>
    <cellStyle name="Comma 3 3 4 2" xfId="2083"/>
    <cellStyle name="Comma 3 3 4 3" xfId="1521"/>
    <cellStyle name="Comma 3 3 5" xfId="1843"/>
    <cellStyle name="Comma 3 3 6" xfId="1265"/>
    <cellStyle name="Comma 3 4" xfId="563"/>
    <cellStyle name="Comma 3 4 2" xfId="564"/>
    <cellStyle name="Comma 3 4 2 2" xfId="940"/>
    <cellStyle name="Comma 3 4 2 2 2" xfId="2085"/>
    <cellStyle name="Comma 3 4 2 2 3" xfId="1523"/>
    <cellStyle name="Comma 3 4 2 3" xfId="1845"/>
    <cellStyle name="Comma 3 4 2 4" xfId="1267"/>
    <cellStyle name="Comma 3 4 3" xfId="939"/>
    <cellStyle name="Comma 3 4 3 2" xfId="2084"/>
    <cellStyle name="Comma 3 4 3 3" xfId="1522"/>
    <cellStyle name="Comma 3 4 4" xfId="1844"/>
    <cellStyle name="Comma 3 4 5" xfId="1266"/>
    <cellStyle name="Comma 3 5" xfId="565"/>
    <cellStyle name="Comma 3 6" xfId="566"/>
    <cellStyle name="Comma 3 6 2" xfId="941"/>
    <cellStyle name="Comma 3 6 2 2" xfId="2086"/>
    <cellStyle name="Comma 3 6 2 3" xfId="1524"/>
    <cellStyle name="Comma 3 6 3" xfId="1846"/>
    <cellStyle name="Comma 3 6 4" xfId="1268"/>
    <cellStyle name="Comma 4" xfId="96"/>
    <cellStyle name="Comma 4 2" xfId="119"/>
    <cellStyle name="Comma 4 2 2" xfId="181"/>
    <cellStyle name="Comma 4 2 3" xfId="158"/>
    <cellStyle name="Comma 4 2 3 2" xfId="942"/>
    <cellStyle name="Comma 4 2 3 2 2" xfId="2087"/>
    <cellStyle name="Comma 4 2 3 2 3" xfId="1525"/>
    <cellStyle name="Comma 4 2 3 3" xfId="567"/>
    <cellStyle name="Comma 4 2 3 3 2" xfId="1847"/>
    <cellStyle name="Comma 4 2 3 4" xfId="1649"/>
    <cellStyle name="Comma 4 2 3 5" xfId="1269"/>
    <cellStyle name="Comma 4 3" xfId="120"/>
    <cellStyle name="Comma 4 3 2" xfId="182"/>
    <cellStyle name="Comma 4 3 3" xfId="155"/>
    <cellStyle name="Comma 4 3 3 2" xfId="943"/>
    <cellStyle name="Comma 4 3 3 2 2" xfId="2088"/>
    <cellStyle name="Comma 4 3 3 2 3" xfId="1526"/>
    <cellStyle name="Comma 4 3 3 3" xfId="568"/>
    <cellStyle name="Comma 4 3 3 3 2" xfId="1848"/>
    <cellStyle name="Comma 4 3 3 4" xfId="1650"/>
    <cellStyle name="Comma 4 3 3 5" xfId="1270"/>
    <cellStyle name="Comma 4 4" xfId="118"/>
    <cellStyle name="Comma 4 5" xfId="569"/>
    <cellStyle name="Comma 4 5 2" xfId="944"/>
    <cellStyle name="Comma 4 5 2 2" xfId="2089"/>
    <cellStyle name="Comma 4 5 2 3" xfId="1527"/>
    <cellStyle name="Comma 4 5 3" xfId="1849"/>
    <cellStyle name="Comma 4 5 4" xfId="1271"/>
    <cellStyle name="Comma 5" xfId="67"/>
    <cellStyle name="Comma 5 2" xfId="122"/>
    <cellStyle name="Comma 5 2 2" xfId="190"/>
    <cellStyle name="Comma 5 2 2 2" xfId="258"/>
    <cellStyle name="Comma 5 2 2 2 2" xfId="1933"/>
    <cellStyle name="Comma 5 2 2 3" xfId="783"/>
    <cellStyle name="Comma 5 2 2 3 2" xfId="1651"/>
    <cellStyle name="Comma 5 2 2 4" xfId="1047"/>
    <cellStyle name="Comma 5 2 2 5" xfId="1113"/>
    <cellStyle name="Comma 5 2 3" xfId="206"/>
    <cellStyle name="Comma 5 2 3 2" xfId="571"/>
    <cellStyle name="Comma 5 2 3 3" xfId="1652"/>
    <cellStyle name="Comma 5 2 4" xfId="1060"/>
    <cellStyle name="Comma 5 3" xfId="123"/>
    <cellStyle name="Comma 5 3 2" xfId="207"/>
    <cellStyle name="Comma 5 3 2 2" xfId="269"/>
    <cellStyle name="Comma 5 3 2 2 2" xfId="1043"/>
    <cellStyle name="Comma 5 3 2 2 2 2" xfId="2185"/>
    <cellStyle name="Comma 5 3 2 2 3" xfId="1626"/>
    <cellStyle name="Comma 5 3 2 3" xfId="784"/>
    <cellStyle name="Comma 5 3 2 3 2" xfId="1654"/>
    <cellStyle name="Comma 5 3 2 4" xfId="1095"/>
    <cellStyle name="Comma 5 3 2 5" xfId="1370"/>
    <cellStyle name="Comma 5 3 3" xfId="241"/>
    <cellStyle name="Comma 5 3 3 2" xfId="572"/>
    <cellStyle name="Comma 5 3 4" xfId="799"/>
    <cellStyle name="Comma 5 3 4 2" xfId="1944"/>
    <cellStyle name="Comma 5 3 4 3" xfId="1382"/>
    <cellStyle name="Comma 5 3 5" xfId="297"/>
    <cellStyle name="Comma 5 3 5 2" xfId="1653"/>
    <cellStyle name="Comma 5 3 6" xfId="1057"/>
    <cellStyle name="Comma 5 3 7" xfId="1126"/>
    <cellStyle name="Comma 5 4" xfId="121"/>
    <cellStyle name="Comma 5 4 2" xfId="189"/>
    <cellStyle name="Comma 5 4 2 2" xfId="257"/>
    <cellStyle name="Comma 5 4 2 3" xfId="285"/>
    <cellStyle name="Comma 5 4 2 4" xfId="1112"/>
    <cellStyle name="Comma 5 4 2 5" xfId="1655"/>
    <cellStyle name="Comma 5 4 3" xfId="205"/>
    <cellStyle name="Comma 5 4 4" xfId="1070"/>
    <cellStyle name="Comma 5 5" xfId="202"/>
    <cellStyle name="Comma 5 5 2" xfId="266"/>
    <cellStyle name="Comma 5 5 2 2" xfId="945"/>
    <cellStyle name="Comma 5 5 2 2 2" xfId="2090"/>
    <cellStyle name="Comma 5 5 2 3" xfId="1528"/>
    <cellStyle name="Comma 5 5 3" xfId="570"/>
    <cellStyle name="Comma 5 5 3 2" xfId="1656"/>
    <cellStyle name="Comma 5 5 4" xfId="1092"/>
    <cellStyle name="Comma 5 5 5" xfId="1272"/>
    <cellStyle name="Comma 5 6" xfId="236"/>
    <cellStyle name="Comma 5 6 2" xfId="797"/>
    <cellStyle name="Comma 5 6 2 2" xfId="1941"/>
    <cellStyle name="Comma 5 6 3" xfId="1379"/>
    <cellStyle name="Comma 5 7" xfId="296"/>
    <cellStyle name="Comma 5 8" xfId="1054"/>
    <cellStyle name="Comma 5 9" xfId="1123"/>
    <cellStyle name="Comma 6" xfId="65"/>
    <cellStyle name="Comma 6 2" xfId="776"/>
    <cellStyle name="Comma 6 3" xfId="573"/>
    <cellStyle name="Comma 6 3 2" xfId="946"/>
    <cellStyle name="Comma 6 3 2 2" xfId="2091"/>
    <cellStyle name="Comma 6 3 2 3" xfId="1529"/>
    <cellStyle name="Comma 6 3 3" xfId="1850"/>
    <cellStyle name="Comma 6 3 4" xfId="1273"/>
    <cellStyle name="Comma 7" xfId="44"/>
    <cellStyle name="Comma 7 2" xfId="765"/>
    <cellStyle name="Comma 7 3" xfId="574"/>
    <cellStyle name="Comma 7 3 2" xfId="947"/>
    <cellStyle name="Comma 7 3 2 2" xfId="2092"/>
    <cellStyle name="Comma 7 3 2 3" xfId="1530"/>
    <cellStyle name="Comma 7 3 3" xfId="1851"/>
    <cellStyle name="Comma 7 3 4" xfId="1274"/>
    <cellStyle name="Comma 8" xfId="178"/>
    <cellStyle name="Comma 8 2" xfId="187"/>
    <cellStyle name="Comma 8 2 2" xfId="256"/>
    <cellStyle name="Comma 8 2 2 2" xfId="1658"/>
    <cellStyle name="Comma 8 2 3" xfId="948"/>
    <cellStyle name="Comma 8 2 4" xfId="1111"/>
    <cellStyle name="Comma 8 2 5" xfId="1531"/>
    <cellStyle name="Comma 8 3" xfId="214"/>
    <cellStyle name="Comma 8 4" xfId="575"/>
    <cellStyle name="Comma 8 4 2" xfId="1657"/>
    <cellStyle name="Comma 8 5" xfId="1063"/>
    <cellStyle name="Comma 8 6" xfId="1275"/>
    <cellStyle name="Comma 9" xfId="172"/>
    <cellStyle name="Comma 9 2" xfId="213"/>
    <cellStyle name="Comma 9 2 2" xfId="272"/>
    <cellStyle name="Comma 9 2 2 2" xfId="1660"/>
    <cellStyle name="Comma 9 2 3" xfId="949"/>
    <cellStyle name="Comma 9 2 4" xfId="1106"/>
    <cellStyle name="Comma 9 2 5" xfId="1532"/>
    <cellStyle name="Comma 9 3" xfId="252"/>
    <cellStyle name="Comma 9 3 2" xfId="1659"/>
    <cellStyle name="Comma 9 4" xfId="576"/>
    <cellStyle name="Comma 9 5" xfId="1066"/>
    <cellStyle name="Comma 9 6" xfId="1276"/>
    <cellStyle name="Comma0" xfId="577"/>
    <cellStyle name="Currency 2" xfId="43"/>
    <cellStyle name="Currency 2 2" xfId="157"/>
    <cellStyle name="Currency 2 2 2" xfId="579"/>
    <cellStyle name="Currency 2 2 2 2" xfId="951"/>
    <cellStyle name="Currency 2 2 2 2 2" xfId="2094"/>
    <cellStyle name="Currency 2 2 2 2 3" xfId="1534"/>
    <cellStyle name="Currency 2 2 2 3" xfId="1853"/>
    <cellStyle name="Currency 2 2 2 4" xfId="1278"/>
    <cellStyle name="Currency 2 2 3" xfId="950"/>
    <cellStyle name="Currency 2 2 3 2" xfId="2093"/>
    <cellStyle name="Currency 2 2 3 3" xfId="1533"/>
    <cellStyle name="Currency 2 2 4" xfId="578"/>
    <cellStyle name="Currency 2 2 4 2" xfId="1852"/>
    <cellStyle name="Currency 2 2 5" xfId="1661"/>
    <cellStyle name="Currency 2 2 6" xfId="1277"/>
    <cellStyle name="Currency 2 3" xfId="154"/>
    <cellStyle name="Currency 2 4" xfId="278"/>
    <cellStyle name="Currency 3" xfId="41"/>
    <cellStyle name="Currency 3 2" xfId="580"/>
    <cellStyle name="Currency 3 3" xfId="1662"/>
    <cellStyle name="Currency 4" xfId="791"/>
    <cellStyle name="Currency 4 2" xfId="1937"/>
    <cellStyle name="Currency0" xfId="581"/>
    <cellStyle name="Date" xfId="582"/>
    <cellStyle name="Date 2" xfId="583"/>
    <cellStyle name="Explanatory Text 2" xfId="97"/>
    <cellStyle name="Explanatory Text 2 2" xfId="584"/>
    <cellStyle name="Explanatory Text 2 3" xfId="585"/>
    <cellStyle name="Explanatory Text 2 4" xfId="586"/>
    <cellStyle name="Explanatory Text 3" xfId="587"/>
    <cellStyle name="Explanatory Text 3 2" xfId="2204"/>
    <cellStyle name="Explanatory Text 4" xfId="16"/>
    <cellStyle name="Fixed" xfId="588"/>
    <cellStyle name="Good 2" xfId="98"/>
    <cellStyle name="Good 2 2" xfId="589"/>
    <cellStyle name="Good 2 3" xfId="590"/>
    <cellStyle name="Good 2 4" xfId="591"/>
    <cellStyle name="Good 3" xfId="592"/>
    <cellStyle name="Good 3 2" xfId="2195"/>
    <cellStyle name="Good 4" xfId="8"/>
    <cellStyle name="Heading 1 2" xfId="99"/>
    <cellStyle name="Heading 1 2 2" xfId="593"/>
    <cellStyle name="Heading 1 2 3" xfId="594"/>
    <cellStyle name="Heading 1 2 4" xfId="595"/>
    <cellStyle name="Heading 1 3" xfId="596"/>
    <cellStyle name="Heading 1 3 2" xfId="2191"/>
    <cellStyle name="Heading 1 4" xfId="4"/>
    <cellStyle name="Heading 2 2" xfId="100"/>
    <cellStyle name="Heading 2 2 2" xfId="597"/>
    <cellStyle name="Heading 2 2 3" xfId="598"/>
    <cellStyle name="Heading 2 2 4" xfId="599"/>
    <cellStyle name="Heading 2 3" xfId="600"/>
    <cellStyle name="Heading 2 3 2" xfId="2192"/>
    <cellStyle name="Heading 2 4" xfId="5"/>
    <cellStyle name="Heading 3 2" xfId="101"/>
    <cellStyle name="Heading 3 2 2" xfId="601"/>
    <cellStyle name="Heading 3 2 3" xfId="602"/>
    <cellStyle name="Heading 3 2 4" xfId="603"/>
    <cellStyle name="Heading 3 3" xfId="604"/>
    <cellStyle name="Heading 3 3 2" xfId="2193"/>
    <cellStyle name="Heading 3 4" xfId="6"/>
    <cellStyle name="Heading 4 2" xfId="102"/>
    <cellStyle name="Heading 4 2 2" xfId="605"/>
    <cellStyle name="Heading 4 2 3" xfId="606"/>
    <cellStyle name="Heading 4 2 4" xfId="607"/>
    <cellStyle name="Heading 4 3" xfId="608"/>
    <cellStyle name="Heading 4 3 2" xfId="2194"/>
    <cellStyle name="Heading 4 4" xfId="7"/>
    <cellStyle name="Hyperlink" xfId="2" builtinId="8"/>
    <cellStyle name="Hyperlink 2" xfId="124"/>
    <cellStyle name="Hyperlink 2 2" xfId="785"/>
    <cellStyle name="Hyperlink 2 3" xfId="609"/>
    <cellStyle name="Input 2" xfId="103"/>
    <cellStyle name="Input 2 2" xfId="610"/>
    <cellStyle name="Input 2 3" xfId="611"/>
    <cellStyle name="Input 2 4" xfId="612"/>
    <cellStyle name="Input 3" xfId="613"/>
    <cellStyle name="Input 3 2" xfId="2197"/>
    <cellStyle name="Input 4" xfId="10"/>
    <cellStyle name="Linked Cell 2" xfId="104"/>
    <cellStyle name="Linked Cell 2 2" xfId="614"/>
    <cellStyle name="Linked Cell 2 3" xfId="615"/>
    <cellStyle name="Linked Cell 2 4" xfId="616"/>
    <cellStyle name="Linked Cell 3" xfId="617"/>
    <cellStyle name="Linked Cell 3 2" xfId="2200"/>
    <cellStyle name="Linked Cell 4" xfId="13"/>
    <cellStyle name="Neutral 2" xfId="105"/>
    <cellStyle name="Neutral 2 2" xfId="618"/>
    <cellStyle name="Neutral 2 3" xfId="619"/>
    <cellStyle name="Neutral 2 4" xfId="620"/>
    <cellStyle name="Neutral 3" xfId="145"/>
    <cellStyle name="Neutral 3 2" xfId="621"/>
    <cellStyle name="Neutral 3 3" xfId="1663"/>
    <cellStyle name="Neutral 4" xfId="320"/>
    <cellStyle name="Normal" xfId="0" builtinId="0"/>
    <cellStyle name="Normal 10" xfId="42"/>
    <cellStyle name="Normal 10 2" xfId="138"/>
    <cellStyle name="Normal 10 2 2" xfId="953"/>
    <cellStyle name="Normal 10 2 2 2" xfId="2096"/>
    <cellStyle name="Normal 10 2 2 3" xfId="1536"/>
    <cellStyle name="Normal 10 2 3" xfId="623"/>
    <cellStyle name="Normal 10 2 3 2" xfId="1855"/>
    <cellStyle name="Normal 10 2 4" xfId="1664"/>
    <cellStyle name="Normal 10 2 5" xfId="1280"/>
    <cellStyle name="Normal 10 3" xfId="144"/>
    <cellStyle name="Normal 10 3 2" xfId="251"/>
    <cellStyle name="Normal 10 3 2 2" xfId="954"/>
    <cellStyle name="Normal 10 3 2 2 2" xfId="2097"/>
    <cellStyle name="Normal 10 3 2 3" xfId="1537"/>
    <cellStyle name="Normal 10 3 3" xfId="624"/>
    <cellStyle name="Normal 10 3 3 2" xfId="1665"/>
    <cellStyle name="Normal 10 3 4" xfId="1105"/>
    <cellStyle name="Normal 10 3 5" xfId="1281"/>
    <cellStyle name="Normal 10 4" xfId="194"/>
    <cellStyle name="Normal 10 5" xfId="622"/>
    <cellStyle name="Normal 10 5 2" xfId="952"/>
    <cellStyle name="Normal 10 5 2 2" xfId="2095"/>
    <cellStyle name="Normal 10 5 2 3" xfId="1535"/>
    <cellStyle name="Normal 10 5 3" xfId="1854"/>
    <cellStyle name="Normal 10 5 4" xfId="1279"/>
    <cellStyle name="Normal 10 6" xfId="1062"/>
    <cellStyle name="Normal 11" xfId="180"/>
    <cellStyle name="Normal 11 2" xfId="184"/>
    <cellStyle name="Normal 11 2 2" xfId="254"/>
    <cellStyle name="Normal 11 2 2 2" xfId="956"/>
    <cellStyle name="Normal 11 2 2 2 2" xfId="2099"/>
    <cellStyle name="Normal 11 2 2 3" xfId="1539"/>
    <cellStyle name="Normal 11 2 3" xfId="626"/>
    <cellStyle name="Normal 11 2 3 2" xfId="1667"/>
    <cellStyle name="Normal 11 2 4" xfId="1109"/>
    <cellStyle name="Normal 11 2 5" xfId="1283"/>
    <cellStyle name="Normal 11 3" xfId="216"/>
    <cellStyle name="Normal 11 3 2" xfId="957"/>
    <cellStyle name="Normal 11 3 2 2" xfId="2100"/>
    <cellStyle name="Normal 11 3 2 3" xfId="1540"/>
    <cellStyle name="Normal 11 3 3" xfId="627"/>
    <cellStyle name="Normal 11 3 3 2" xfId="1856"/>
    <cellStyle name="Normal 11 3 4" xfId="1668"/>
    <cellStyle name="Normal 11 3 5" xfId="1284"/>
    <cellStyle name="Normal 11 4" xfId="955"/>
    <cellStyle name="Normal 11 4 2" xfId="2098"/>
    <cellStyle name="Normal 11 4 3" xfId="1538"/>
    <cellStyle name="Normal 11 5" xfId="625"/>
    <cellStyle name="Normal 11 5 2" xfId="1666"/>
    <cellStyle name="Normal 11 6" xfId="1065"/>
    <cellStyle name="Normal 11 7" xfId="1282"/>
    <cellStyle name="Normal 12" xfId="137"/>
    <cellStyle name="Normal 12 2" xfId="211"/>
    <cellStyle name="Normal 12 2 2" xfId="958"/>
    <cellStyle name="Normal 12 2 2 2" xfId="2101"/>
    <cellStyle name="Normal 12 2 3" xfId="1670"/>
    <cellStyle name="Normal 12 2 4" xfId="1541"/>
    <cellStyle name="Normal 12 3" xfId="628"/>
    <cellStyle name="Normal 12 3 2" xfId="1857"/>
    <cellStyle name="Normal 12 4" xfId="1669"/>
    <cellStyle name="Normal 12 5" xfId="1285"/>
    <cellStyle name="Normal 13" xfId="274"/>
    <cellStyle name="Normal 13 2" xfId="959"/>
    <cellStyle name="Normal 13 2 2" xfId="2102"/>
    <cellStyle name="Normal 13 2 3" xfId="1542"/>
    <cellStyle name="Normal 13 3" xfId="629"/>
    <cellStyle name="Normal 13 3 2" xfId="1858"/>
    <cellStyle name="Normal 13 4" xfId="1286"/>
    <cellStyle name="Normal 14" xfId="280"/>
    <cellStyle name="Normal 14 2" xfId="960"/>
    <cellStyle name="Normal 14 2 2" xfId="2103"/>
    <cellStyle name="Normal 14 2 3" xfId="1543"/>
    <cellStyle name="Normal 14 2 4" xfId="2224"/>
    <cellStyle name="Normal 14 3" xfId="630"/>
    <cellStyle name="Normal 14 3 2" xfId="1859"/>
    <cellStyle name="Normal 14 4" xfId="1287"/>
    <cellStyle name="Normal 15" xfId="218"/>
    <cellStyle name="Normal 15 2" xfId="961"/>
    <cellStyle name="Normal 15 2 2" xfId="2104"/>
    <cellStyle name="Normal 15 2 3" xfId="1544"/>
    <cellStyle name="Normal 15 3" xfId="631"/>
    <cellStyle name="Normal 15 3 2" xfId="1860"/>
    <cellStyle name="Normal 15 4" xfId="1288"/>
    <cellStyle name="Normal 16" xfId="281"/>
    <cellStyle name="Normal 16 2" xfId="633"/>
    <cellStyle name="Normal 16 2 2" xfId="962"/>
    <cellStyle name="Normal 16 2 2 2" xfId="2105"/>
    <cellStyle name="Normal 16 2 2 3" xfId="1545"/>
    <cellStyle name="Normal 16 2 3" xfId="1861"/>
    <cellStyle name="Normal 16 2 4" xfId="1289"/>
    <cellStyle name="Normal 16 3" xfId="632"/>
    <cellStyle name="Normal 16 4" xfId="2190"/>
    <cellStyle name="Normal 17" xfId="634"/>
    <cellStyle name="Normal 18" xfId="317"/>
    <cellStyle name="Normal 18 2" xfId="818"/>
    <cellStyle name="Normal 18 2 2" xfId="1963"/>
    <cellStyle name="Normal 18 2 3" xfId="1401"/>
    <cellStyle name="Normal 18 3" xfId="1723"/>
    <cellStyle name="Normal 18 4" xfId="1145"/>
    <cellStyle name="Normal 19" xfId="290"/>
    <cellStyle name="Normal 2" xfId="39"/>
    <cellStyle name="Normal 2 2" xfId="57"/>
    <cellStyle name="Normal 2 2 10" xfId="1055"/>
    <cellStyle name="Normal 2 2 11" xfId="1119"/>
    <cellStyle name="Normal 2 2 2" xfId="107"/>
    <cellStyle name="Normal 2 2 2 2" xfId="126"/>
    <cellStyle name="Normal 2 2 2 2 2" xfId="209"/>
    <cellStyle name="Normal 2 2 2 2 2 2" xfId="271"/>
    <cellStyle name="Normal 2 2 2 2 2 2 2" xfId="965"/>
    <cellStyle name="Normal 2 2 2 2 2 2 2 2" xfId="2108"/>
    <cellStyle name="Normal 2 2 2 2 2 2 3" xfId="1548"/>
    <cellStyle name="Normal 2 2 2 2 2 3" xfId="636"/>
    <cellStyle name="Normal 2 2 2 2 2 3 2" xfId="1674"/>
    <cellStyle name="Normal 2 2 2 2 2 4" xfId="1097"/>
    <cellStyle name="Normal 2 2 2 2 2 5" xfId="1292"/>
    <cellStyle name="Normal 2 2 2 2 3" xfId="243"/>
    <cellStyle name="Normal 2 2 2 2 3 2" xfId="966"/>
    <cellStyle name="Normal 2 2 2 2 3 2 2" xfId="2109"/>
    <cellStyle name="Normal 2 2 2 2 3 2 3" xfId="1549"/>
    <cellStyle name="Normal 2 2 2 2 3 3" xfId="637"/>
    <cellStyle name="Normal 2 2 2 2 3 3 2" xfId="1864"/>
    <cellStyle name="Normal 2 2 2 2 3 4" xfId="1293"/>
    <cellStyle name="Normal 2 2 2 2 4" xfId="635"/>
    <cellStyle name="Normal 2 2 2 2 4 2" xfId="964"/>
    <cellStyle name="Normal 2 2 2 2 4 2 2" xfId="2107"/>
    <cellStyle name="Normal 2 2 2 2 4 2 3" xfId="1547"/>
    <cellStyle name="Normal 2 2 2 2 4 3" xfId="1863"/>
    <cellStyle name="Normal 2 2 2 2 4 4" xfId="1291"/>
    <cellStyle name="Normal 2 2 2 2 5" xfId="801"/>
    <cellStyle name="Normal 2 2 2 2 5 2" xfId="1946"/>
    <cellStyle name="Normal 2 2 2 2 5 3" xfId="1384"/>
    <cellStyle name="Normal 2 2 2 2 6" xfId="299"/>
    <cellStyle name="Normal 2 2 2 2 6 2" xfId="1673"/>
    <cellStyle name="Normal 2 2 2 2 7" xfId="1071"/>
    <cellStyle name="Normal 2 2 2 2 8" xfId="1128"/>
    <cellStyle name="Normal 2 2 2 3" xfId="203"/>
    <cellStyle name="Normal 2 2 2 3 2" xfId="267"/>
    <cellStyle name="Normal 2 2 2 3 2 2" xfId="967"/>
    <cellStyle name="Normal 2 2 2 3 2 2 2" xfId="2110"/>
    <cellStyle name="Normal 2 2 2 3 2 3" xfId="1550"/>
    <cellStyle name="Normal 2 2 2 3 3" xfId="638"/>
    <cellStyle name="Normal 2 2 2 3 3 2" xfId="1675"/>
    <cellStyle name="Normal 2 2 2 3 4" xfId="1093"/>
    <cellStyle name="Normal 2 2 2 3 5" xfId="1294"/>
    <cellStyle name="Normal 2 2 2 4" xfId="237"/>
    <cellStyle name="Normal 2 2 2 4 2" xfId="968"/>
    <cellStyle name="Normal 2 2 2 4 2 2" xfId="2111"/>
    <cellStyle name="Normal 2 2 2 4 2 3" xfId="1551"/>
    <cellStyle name="Normal 2 2 2 4 3" xfId="639"/>
    <cellStyle name="Normal 2 2 2 4 3 2" xfId="1865"/>
    <cellStyle name="Normal 2 2 2 4 4" xfId="1295"/>
    <cellStyle name="Normal 2 2 2 5" xfId="291"/>
    <cellStyle name="Normal 2 2 2 5 2" xfId="963"/>
    <cellStyle name="Normal 2 2 2 5 2 2" xfId="2106"/>
    <cellStyle name="Normal 2 2 2 5 2 3" xfId="1546"/>
    <cellStyle name="Normal 2 2 2 5 3" xfId="1862"/>
    <cellStyle name="Normal 2 2 2 5 4" xfId="1290"/>
    <cellStyle name="Normal 2 2 2 6" xfId="798"/>
    <cellStyle name="Normal 2 2 2 6 2" xfId="1942"/>
    <cellStyle name="Normal 2 2 2 6 3" xfId="1380"/>
    <cellStyle name="Normal 2 2 2 7" xfId="1061"/>
    <cellStyle name="Normal 2 2 2 7 2" xfId="1672"/>
    <cellStyle name="Normal 2 2 2 8" xfId="1124"/>
    <cellStyle name="Normal 2 2 3" xfId="63"/>
    <cellStyle name="Normal 2 2 3 2" xfId="127"/>
    <cellStyle name="Normal 2 2 3 2 2" xfId="244"/>
    <cellStyle name="Normal 2 2 3 2 2 2" xfId="970"/>
    <cellStyle name="Normal 2 2 3 2 2 2 2" xfId="2113"/>
    <cellStyle name="Normal 2 2 3 2 2 2 3" xfId="1553"/>
    <cellStyle name="Normal 2 2 3 2 2 3" xfId="641"/>
    <cellStyle name="Normal 2 2 3 2 2 3 2" xfId="1867"/>
    <cellStyle name="Normal 2 2 3 2 2 4" xfId="1297"/>
    <cellStyle name="Normal 2 2 3 2 3" xfId="802"/>
    <cellStyle name="Normal 2 2 3 2 3 2" xfId="1947"/>
    <cellStyle name="Normal 2 2 3 2 3 3" xfId="1385"/>
    <cellStyle name="Normal 2 2 3 2 4" xfId="300"/>
    <cellStyle name="Normal 2 2 3 2 4 2" xfId="1677"/>
    <cellStyle name="Normal 2 2 3 2 5" xfId="1098"/>
    <cellStyle name="Normal 2 2 3 2 6" xfId="1129"/>
    <cellStyle name="Normal 2 2 3 3" xfId="176"/>
    <cellStyle name="Normal 2 2 3 3 2" xfId="240"/>
    <cellStyle name="Normal 2 2 3 3 2 2" xfId="971"/>
    <cellStyle name="Normal 2 2 3 3 2 2 2" xfId="2114"/>
    <cellStyle name="Normal 2 2 3 3 2 3" xfId="1554"/>
    <cellStyle name="Normal 2 2 3 3 3" xfId="642"/>
    <cellStyle name="Normal 2 2 3 3 3 2" xfId="1678"/>
    <cellStyle name="Normal 2 2 3 3 4" xfId="1108"/>
    <cellStyle name="Normal 2 2 3 3 5" xfId="1298"/>
    <cellStyle name="Normal 2 2 3 4" xfId="175"/>
    <cellStyle name="Normal 2 2 3 4 2" xfId="969"/>
    <cellStyle name="Normal 2 2 3 4 2 2" xfId="2112"/>
    <cellStyle name="Normal 2 2 3 4 2 3" xfId="1552"/>
    <cellStyle name="Normal 2 2 3 4 3" xfId="640"/>
    <cellStyle name="Normal 2 2 3 4 3 2" xfId="1866"/>
    <cellStyle name="Normal 2 2 3 4 4" xfId="1679"/>
    <cellStyle name="Normal 2 2 3 4 5" xfId="1296"/>
    <cellStyle name="Normal 2 2 3 5" xfId="200"/>
    <cellStyle name="Normal 2 2 3 5 2" xfId="264"/>
    <cellStyle name="Normal 2 2 3 5 2 2" xfId="1680"/>
    <cellStyle name="Normal 2 2 3 5 3" xfId="795"/>
    <cellStyle name="Normal 2 2 3 5 4" xfId="1090"/>
    <cellStyle name="Normal 2 2 3 5 5" xfId="1377"/>
    <cellStyle name="Normal 2 2 3 6" xfId="292"/>
    <cellStyle name="Normal 2 2 3 6 2" xfId="1676"/>
    <cellStyle name="Normal 2 2 3 7" xfId="1058"/>
    <cellStyle name="Normal 2 2 3 8" xfId="1121"/>
    <cellStyle name="Normal 2 2 4" xfId="125"/>
    <cellStyle name="Normal 2 2 4 2" xfId="208"/>
    <cellStyle name="Normal 2 2 4 2 2" xfId="270"/>
    <cellStyle name="Normal 2 2 4 2 2 2" xfId="972"/>
    <cellStyle name="Normal 2 2 4 2 2 2 2" xfId="2115"/>
    <cellStyle name="Normal 2 2 4 2 2 3" xfId="1555"/>
    <cellStyle name="Normal 2 2 4 2 3" xfId="643"/>
    <cellStyle name="Normal 2 2 4 2 3 2" xfId="1682"/>
    <cellStyle name="Normal 2 2 4 2 4" xfId="1096"/>
    <cellStyle name="Normal 2 2 4 2 5" xfId="1299"/>
    <cellStyle name="Normal 2 2 4 3" xfId="242"/>
    <cellStyle name="Normal 2 2 4 3 2" xfId="800"/>
    <cellStyle name="Normal 2 2 4 3 2 2" xfId="1945"/>
    <cellStyle name="Normal 2 2 4 3 3" xfId="1383"/>
    <cellStyle name="Normal 2 2 4 4" xfId="298"/>
    <cellStyle name="Normal 2 2 4 4 2" xfId="1681"/>
    <cellStyle name="Normal 2 2 4 5" xfId="1064"/>
    <cellStyle name="Normal 2 2 4 6" xfId="1127"/>
    <cellStyle name="Normal 2 2 5" xfId="192"/>
    <cellStyle name="Normal 2 2 5 2" xfId="217"/>
    <cellStyle name="Normal 2 2 5 2 2" xfId="273"/>
    <cellStyle name="Normal 2 2 5 2 2 2" xfId="1684"/>
    <cellStyle name="Normal 2 2 5 2 3" xfId="973"/>
    <cellStyle name="Normal 2 2 5 2 4" xfId="1115"/>
    <cellStyle name="Normal 2 2 5 2 5" xfId="1556"/>
    <cellStyle name="Normal 2 2 5 3" xfId="260"/>
    <cellStyle name="Normal 2 2 5 3 2" xfId="1683"/>
    <cellStyle name="Normal 2 2 5 4" xfId="644"/>
    <cellStyle name="Normal 2 2 5 5" xfId="1067"/>
    <cellStyle name="Normal 2 2 5 6" xfId="1300"/>
    <cellStyle name="Normal 2 2 6" xfId="199"/>
    <cellStyle name="Normal 2 2 6 2" xfId="263"/>
    <cellStyle name="Normal 2 2 6 2 2" xfId="1868"/>
    <cellStyle name="Normal 2 2 6 3" xfId="645"/>
    <cellStyle name="Normal 2 2 6 3 2" xfId="1685"/>
    <cellStyle name="Normal 2 2 6 4" xfId="312"/>
    <cellStyle name="Normal 2 2 6 5" xfId="1088"/>
    <cellStyle name="Normal 2 2 7" xfId="276"/>
    <cellStyle name="Normal 2 2 7 2" xfId="821"/>
    <cellStyle name="Normal 2 2 7 2 2" xfId="1966"/>
    <cellStyle name="Normal 2 2 7 2 3" xfId="1404"/>
    <cellStyle name="Normal 2 2 7 3" xfId="328"/>
    <cellStyle name="Normal 2 2 7 3 2" xfId="1726"/>
    <cellStyle name="Normal 2 2 7 4" xfId="1148"/>
    <cellStyle name="Normal 2 2 8" xfId="220"/>
    <cellStyle name="Normal 2 2 8 2" xfId="793"/>
    <cellStyle name="Normal 2 2 8 2 2" xfId="1938"/>
    <cellStyle name="Normal 2 2 8 3" xfId="1375"/>
    <cellStyle name="Normal 2 2 9" xfId="284"/>
    <cellStyle name="Normal 2 2 9 2" xfId="1671"/>
    <cellStyle name="Normal 2 3" xfId="36"/>
    <cellStyle name="Normal 2 3 2" xfId="169"/>
    <cellStyle name="Normal 2 3 2 2" xfId="975"/>
    <cellStyle name="Normal 2 3 2 2 2" xfId="2117"/>
    <cellStyle name="Normal 2 3 2 2 3" xfId="1558"/>
    <cellStyle name="Normal 2 3 2 3" xfId="647"/>
    <cellStyle name="Normal 2 3 2 3 2" xfId="1870"/>
    <cellStyle name="Normal 2 3 2 4" xfId="1686"/>
    <cellStyle name="Normal 2 3 2 5" xfId="1302"/>
    <cellStyle name="Normal 2 3 3" xfId="162"/>
    <cellStyle name="Normal 2 3 3 2" xfId="976"/>
    <cellStyle name="Normal 2 3 3 2 2" xfId="2118"/>
    <cellStyle name="Normal 2 3 3 2 3" xfId="1559"/>
    <cellStyle name="Normal 2 3 3 3" xfId="648"/>
    <cellStyle name="Normal 2 3 3 3 2" xfId="1871"/>
    <cellStyle name="Normal 2 3 3 4" xfId="1687"/>
    <cellStyle name="Normal 2 3 3 5" xfId="1303"/>
    <cellStyle name="Normal 2 3 4" xfId="287"/>
    <cellStyle name="Normal 2 3 4 2" xfId="772"/>
    <cellStyle name="Normal 2 3 5" xfId="646"/>
    <cellStyle name="Normal 2 3 5 2" xfId="974"/>
    <cellStyle name="Normal 2 3 5 2 2" xfId="2116"/>
    <cellStyle name="Normal 2 3 5 2 3" xfId="1557"/>
    <cellStyle name="Normal 2 3 5 3" xfId="1869"/>
    <cellStyle name="Normal 2 3 5 4" xfId="1301"/>
    <cellStyle name="Normal 2 4" xfId="55"/>
    <cellStyle name="Normal 2 4 2" xfId="62"/>
    <cellStyle name="Normal 2 4 2 2" xfId="129"/>
    <cellStyle name="Normal 2 4 2 2 2" xfId="246"/>
    <cellStyle name="Normal 2 4 2 2 2 2" xfId="1045"/>
    <cellStyle name="Normal 2 4 2 2 2 2 2" xfId="2187"/>
    <cellStyle name="Normal 2 4 2 2 2 2 3" xfId="1628"/>
    <cellStyle name="Normal 2 4 2 2 2 3" xfId="787"/>
    <cellStyle name="Normal 2 4 2 2 2 3 2" xfId="1935"/>
    <cellStyle name="Normal 2 4 2 2 2 4" xfId="1372"/>
    <cellStyle name="Normal 2 4 2 2 3" xfId="804"/>
    <cellStyle name="Normal 2 4 2 2 3 2" xfId="1949"/>
    <cellStyle name="Normal 2 4 2 2 3 3" xfId="1387"/>
    <cellStyle name="Normal 2 4 2 2 4" xfId="302"/>
    <cellStyle name="Normal 2 4 2 2 4 2" xfId="1690"/>
    <cellStyle name="Normal 2 4 2 2 5" xfId="1100"/>
    <cellStyle name="Normal 2 4 2 2 6" xfId="1131"/>
    <cellStyle name="Normal 2 4 2 3" xfId="234"/>
    <cellStyle name="Normal 2 4 2 3 2" xfId="1041"/>
    <cellStyle name="Normal 2 4 2 3 2 2" xfId="2183"/>
    <cellStyle name="Normal 2 4 2 3 2 3" xfId="1624"/>
    <cellStyle name="Normal 2 4 2 3 3" xfId="774"/>
    <cellStyle name="Normal 2 4 2 3 3 2" xfId="1931"/>
    <cellStyle name="Normal 2 4 2 3 4" xfId="1368"/>
    <cellStyle name="Normal 2 4 2 4" xfId="794"/>
    <cellStyle name="Normal 2 4 2 4 2" xfId="1939"/>
    <cellStyle name="Normal 2 4 2 4 3" xfId="1376"/>
    <cellStyle name="Normal 2 4 2 5" xfId="294"/>
    <cellStyle name="Normal 2 4 2 5 2" xfId="1689"/>
    <cellStyle name="Normal 2 4 2 6" xfId="1089"/>
    <cellStyle name="Normal 2 4 2 7" xfId="1120"/>
    <cellStyle name="Normal 2 4 3" xfId="128"/>
    <cellStyle name="Normal 2 4 3 2" xfId="245"/>
    <cellStyle name="Normal 2 4 3 2 2" xfId="1044"/>
    <cellStyle name="Normal 2 4 3 2 2 2" xfId="2186"/>
    <cellStyle name="Normal 2 4 3 2 2 3" xfId="1627"/>
    <cellStyle name="Normal 2 4 3 2 3" xfId="786"/>
    <cellStyle name="Normal 2 4 3 2 3 2" xfId="1934"/>
    <cellStyle name="Normal 2 4 3 2 4" xfId="1371"/>
    <cellStyle name="Normal 2 4 3 3" xfId="803"/>
    <cellStyle name="Normal 2 4 3 3 2" xfId="1948"/>
    <cellStyle name="Normal 2 4 3 3 3" xfId="1386"/>
    <cellStyle name="Normal 2 4 3 4" xfId="301"/>
    <cellStyle name="Normal 2 4 3 4 2" xfId="1691"/>
    <cellStyle name="Normal 2 4 3 5" xfId="1099"/>
    <cellStyle name="Normal 2 4 3 6" xfId="1130"/>
    <cellStyle name="Normal 2 4 4" xfId="165"/>
    <cellStyle name="Normal 2 4 4 2" xfId="977"/>
    <cellStyle name="Normal 2 4 4 2 2" xfId="2119"/>
    <cellStyle name="Normal 2 4 4 2 3" xfId="1560"/>
    <cellStyle name="Normal 2 4 4 3" xfId="649"/>
    <cellStyle name="Normal 2 4 4 3 2" xfId="1872"/>
    <cellStyle name="Normal 2 4 4 4" xfId="1692"/>
    <cellStyle name="Normal 2 4 4 5" xfId="1304"/>
    <cellStyle name="Normal 2 4 5" xfId="198"/>
    <cellStyle name="Normal 2 4 5 2" xfId="262"/>
    <cellStyle name="Normal 2 4 5 2 2" xfId="1693"/>
    <cellStyle name="Normal 2 4 5 3" xfId="792"/>
    <cellStyle name="Normal 2 4 5 4" xfId="1087"/>
    <cellStyle name="Normal 2 4 5 5" xfId="1374"/>
    <cellStyle name="Normal 2 4 6" xfId="283"/>
    <cellStyle name="Normal 2 4 6 2" xfId="1688"/>
    <cellStyle name="Normal 2 4 7" xfId="1068"/>
    <cellStyle name="Normal 2 4 8" xfId="1118"/>
    <cellStyle name="Normal 2 5" xfId="49"/>
    <cellStyle name="Normal 2 5 2" xfId="106"/>
    <cellStyle name="Normal 2 5 3" xfId="134"/>
    <cellStyle name="Normal 2 5 3 2" xfId="248"/>
    <cellStyle name="Normal 2 5 3 3" xfId="1050"/>
    <cellStyle name="Normal 2 5 3 4" xfId="1102"/>
    <cellStyle name="Normal 2 5 3 5" xfId="1694"/>
    <cellStyle name="Normal 2 5 4" xfId="177"/>
    <cellStyle name="Normal 2 5 5" xfId="196"/>
    <cellStyle name="Normal 2 5 6" xfId="286"/>
    <cellStyle name="Normal 2 6" xfId="133"/>
    <cellStyle name="Normal 2 6 2" xfId="142"/>
    <cellStyle name="Normal 2 6 3" xfId="210"/>
    <cellStyle name="Normal 2 7" xfId="289"/>
    <cellStyle name="Normal 20" xfId="1052"/>
    <cellStyle name="Normal 21" xfId="1117"/>
    <cellStyle name="Normal 3" xfId="38"/>
    <cellStyle name="Normal 3 10" xfId="768"/>
    <cellStyle name="Normal 3 2" xfId="60"/>
    <cellStyle name="Normal 3 2 2" xfId="108"/>
    <cellStyle name="Normal 3 2 2 2" xfId="651"/>
    <cellStyle name="Normal 3 2 2 2 2" xfId="652"/>
    <cellStyle name="Normal 3 2 2 2 2 2" xfId="980"/>
    <cellStyle name="Normal 3 2 2 2 2 2 2" xfId="2122"/>
    <cellStyle name="Normal 3 2 2 2 2 2 3" xfId="1563"/>
    <cellStyle name="Normal 3 2 2 2 2 3" xfId="1875"/>
    <cellStyle name="Normal 3 2 2 2 2 4" xfId="1307"/>
    <cellStyle name="Normal 3 2 2 2 3" xfId="653"/>
    <cellStyle name="Normal 3 2 2 2 3 2" xfId="981"/>
    <cellStyle name="Normal 3 2 2 2 3 2 2" xfId="2123"/>
    <cellStyle name="Normal 3 2 2 2 3 2 3" xfId="1564"/>
    <cellStyle name="Normal 3 2 2 2 3 3" xfId="1876"/>
    <cellStyle name="Normal 3 2 2 2 3 4" xfId="1308"/>
    <cellStyle name="Normal 3 2 2 2 4" xfId="979"/>
    <cellStyle name="Normal 3 2 2 2 4 2" xfId="2121"/>
    <cellStyle name="Normal 3 2 2 2 4 3" xfId="1562"/>
    <cellStyle name="Normal 3 2 2 2 5" xfId="1874"/>
    <cellStyle name="Normal 3 2 2 2 6" xfId="1306"/>
    <cellStyle name="Normal 3 2 2 3" xfId="654"/>
    <cellStyle name="Normal 3 2 2 3 2" xfId="982"/>
    <cellStyle name="Normal 3 2 2 3 2 2" xfId="2124"/>
    <cellStyle name="Normal 3 2 2 3 2 3" xfId="1565"/>
    <cellStyle name="Normal 3 2 2 3 3" xfId="1877"/>
    <cellStyle name="Normal 3 2 2 3 4" xfId="1309"/>
    <cellStyle name="Normal 3 2 2 4" xfId="655"/>
    <cellStyle name="Normal 3 2 2 4 2" xfId="983"/>
    <cellStyle name="Normal 3 2 2 4 2 2" xfId="2125"/>
    <cellStyle name="Normal 3 2 2 4 2 3" xfId="1566"/>
    <cellStyle name="Normal 3 2 2 4 3" xfId="1878"/>
    <cellStyle name="Normal 3 2 2 4 4" xfId="1310"/>
    <cellStyle name="Normal 3 2 2 5" xfId="778"/>
    <cellStyle name="Normal 3 2 2 6" xfId="650"/>
    <cellStyle name="Normal 3 2 2 6 2" xfId="978"/>
    <cellStyle name="Normal 3 2 2 6 2 2" xfId="2120"/>
    <cellStyle name="Normal 3 2 2 6 2 3" xfId="1561"/>
    <cellStyle name="Normal 3 2 2 6 3" xfId="1873"/>
    <cellStyle name="Normal 3 2 2 6 4" xfId="1305"/>
    <cellStyle name="Normal 3 2 3" xfId="170"/>
    <cellStyle name="Normal 3 2 3 2" xfId="657"/>
    <cellStyle name="Normal 3 2 3 2 2" xfId="985"/>
    <cellStyle name="Normal 3 2 3 2 2 2" xfId="2127"/>
    <cellStyle name="Normal 3 2 3 2 2 3" xfId="1568"/>
    <cellStyle name="Normal 3 2 3 2 3" xfId="1880"/>
    <cellStyle name="Normal 3 2 3 2 4" xfId="1312"/>
    <cellStyle name="Normal 3 2 3 3" xfId="658"/>
    <cellStyle name="Normal 3 2 3 3 2" xfId="986"/>
    <cellStyle name="Normal 3 2 3 3 2 2" xfId="2128"/>
    <cellStyle name="Normal 3 2 3 3 2 3" xfId="1569"/>
    <cellStyle name="Normal 3 2 3 3 3" xfId="1881"/>
    <cellStyle name="Normal 3 2 3 3 4" xfId="1313"/>
    <cellStyle name="Normal 3 2 3 4" xfId="984"/>
    <cellStyle name="Normal 3 2 3 4 2" xfId="2126"/>
    <cellStyle name="Normal 3 2 3 4 3" xfId="1567"/>
    <cellStyle name="Normal 3 2 3 5" xfId="656"/>
    <cellStyle name="Normal 3 2 3 5 2" xfId="1879"/>
    <cellStyle name="Normal 3 2 3 6" xfId="1695"/>
    <cellStyle name="Normal 3 2 3 7" xfId="1311"/>
    <cellStyle name="Normal 3 2 4" xfId="659"/>
    <cellStyle name="Normal 3 2 4 2" xfId="660"/>
    <cellStyle name="Normal 3 2 4 2 2" xfId="988"/>
    <cellStyle name="Normal 3 2 4 2 2 2" xfId="2130"/>
    <cellStyle name="Normal 3 2 4 2 2 3" xfId="1571"/>
    <cellStyle name="Normal 3 2 4 2 3" xfId="1883"/>
    <cellStyle name="Normal 3 2 4 2 4" xfId="1315"/>
    <cellStyle name="Normal 3 2 4 3" xfId="661"/>
    <cellStyle name="Normal 3 2 4 3 2" xfId="989"/>
    <cellStyle name="Normal 3 2 4 3 2 2" xfId="2131"/>
    <cellStyle name="Normal 3 2 4 3 2 3" xfId="1572"/>
    <cellStyle name="Normal 3 2 4 3 3" xfId="1884"/>
    <cellStyle name="Normal 3 2 4 3 4" xfId="1316"/>
    <cellStyle name="Normal 3 2 4 4" xfId="987"/>
    <cellStyle name="Normal 3 2 4 4 2" xfId="2129"/>
    <cellStyle name="Normal 3 2 4 4 3" xfId="1570"/>
    <cellStyle name="Normal 3 2 4 5" xfId="1882"/>
    <cellStyle name="Normal 3 2 4 6" xfId="1314"/>
    <cellStyle name="Normal 3 2 5" xfId="662"/>
    <cellStyle name="Normal 3 2 5 2" xfId="990"/>
    <cellStyle name="Normal 3 2 5 2 2" xfId="2132"/>
    <cellStyle name="Normal 3 2 5 2 3" xfId="1573"/>
    <cellStyle name="Normal 3 2 5 3" xfId="1885"/>
    <cellStyle name="Normal 3 2 5 4" xfId="1317"/>
    <cellStyle name="Normal 3 2 6" xfId="663"/>
    <cellStyle name="Normal 3 2 6 2" xfId="991"/>
    <cellStyle name="Normal 3 2 6 2 2" xfId="2133"/>
    <cellStyle name="Normal 3 2 6 2 3" xfId="1574"/>
    <cellStyle name="Normal 3 2 6 3" xfId="1886"/>
    <cellStyle name="Normal 3 2 6 4" xfId="1318"/>
    <cellStyle name="Normal 3 2 7" xfId="664"/>
    <cellStyle name="Normal 3 2 7 2" xfId="992"/>
    <cellStyle name="Normal 3 2 7 2 2" xfId="2134"/>
    <cellStyle name="Normal 3 2 7 2 3" xfId="1575"/>
    <cellStyle name="Normal 3 2 7 3" xfId="1887"/>
    <cellStyle name="Normal 3 2 7 4" xfId="1319"/>
    <cellStyle name="Normal 3 2 8" xfId="773"/>
    <cellStyle name="Normal 3 3" xfId="56"/>
    <cellStyle name="Normal 3 3 2" xfId="116"/>
    <cellStyle name="Normal 3 3 2 2" xfId="666"/>
    <cellStyle name="Normal 3 3 2 2 2" xfId="994"/>
    <cellStyle name="Normal 3 3 2 2 2 2" xfId="2136"/>
    <cellStyle name="Normal 3 3 2 2 2 3" xfId="1577"/>
    <cellStyle name="Normal 3 3 2 2 3" xfId="1889"/>
    <cellStyle name="Normal 3 3 2 2 4" xfId="1321"/>
    <cellStyle name="Normal 3 3 2 3" xfId="667"/>
    <cellStyle name="Normal 3 3 2 3 2" xfId="995"/>
    <cellStyle name="Normal 3 3 2 3 2 2" xfId="2137"/>
    <cellStyle name="Normal 3 3 2 3 2 3" xfId="1578"/>
    <cellStyle name="Normal 3 3 2 3 3" xfId="1890"/>
    <cellStyle name="Normal 3 3 2 3 4" xfId="1322"/>
    <cellStyle name="Normal 3 3 2 4" xfId="782"/>
    <cellStyle name="Normal 3 3 2 5" xfId="665"/>
    <cellStyle name="Normal 3 3 2 5 2" xfId="993"/>
    <cellStyle name="Normal 3 3 2 5 2 2" xfId="2135"/>
    <cellStyle name="Normal 3 3 2 5 2 3" xfId="1576"/>
    <cellStyle name="Normal 3 3 2 5 3" xfId="1888"/>
    <cellStyle name="Normal 3 3 2 5 4" xfId="1320"/>
    <cellStyle name="Normal 3 3 3" xfId="166"/>
    <cellStyle name="Normal 3 3 3 2" xfId="996"/>
    <cellStyle name="Normal 3 3 3 2 2" xfId="2138"/>
    <cellStyle name="Normal 3 3 3 2 3" xfId="1579"/>
    <cellStyle name="Normal 3 3 3 3" xfId="668"/>
    <cellStyle name="Normal 3 3 3 3 2" xfId="1891"/>
    <cellStyle name="Normal 3 3 3 4" xfId="1696"/>
    <cellStyle name="Normal 3 3 3 5" xfId="1323"/>
    <cellStyle name="Normal 3 3 4" xfId="669"/>
    <cellStyle name="Normal 3 3 4 2" xfId="997"/>
    <cellStyle name="Normal 3 3 4 2 2" xfId="2139"/>
    <cellStyle name="Normal 3 3 4 2 3" xfId="1580"/>
    <cellStyle name="Normal 3 3 4 3" xfId="1892"/>
    <cellStyle name="Normal 3 3 4 4" xfId="1324"/>
    <cellStyle name="Normal 3 3 5" xfId="670"/>
    <cellStyle name="Normal 3 3 5 2" xfId="998"/>
    <cellStyle name="Normal 3 3 5 2 2" xfId="2140"/>
    <cellStyle name="Normal 3 3 5 2 3" xfId="1581"/>
    <cellStyle name="Normal 3 3 5 3" xfId="1893"/>
    <cellStyle name="Normal 3 3 5 4" xfId="1325"/>
    <cellStyle name="Normal 3 3 6" xfId="771"/>
    <cellStyle name="Normal 3 3 7" xfId="332"/>
    <cellStyle name="Normal 3 4" xfId="117"/>
    <cellStyle name="Normal 3 4 2" xfId="143"/>
    <cellStyle name="Normal 3 4 2 2" xfId="1000"/>
    <cellStyle name="Normal 3 4 2 2 2" xfId="2142"/>
    <cellStyle name="Normal 3 4 2 2 3" xfId="1583"/>
    <cellStyle name="Normal 3 4 2 3" xfId="672"/>
    <cellStyle name="Normal 3 4 2 3 2" xfId="1895"/>
    <cellStyle name="Normal 3 4 2 4" xfId="1698"/>
    <cellStyle name="Normal 3 4 2 5" xfId="1327"/>
    <cellStyle name="Normal 3 4 3" xfId="204"/>
    <cellStyle name="Normal 3 4 3 2" xfId="268"/>
    <cellStyle name="Normal 3 4 3 2 2" xfId="1001"/>
    <cellStyle name="Normal 3 4 3 2 2 2" xfId="2143"/>
    <cellStyle name="Normal 3 4 3 2 3" xfId="1584"/>
    <cellStyle name="Normal 3 4 3 3" xfId="673"/>
    <cellStyle name="Normal 3 4 3 3 2" xfId="1699"/>
    <cellStyle name="Normal 3 4 3 4" xfId="1094"/>
    <cellStyle name="Normal 3 4 3 5" xfId="1328"/>
    <cellStyle name="Normal 3 4 4" xfId="238"/>
    <cellStyle name="Normal 3 4 4 2" xfId="999"/>
    <cellStyle name="Normal 3 4 4 2 2" xfId="2141"/>
    <cellStyle name="Normal 3 4 4 2 3" xfId="1582"/>
    <cellStyle name="Normal 3 4 4 3" xfId="671"/>
    <cellStyle name="Normal 3 4 4 3 2" xfId="1894"/>
    <cellStyle name="Normal 3 4 4 4" xfId="1326"/>
    <cellStyle name="Normal 3 4 5" xfId="288"/>
    <cellStyle name="Normal 3 4 5 2" xfId="1943"/>
    <cellStyle name="Normal 3 4 5 3" xfId="1381"/>
    <cellStyle name="Normal 3 4 6" xfId="1697"/>
    <cellStyle name="Normal 3 4 7" xfId="1125"/>
    <cellStyle name="Normal 3 5" xfId="51"/>
    <cellStyle name="Normal 3 5 2" xfId="139"/>
    <cellStyle name="Normal 3 5 2 2" xfId="249"/>
    <cellStyle name="Normal 3 5 2 2 2" xfId="1003"/>
    <cellStyle name="Normal 3 5 2 2 2 2" xfId="2145"/>
    <cellStyle name="Normal 3 5 2 2 3" xfId="1586"/>
    <cellStyle name="Normal 3 5 2 3" xfId="675"/>
    <cellStyle name="Normal 3 5 2 3 2" xfId="1701"/>
    <cellStyle name="Normal 3 5 2 4" xfId="1103"/>
    <cellStyle name="Normal 3 5 2 5" xfId="1330"/>
    <cellStyle name="Normal 3 5 3" xfId="197"/>
    <cellStyle name="Normal 3 5 3 2" xfId="1004"/>
    <cellStyle name="Normal 3 5 3 2 2" xfId="2146"/>
    <cellStyle name="Normal 3 5 3 2 3" xfId="1587"/>
    <cellStyle name="Normal 3 5 3 3" xfId="676"/>
    <cellStyle name="Normal 3 5 3 3 2" xfId="1896"/>
    <cellStyle name="Normal 3 5 3 4" xfId="1702"/>
    <cellStyle name="Normal 3 5 3 5" xfId="1331"/>
    <cellStyle name="Normal 3 5 4" xfId="1002"/>
    <cellStyle name="Normal 3 5 4 2" xfId="2144"/>
    <cellStyle name="Normal 3 5 4 3" xfId="1585"/>
    <cellStyle name="Normal 3 5 5" xfId="674"/>
    <cellStyle name="Normal 3 5 5 2" xfId="1700"/>
    <cellStyle name="Normal 3 5 6" xfId="1072"/>
    <cellStyle name="Normal 3 5 7" xfId="1329"/>
    <cellStyle name="Normal 3 6" xfId="193"/>
    <cellStyle name="Normal 3 6 2" xfId="261"/>
    <cellStyle name="Normal 3 6 2 2" xfId="1005"/>
    <cellStyle name="Normal 3 6 2 2 2" xfId="2147"/>
    <cellStyle name="Normal 3 6 2 3" xfId="1588"/>
    <cellStyle name="Normal 3 6 3" xfId="677"/>
    <cellStyle name="Normal 3 6 3 2" xfId="1703"/>
    <cellStyle name="Normal 3 6 4" xfId="1085"/>
    <cellStyle name="Normal 3 6 5" xfId="1332"/>
    <cellStyle name="Normal 3 7" xfId="678"/>
    <cellStyle name="Normal 3 7 2" xfId="1006"/>
    <cellStyle name="Normal 3 7 2 2" xfId="2148"/>
    <cellStyle name="Normal 3 7 2 3" xfId="1589"/>
    <cellStyle name="Normal 3 7 3" xfId="1897"/>
    <cellStyle name="Normal 3 7 4" xfId="1333"/>
    <cellStyle name="Normal 3 8" xfId="679"/>
    <cellStyle name="Normal 3 9" xfId="680"/>
    <cellStyle name="Normal 3 9 2" xfId="1007"/>
    <cellStyle name="Normal 3 9 2 2" xfId="2149"/>
    <cellStyle name="Normal 3 9 2 3" xfId="1590"/>
    <cellStyle name="Normal 3 9 3" xfId="1898"/>
    <cellStyle name="Normal 3 9 4" xfId="1334"/>
    <cellStyle name="Normal 4" xfId="46"/>
    <cellStyle name="Normal 4 2" xfId="52"/>
    <cellStyle name="Normal 4 2 2" xfId="682"/>
    <cellStyle name="Normal 4 2 3" xfId="769"/>
    <cellStyle name="Normal 4 2 4" xfId="681"/>
    <cellStyle name="Normal 4 3" xfId="109"/>
    <cellStyle name="Normal 4 4" xfId="188"/>
    <cellStyle name="Normal 5" xfId="58"/>
    <cellStyle name="Normal 5 2" xfId="53"/>
    <cellStyle name="Normal 5 2 2" xfId="163"/>
    <cellStyle name="Normal 5 2 2 2" xfId="684"/>
    <cellStyle name="Normal 5 2 2 3" xfId="1704"/>
    <cellStyle name="Normal 5 2 3" xfId="159"/>
    <cellStyle name="Normal 5 2 3 2" xfId="686"/>
    <cellStyle name="Normal 5 2 3 3" xfId="685"/>
    <cellStyle name="Normal 5 2 3 4" xfId="1705"/>
    <cellStyle name="Normal 5 2 4" xfId="687"/>
    <cellStyle name="Normal 5 2 5" xfId="770"/>
    <cellStyle name="Normal 5 2 6" xfId="683"/>
    <cellStyle name="Normal 5 3" xfId="110"/>
    <cellStyle name="Normal 5 3 2" xfId="779"/>
    <cellStyle name="Normal 5 3 3" xfId="688"/>
    <cellStyle name="Normal 5 4" xfId="167"/>
    <cellStyle name="Normal 5 5" xfId="152"/>
    <cellStyle name="Normal 6" xfId="54"/>
    <cellStyle name="Normal 6 2" xfId="61"/>
    <cellStyle name="Normal 6 3" xfId="135"/>
    <cellStyle name="Normal 7" xfId="47"/>
    <cellStyle name="Normal 7 2" xfId="66"/>
    <cellStyle name="Normal 7 2 2" xfId="130"/>
    <cellStyle name="Normal 7 2 2 2" xfId="247"/>
    <cellStyle name="Normal 7 2 2 2 2" xfId="1046"/>
    <cellStyle name="Normal 7 2 2 2 2 2" xfId="2188"/>
    <cellStyle name="Normal 7 2 2 2 2 3" xfId="1629"/>
    <cellStyle name="Normal 7 2 2 2 3" xfId="788"/>
    <cellStyle name="Normal 7 2 2 2 3 2" xfId="1936"/>
    <cellStyle name="Normal 7 2 2 2 4" xfId="1373"/>
    <cellStyle name="Normal 7 2 2 3" xfId="691"/>
    <cellStyle name="Normal 7 2 2 4" xfId="805"/>
    <cellStyle name="Normal 7 2 2 4 2" xfId="1950"/>
    <cellStyle name="Normal 7 2 2 4 3" xfId="1388"/>
    <cellStyle name="Normal 7 2 2 5" xfId="303"/>
    <cellStyle name="Normal 7 2 2 5 2" xfId="1707"/>
    <cellStyle name="Normal 7 2 2 6" xfId="1101"/>
    <cellStyle name="Normal 7 2 2 7" xfId="1132"/>
    <cellStyle name="Normal 7 2 3" xfId="201"/>
    <cellStyle name="Normal 7 2 3 2" xfId="265"/>
    <cellStyle name="Normal 7 2 3 2 2" xfId="1899"/>
    <cellStyle name="Normal 7 2 3 3" xfId="692"/>
    <cellStyle name="Normal 7 2 3 3 2" xfId="1708"/>
    <cellStyle name="Normal 7 2 3 4" xfId="1051"/>
    <cellStyle name="Normal 7 2 3 5" xfId="1091"/>
    <cellStyle name="Normal 7 2 4" xfId="235"/>
    <cellStyle name="Normal 7 2 4 2" xfId="1042"/>
    <cellStyle name="Normal 7 2 4 2 2" xfId="2184"/>
    <cellStyle name="Normal 7 2 4 2 3" xfId="1625"/>
    <cellStyle name="Normal 7 2 4 3" xfId="777"/>
    <cellStyle name="Normal 7 2 4 3 2" xfId="1932"/>
    <cellStyle name="Normal 7 2 4 4" xfId="1369"/>
    <cellStyle name="Normal 7 2 5" xfId="690"/>
    <cellStyle name="Normal 7 2 6" xfId="796"/>
    <cellStyle name="Normal 7 2 6 2" xfId="1940"/>
    <cellStyle name="Normal 7 2 6 3" xfId="1378"/>
    <cellStyle name="Normal 7 2 7" xfId="295"/>
    <cellStyle name="Normal 7 2 7 2" xfId="1706"/>
    <cellStyle name="Normal 7 2 8" xfId="1059"/>
    <cellStyle name="Normal 7 2 9" xfId="1122"/>
    <cellStyle name="Normal 7 3" xfId="179"/>
    <cellStyle name="Normal 7 3 2" xfId="186"/>
    <cellStyle name="Normal 7 3 2 2" xfId="255"/>
    <cellStyle name="Normal 7 3 2 3" xfId="293"/>
    <cellStyle name="Normal 7 3 2 4" xfId="1110"/>
    <cellStyle name="Normal 7 3 2 5" xfId="1710"/>
    <cellStyle name="Normal 7 3 3" xfId="215"/>
    <cellStyle name="Normal 7 3 4" xfId="693"/>
    <cellStyle name="Normal 7 3 5" xfId="1056"/>
    <cellStyle name="Normal 7 3 5 2" xfId="1709"/>
    <cellStyle name="Normal 7 4" xfId="161"/>
    <cellStyle name="Normal 7 4 2" xfId="191"/>
    <cellStyle name="Normal 7 4 2 2" xfId="259"/>
    <cellStyle name="Normal 7 4 2 3" xfId="1049"/>
    <cellStyle name="Normal 7 4 2 4" xfId="1114"/>
    <cellStyle name="Normal 7 4 2 5" xfId="1712"/>
    <cellStyle name="Normal 7 4 3" xfId="212"/>
    <cellStyle name="Normal 7 4 4" xfId="767"/>
    <cellStyle name="Normal 7 4 5" xfId="1069"/>
    <cellStyle name="Normal 7 4 5 2" xfId="1711"/>
    <cellStyle name="Normal 7 5" xfId="195"/>
    <cellStyle name="Normal 7 5 2" xfId="689"/>
    <cellStyle name="Normal 7 5 3" xfId="1713"/>
    <cellStyle name="Normal 7 6" xfId="1053"/>
    <cellStyle name="Normal 8" xfId="64"/>
    <cellStyle name="Normal 8 2" xfId="171"/>
    <cellStyle name="Normal 8 2 2" xfId="696"/>
    <cellStyle name="Normal 8 2 3" xfId="1009"/>
    <cellStyle name="Normal 8 2 3 2" xfId="2151"/>
    <cellStyle name="Normal 8 2 3 3" xfId="1592"/>
    <cellStyle name="Normal 8 2 4" xfId="695"/>
    <cellStyle name="Normal 8 2 4 2" xfId="1901"/>
    <cellStyle name="Normal 8 2 5" xfId="1714"/>
    <cellStyle name="Normal 8 2 6" xfId="1336"/>
    <cellStyle name="Normal 8 3" xfId="164"/>
    <cellStyle name="Normal 8 3 2" xfId="1010"/>
    <cellStyle name="Normal 8 3 2 2" xfId="2152"/>
    <cellStyle name="Normal 8 3 2 3" xfId="1593"/>
    <cellStyle name="Normal 8 3 3" xfId="697"/>
    <cellStyle name="Normal 8 3 3 2" xfId="1902"/>
    <cellStyle name="Normal 8 3 4" xfId="1715"/>
    <cellStyle name="Normal 8 3 5" xfId="1337"/>
    <cellStyle name="Normal 8 4" xfId="698"/>
    <cellStyle name="Normal 8 5" xfId="775"/>
    <cellStyle name="Normal 8 6" xfId="694"/>
    <cellStyle name="Normal 8 6 2" xfId="1008"/>
    <cellStyle name="Normal 8 6 2 2" xfId="2150"/>
    <cellStyle name="Normal 8 6 2 3" xfId="1591"/>
    <cellStyle name="Normal 8 6 3" xfId="1900"/>
    <cellStyle name="Normal 8 6 4" xfId="1335"/>
    <cellStyle name="Normal 9" xfId="37"/>
    <cellStyle name="Normal 9 2" xfId="136"/>
    <cellStyle name="Normal 9 2 2" xfId="701"/>
    <cellStyle name="Normal 9 2 2 2" xfId="1011"/>
    <cellStyle name="Normal 9 2 2 2 2" xfId="2153"/>
    <cellStyle name="Normal 9 2 2 2 3" xfId="1594"/>
    <cellStyle name="Normal 9 2 2 3" xfId="1903"/>
    <cellStyle name="Normal 9 2 2 4" xfId="1338"/>
    <cellStyle name="Normal 9 2 3" xfId="700"/>
    <cellStyle name="Normal 9 2 4" xfId="1716"/>
    <cellStyle name="Normal 9 3" xfId="183"/>
    <cellStyle name="Normal 9 3 2" xfId="1012"/>
    <cellStyle name="Normal 9 3 2 2" xfId="2154"/>
    <cellStyle name="Normal 9 3 2 3" xfId="1595"/>
    <cellStyle name="Normal 9 3 3" xfId="702"/>
    <cellStyle name="Normal 9 3 3 2" xfId="1904"/>
    <cellStyle name="Normal 9 3 4" xfId="1717"/>
    <cellStyle name="Normal 9 3 5" xfId="1339"/>
    <cellStyle name="Normal 9 4" xfId="781"/>
    <cellStyle name="Normal 9 5" xfId="699"/>
    <cellStyle name="Note 2" xfId="111"/>
    <cellStyle name="Note 2 2" xfId="703"/>
    <cellStyle name="Note 2 3" xfId="704"/>
    <cellStyle name="Note 2 3 2" xfId="705"/>
    <cellStyle name="Note 2 4" xfId="706"/>
    <cellStyle name="Note 3" xfId="141"/>
    <cellStyle name="Note 3 2" xfId="250"/>
    <cellStyle name="Note 3 2 2" xfId="709"/>
    <cellStyle name="Note 3 2 2 2" xfId="1015"/>
    <cellStyle name="Note 3 2 2 2 2" xfId="2157"/>
    <cellStyle name="Note 3 2 2 2 3" xfId="1598"/>
    <cellStyle name="Note 3 2 2 3" xfId="1906"/>
    <cellStyle name="Note 3 2 2 4" xfId="1342"/>
    <cellStyle name="Note 3 2 3" xfId="710"/>
    <cellStyle name="Note 3 2 3 2" xfId="1016"/>
    <cellStyle name="Note 3 2 3 2 2" xfId="2158"/>
    <cellStyle name="Note 3 2 3 2 3" xfId="1599"/>
    <cellStyle name="Note 3 2 3 3" xfId="1907"/>
    <cellStyle name="Note 3 2 3 4" xfId="1343"/>
    <cellStyle name="Note 3 2 4" xfId="1014"/>
    <cellStyle name="Note 3 2 4 2" xfId="2156"/>
    <cellStyle name="Note 3 2 4 3" xfId="1597"/>
    <cellStyle name="Note 3 2 5" xfId="708"/>
    <cellStyle name="Note 3 2 5 2" xfId="1905"/>
    <cellStyle name="Note 3 2 6" xfId="1341"/>
    <cellStyle name="Note 3 3" xfId="711"/>
    <cellStyle name="Note 3 3 2" xfId="1017"/>
    <cellStyle name="Note 3 3 2 2" xfId="2159"/>
    <cellStyle name="Note 3 3 2 3" xfId="1600"/>
    <cellStyle name="Note 3 3 3" xfId="1908"/>
    <cellStyle name="Note 3 3 4" xfId="1344"/>
    <cellStyle name="Note 3 4" xfId="712"/>
    <cellStyle name="Note 3 4 2" xfId="1018"/>
    <cellStyle name="Note 3 4 2 2" xfId="2160"/>
    <cellStyle name="Note 3 4 2 3" xfId="1601"/>
    <cellStyle name="Note 3 4 3" xfId="1909"/>
    <cellStyle name="Note 3 4 4" xfId="1345"/>
    <cellStyle name="Note 3 5" xfId="1013"/>
    <cellStyle name="Note 3 5 2" xfId="2155"/>
    <cellStyle name="Note 3 5 3" xfId="1596"/>
    <cellStyle name="Note 3 6" xfId="707"/>
    <cellStyle name="Note 3 6 2" xfId="1718"/>
    <cellStyle name="Note 3 7" xfId="1104"/>
    <cellStyle name="Note 3 8" xfId="1340"/>
    <cellStyle name="Note 4" xfId="277"/>
    <cellStyle name="Note 4 2" xfId="820"/>
    <cellStyle name="Note 4 2 2" xfId="1965"/>
    <cellStyle name="Note 4 2 3" xfId="1403"/>
    <cellStyle name="Note 4 3" xfId="321"/>
    <cellStyle name="Note 4 3 2" xfId="1725"/>
    <cellStyle name="Note 4 4" xfId="1147"/>
    <cellStyle name="Note 5" xfId="221"/>
    <cellStyle name="Note 5 2" xfId="2203"/>
    <cellStyle name="Output 2" xfId="112"/>
    <cellStyle name="Output 2 2" xfId="713"/>
    <cellStyle name="Output 2 3" xfId="714"/>
    <cellStyle name="Output 2 4" xfId="715"/>
    <cellStyle name="Output 3" xfId="716"/>
    <cellStyle name="Output 3 2" xfId="2198"/>
    <cellStyle name="Output 4" xfId="11"/>
    <cellStyle name="Percent" xfId="3" builtinId="5"/>
    <cellStyle name="Percent 10" xfId="329"/>
    <cellStyle name="Percent 10 2" xfId="822"/>
    <cellStyle name="Percent 10 2 2" xfId="1967"/>
    <cellStyle name="Percent 10 2 3" xfId="1405"/>
    <cellStyle name="Percent 10 3" xfId="1727"/>
    <cellStyle name="Percent 10 4" xfId="1149"/>
    <cellStyle name="Percent 2" xfId="50"/>
    <cellStyle name="Percent 2 2" xfId="160"/>
    <cellStyle name="Percent 2 2 2" xfId="718"/>
    <cellStyle name="Percent 2 2 2 2" xfId="719"/>
    <cellStyle name="Percent 2 2 2 3" xfId="1020"/>
    <cellStyle name="Percent 2 2 2 3 2" xfId="2162"/>
    <cellStyle name="Percent 2 2 2 3 3" xfId="1603"/>
    <cellStyle name="Percent 2 2 2 4" xfId="1911"/>
    <cellStyle name="Percent 2 2 2 5" xfId="1347"/>
    <cellStyle name="Percent 2 2 3" xfId="720"/>
    <cellStyle name="Percent 2 2 3 2" xfId="1021"/>
    <cellStyle name="Percent 2 2 3 2 2" xfId="2163"/>
    <cellStyle name="Percent 2 2 3 2 3" xfId="1604"/>
    <cellStyle name="Percent 2 2 3 3" xfId="1912"/>
    <cellStyle name="Percent 2 2 3 4" xfId="1348"/>
    <cellStyle name="Percent 2 2 4" xfId="721"/>
    <cellStyle name="Percent 2 2 5" xfId="1019"/>
    <cellStyle name="Percent 2 2 5 2" xfId="2161"/>
    <cellStyle name="Percent 2 2 5 3" xfId="1602"/>
    <cellStyle name="Percent 2 2 6" xfId="717"/>
    <cellStyle name="Percent 2 2 6 2" xfId="1910"/>
    <cellStyle name="Percent 2 2 7" xfId="1346"/>
    <cellStyle name="Percent 2 3" xfId="156"/>
    <cellStyle name="Percent 2 3 2" xfId="723"/>
    <cellStyle name="Percent 2 3 3" xfId="722"/>
    <cellStyle name="Percent 2 3 4" xfId="1719"/>
    <cellStyle name="Percent 2 4" xfId="724"/>
    <cellStyle name="Percent 2 5" xfId="725"/>
    <cellStyle name="Percent 2 5 2" xfId="1022"/>
    <cellStyle name="Percent 2 5 2 2" xfId="2164"/>
    <cellStyle name="Percent 2 5 2 3" xfId="1605"/>
    <cellStyle name="Percent 2 5 3" xfId="1913"/>
    <cellStyle name="Percent 2 5 4" xfId="1349"/>
    <cellStyle name="Percent 3" xfId="59"/>
    <cellStyle name="Percent 3 2" xfId="113"/>
    <cellStyle name="Percent 3 2 2" xfId="132"/>
    <cellStyle name="Percent 3 2 2 2" xfId="790"/>
    <cellStyle name="Percent 3 2 2 3" xfId="727"/>
    <cellStyle name="Percent 3 2 2 3 2" xfId="1024"/>
    <cellStyle name="Percent 3 2 2 3 2 2" xfId="2166"/>
    <cellStyle name="Percent 3 2 2 3 2 3" xfId="1607"/>
    <cellStyle name="Percent 3 2 2 3 3" xfId="1915"/>
    <cellStyle name="Percent 3 2 2 3 4" xfId="1351"/>
    <cellStyle name="Percent 3 2 3" xfId="131"/>
    <cellStyle name="Percent 3 2 3 2" xfId="789"/>
    <cellStyle name="Percent 3 2 3 3" xfId="728"/>
    <cellStyle name="Percent 3 2 3 3 2" xfId="1025"/>
    <cellStyle name="Percent 3 2 3 3 2 2" xfId="2167"/>
    <cellStyle name="Percent 3 2 3 3 2 3" xfId="1608"/>
    <cellStyle name="Percent 3 2 3 3 3" xfId="1916"/>
    <cellStyle name="Percent 3 2 3 3 4" xfId="1352"/>
    <cellStyle name="Percent 3 2 4" xfId="780"/>
    <cellStyle name="Percent 3 2 5" xfId="726"/>
    <cellStyle name="Percent 3 2 5 2" xfId="1023"/>
    <cellStyle name="Percent 3 2 5 2 2" xfId="2165"/>
    <cellStyle name="Percent 3 2 5 2 3" xfId="1606"/>
    <cellStyle name="Percent 3 2 5 3" xfId="1914"/>
    <cellStyle name="Percent 3 2 5 4" xfId="1350"/>
    <cellStyle name="Percent 3 3" xfId="168"/>
    <cellStyle name="Percent 3 3 2" xfId="1026"/>
    <cellStyle name="Percent 3 3 2 2" xfId="2168"/>
    <cellStyle name="Percent 3 3 2 3" xfId="1609"/>
    <cellStyle name="Percent 3 3 3" xfId="729"/>
    <cellStyle name="Percent 3 3 3 2" xfId="1917"/>
    <cellStyle name="Percent 3 3 4" xfId="1720"/>
    <cellStyle name="Percent 3 3 5" xfId="1353"/>
    <cellStyle name="Percent 3 4" xfId="730"/>
    <cellStyle name="Percent 3 4 2" xfId="1027"/>
    <cellStyle name="Percent 3 4 2 2" xfId="2169"/>
    <cellStyle name="Percent 3 4 2 3" xfId="1610"/>
    <cellStyle name="Percent 3 4 3" xfId="1918"/>
    <cellStyle name="Percent 3 4 4" xfId="1354"/>
    <cellStyle name="Percent 3 5" xfId="731"/>
    <cellStyle name="Percent 3 6" xfId="732"/>
    <cellStyle name="Percent 3 6 2" xfId="1028"/>
    <cellStyle name="Percent 3 6 2 2" xfId="2170"/>
    <cellStyle name="Percent 3 6 2 3" xfId="1611"/>
    <cellStyle name="Percent 3 6 3" xfId="1919"/>
    <cellStyle name="Percent 3 6 4" xfId="1355"/>
    <cellStyle name="Percent 4" xfId="48"/>
    <cellStyle name="Percent 4 2" xfId="734"/>
    <cellStyle name="Percent 4 2 2" xfId="735"/>
    <cellStyle name="Percent 4 2 3" xfId="1030"/>
    <cellStyle name="Percent 4 2 3 2" xfId="2172"/>
    <cellStyle name="Percent 4 2 3 3" xfId="1613"/>
    <cellStyle name="Percent 4 2 4" xfId="1921"/>
    <cellStyle name="Percent 4 2 5" xfId="1357"/>
    <cellStyle name="Percent 4 3" xfId="736"/>
    <cellStyle name="Percent 4 3 2" xfId="1031"/>
    <cellStyle name="Percent 4 3 2 2" xfId="2173"/>
    <cellStyle name="Percent 4 3 2 3" xfId="1614"/>
    <cellStyle name="Percent 4 3 3" xfId="1922"/>
    <cellStyle name="Percent 4 3 4" xfId="1358"/>
    <cellStyle name="Percent 4 4" xfId="733"/>
    <cellStyle name="Percent 4 4 2" xfId="1029"/>
    <cellStyle name="Percent 4 4 2 2" xfId="2171"/>
    <cellStyle name="Percent 4 4 2 3" xfId="1612"/>
    <cellStyle name="Percent 4 4 3" xfId="1920"/>
    <cellStyle name="Percent 4 4 4" xfId="1356"/>
    <cellStyle name="Percent 5" xfId="45"/>
    <cellStyle name="Percent 5 2" xfId="738"/>
    <cellStyle name="Percent 5 2 2" xfId="1033"/>
    <cellStyle name="Percent 5 2 2 2" xfId="2175"/>
    <cellStyle name="Percent 5 2 2 3" xfId="1616"/>
    <cellStyle name="Percent 5 2 3" xfId="1924"/>
    <cellStyle name="Percent 5 2 4" xfId="1360"/>
    <cellStyle name="Percent 5 3" xfId="739"/>
    <cellStyle name="Percent 5 3 2" xfId="1034"/>
    <cellStyle name="Percent 5 3 2 2" xfId="2176"/>
    <cellStyle name="Percent 5 3 2 3" xfId="1617"/>
    <cellStyle name="Percent 5 3 3" xfId="1925"/>
    <cellStyle name="Percent 5 3 4" xfId="1361"/>
    <cellStyle name="Percent 5 4" xfId="766"/>
    <cellStyle name="Percent 5 5" xfId="737"/>
    <cellStyle name="Percent 5 5 2" xfId="1032"/>
    <cellStyle name="Percent 5 5 2 2" xfId="2174"/>
    <cellStyle name="Percent 5 5 2 3" xfId="1615"/>
    <cellStyle name="Percent 5 5 3" xfId="1923"/>
    <cellStyle name="Percent 5 5 4" xfId="1359"/>
    <cellStyle name="Percent 6" xfId="185"/>
    <cellStyle name="Percent 6 2" xfId="741"/>
    <cellStyle name="Percent 6 2 2" xfId="1036"/>
    <cellStyle name="Percent 6 2 2 2" xfId="2178"/>
    <cellStyle name="Percent 6 2 2 3" xfId="1619"/>
    <cellStyle name="Percent 6 2 3" xfId="1927"/>
    <cellStyle name="Percent 6 2 4" xfId="1363"/>
    <cellStyle name="Percent 6 3" xfId="742"/>
    <cellStyle name="Percent 6 3 2" xfId="1037"/>
    <cellStyle name="Percent 6 3 2 2" xfId="2179"/>
    <cellStyle name="Percent 6 3 2 3" xfId="1620"/>
    <cellStyle name="Percent 6 3 3" xfId="1928"/>
    <cellStyle name="Percent 6 3 4" xfId="1364"/>
    <cellStyle name="Percent 6 4" xfId="1035"/>
    <cellStyle name="Percent 6 4 2" xfId="2177"/>
    <cellStyle name="Percent 6 4 3" xfId="1618"/>
    <cellStyle name="Percent 6 5" xfId="740"/>
    <cellStyle name="Percent 6 5 2" xfId="1926"/>
    <cellStyle name="Percent 6 6" xfId="1721"/>
    <cellStyle name="Percent 6 7" xfId="1362"/>
    <cellStyle name="Percent 7" xfId="173"/>
    <cellStyle name="Percent 7 2" xfId="253"/>
    <cellStyle name="Percent 7 2 2" xfId="744"/>
    <cellStyle name="Percent 7 3" xfId="1038"/>
    <cellStyle name="Percent 7 3 2" xfId="2180"/>
    <cellStyle name="Percent 7 3 3" xfId="1621"/>
    <cellStyle name="Percent 7 4" xfId="743"/>
    <cellStyle name="Percent 7 4 2" xfId="1722"/>
    <cellStyle name="Percent 7 5" xfId="1107"/>
    <cellStyle name="Percent 7 6" xfId="1365"/>
    <cellStyle name="Percent 8" xfId="279"/>
    <cellStyle name="Percent 8 2" xfId="1039"/>
    <cellStyle name="Percent 8 2 2" xfId="2181"/>
    <cellStyle name="Percent 8 2 3" xfId="1622"/>
    <cellStyle name="Percent 8 3" xfId="745"/>
    <cellStyle name="Percent 8 3 2" xfId="1929"/>
    <cellStyle name="Percent 8 4" xfId="1116"/>
    <cellStyle name="Percent 8 5" xfId="1366"/>
    <cellStyle name="Percent 9" xfId="239"/>
    <cellStyle name="Percent 9 2" xfId="1040"/>
    <cellStyle name="Percent 9 2 2" xfId="2182"/>
    <cellStyle name="Percent 9 2 3" xfId="1623"/>
    <cellStyle name="Percent 9 3" xfId="746"/>
    <cellStyle name="Percent 9 3 2" xfId="1930"/>
    <cellStyle name="Percent 9 4" xfId="1367"/>
    <cellStyle name="Section Header" xfId="747"/>
    <cellStyle name="Section Total Label" xfId="748"/>
    <cellStyle name="Section Total Pct" xfId="749"/>
    <cellStyle name="Single Line Title" xfId="750"/>
    <cellStyle name="Sub-Section Header" xfId="751"/>
    <cellStyle name="Tab Hdr Right" xfId="752"/>
    <cellStyle name="Title 2" xfId="140"/>
    <cellStyle name="Title 2 2" xfId="753"/>
    <cellStyle name="Title 3" xfId="333"/>
    <cellStyle name="Title 3 2" xfId="755"/>
    <cellStyle name="Title 3 3" xfId="756"/>
    <cellStyle name="Title 3 4" xfId="754"/>
    <cellStyle name="Title 4" xfId="319"/>
    <cellStyle name="Total 2" xfId="114"/>
    <cellStyle name="Total 2 2" xfId="757"/>
    <cellStyle name="Total 2 3" xfId="758"/>
    <cellStyle name="Total 2 4" xfId="759"/>
    <cellStyle name="Total 3" xfId="760"/>
    <cellStyle name="Total 3 2" xfId="2205"/>
    <cellStyle name="Total 4" xfId="17"/>
    <cellStyle name="Warning Text 2" xfId="115"/>
    <cellStyle name="Warning Text 2 2" xfId="761"/>
    <cellStyle name="Warning Text 2 3" xfId="762"/>
    <cellStyle name="Warning Text 2 4" xfId="763"/>
    <cellStyle name="Warning Text 3" xfId="764"/>
    <cellStyle name="Warning Text 3 2" xfId="2202"/>
    <cellStyle name="Warning Text 4" xfId="15"/>
  </cellStyles>
  <dxfs count="0"/>
  <tableStyles count="1" defaultTableStyle="TableStyleMedium9" defaultPivotStyle="PivotStyleLight16">
    <tableStyle name="PivotTable Style 1" table="0" count="0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randall.huyck@doh.wa.gov" TargetMode="External"/><Relationship Id="rId1" Type="http://schemas.openxmlformats.org/officeDocument/2006/relationships/hyperlink" Target="mailto:randall.huyck@doh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 fitToPage="1"/>
  </sheetPr>
  <dimension ref="A1:CF719"/>
  <sheetViews>
    <sheetView showGridLines="0" tabSelected="1" zoomScale="75" zoomScaleNormal="75" workbookViewId="0"/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18" t="s">
        <v>1232</v>
      </c>
      <c r="B1" s="219"/>
      <c r="C1" s="219"/>
      <c r="D1" s="219"/>
      <c r="E1" s="219"/>
      <c r="F1" s="219"/>
    </row>
    <row r="2" spans="1:6" ht="12.75" customHeight="1" x14ac:dyDescent="0.25">
      <c r="A2" s="219" t="s">
        <v>1233</v>
      </c>
      <c r="B2" s="219"/>
      <c r="C2" s="220"/>
      <c r="D2" s="219"/>
      <c r="E2" s="219"/>
      <c r="F2" s="219"/>
    </row>
    <row r="3" spans="1:6" ht="12.75" customHeight="1" x14ac:dyDescent="0.25">
      <c r="A3" s="196"/>
      <c r="C3" s="221"/>
    </row>
    <row r="4" spans="1:6" ht="12.75" customHeight="1" x14ac:dyDescent="0.25">
      <c r="C4" s="221"/>
    </row>
    <row r="5" spans="1:6" ht="12.75" customHeight="1" x14ac:dyDescent="0.25">
      <c r="A5" s="196" t="s">
        <v>1259</v>
      </c>
      <c r="C5" s="221"/>
    </row>
    <row r="6" spans="1:6" ht="12.75" customHeight="1" x14ac:dyDescent="0.25">
      <c r="A6" s="196" t="s">
        <v>0</v>
      </c>
      <c r="C6" s="221"/>
    </row>
    <row r="7" spans="1:6" ht="12.75" customHeight="1" x14ac:dyDescent="0.25">
      <c r="A7" s="196" t="s">
        <v>1</v>
      </c>
      <c r="C7" s="221"/>
    </row>
    <row r="8" spans="1:6" ht="12.75" customHeight="1" x14ac:dyDescent="0.25">
      <c r="C8" s="221"/>
    </row>
    <row r="9" spans="1:6" ht="12.75" customHeight="1" x14ac:dyDescent="0.25">
      <c r="C9" s="221"/>
    </row>
    <row r="10" spans="1:6" ht="12.75" customHeight="1" x14ac:dyDescent="0.25">
      <c r="A10" s="195" t="s">
        <v>1228</v>
      </c>
      <c r="C10" s="221"/>
    </row>
    <row r="11" spans="1:6" ht="12.75" customHeight="1" x14ac:dyDescent="0.25">
      <c r="A11" s="195" t="s">
        <v>1231</v>
      </c>
      <c r="C11" s="221"/>
    </row>
    <row r="12" spans="1:6" ht="12.75" customHeight="1" x14ac:dyDescent="0.25">
      <c r="C12" s="221"/>
    </row>
    <row r="13" spans="1:6" ht="12.75" customHeight="1" x14ac:dyDescent="0.25">
      <c r="C13" s="221"/>
    </row>
    <row r="14" spans="1:6" ht="12.75" customHeight="1" x14ac:dyDescent="0.25">
      <c r="A14" s="196" t="s">
        <v>2</v>
      </c>
      <c r="C14" s="221"/>
    </row>
    <row r="15" spans="1:6" ht="12.75" customHeight="1" x14ac:dyDescent="0.25">
      <c r="A15" s="196"/>
      <c r="C15" s="221"/>
    </row>
    <row r="16" spans="1:6" ht="12.75" customHeight="1" x14ac:dyDescent="0.25">
      <c r="A16" s="180" t="s">
        <v>1265</v>
      </c>
      <c r="C16" s="221"/>
      <c r="F16" s="259" t="s">
        <v>1260</v>
      </c>
    </row>
    <row r="17" spans="1:6" ht="12.75" customHeight="1" x14ac:dyDescent="0.25">
      <c r="A17" s="180" t="s">
        <v>1230</v>
      </c>
      <c r="C17" s="259" t="s">
        <v>1260</v>
      </c>
    </row>
    <row r="18" spans="1:6" ht="12.75" customHeight="1" x14ac:dyDescent="0.25">
      <c r="A18" s="215"/>
      <c r="C18" s="221"/>
    </row>
    <row r="19" spans="1:6" ht="12.75" customHeight="1" x14ac:dyDescent="0.25">
      <c r="C19" s="221"/>
    </row>
    <row r="20" spans="1:6" ht="12.75" customHeight="1" x14ac:dyDescent="0.25">
      <c r="A20" s="256" t="s">
        <v>1234</v>
      </c>
      <c r="B20" s="256"/>
      <c r="C20" s="260"/>
      <c r="D20" s="256"/>
      <c r="E20" s="256"/>
      <c r="F20" s="256"/>
    </row>
    <row r="21" spans="1:6" ht="22.5" customHeight="1" x14ac:dyDescent="0.25">
      <c r="A21" s="196"/>
      <c r="C21" s="221"/>
    </row>
    <row r="22" spans="1:6" ht="12.6" customHeight="1" x14ac:dyDescent="0.25">
      <c r="A22" s="222" t="s">
        <v>1256</v>
      </c>
      <c r="B22" s="223"/>
      <c r="C22" s="224"/>
      <c r="D22" s="222"/>
      <c r="E22" s="222"/>
    </row>
    <row r="23" spans="1:6" ht="12.6" customHeight="1" x14ac:dyDescent="0.25">
      <c r="B23" s="196"/>
      <c r="C23" s="221"/>
    </row>
    <row r="24" spans="1:6" ht="12.6" customHeight="1" x14ac:dyDescent="0.25">
      <c r="A24" s="225" t="s">
        <v>3</v>
      </c>
      <c r="C24" s="221"/>
    </row>
    <row r="25" spans="1:6" ht="12.6" customHeight="1" x14ac:dyDescent="0.25">
      <c r="A25" s="195" t="s">
        <v>1235</v>
      </c>
      <c r="C25" s="221"/>
    </row>
    <row r="26" spans="1:6" ht="12.6" customHeight="1" x14ac:dyDescent="0.25">
      <c r="A26" s="196" t="s">
        <v>4</v>
      </c>
      <c r="C26" s="221"/>
    </row>
    <row r="27" spans="1:6" ht="12.6" customHeight="1" x14ac:dyDescent="0.25">
      <c r="A27" s="195" t="s">
        <v>1236</v>
      </c>
      <c r="C27" s="221"/>
    </row>
    <row r="28" spans="1:6" ht="12.6" customHeight="1" x14ac:dyDescent="0.25">
      <c r="A28" s="196" t="s">
        <v>5</v>
      </c>
      <c r="C28" s="221"/>
    </row>
    <row r="29" spans="1:6" ht="12.6" customHeight="1" x14ac:dyDescent="0.25">
      <c r="A29" s="195"/>
      <c r="C29" s="221"/>
    </row>
    <row r="30" spans="1:6" ht="12.6" customHeight="1" x14ac:dyDescent="0.25">
      <c r="A30" s="180" t="s">
        <v>6</v>
      </c>
      <c r="C30" s="221"/>
    </row>
    <row r="31" spans="1:6" ht="12.6" customHeight="1" x14ac:dyDescent="0.25">
      <c r="A31" s="196" t="s">
        <v>7</v>
      </c>
      <c r="C31" s="221"/>
    </row>
    <row r="32" spans="1:6" ht="12.6" customHeight="1" x14ac:dyDescent="0.25">
      <c r="A32" s="196" t="s">
        <v>8</v>
      </c>
      <c r="C32" s="221"/>
    </row>
    <row r="33" spans="1:83" ht="12.6" customHeight="1" x14ac:dyDescent="0.25">
      <c r="A33" s="195" t="s">
        <v>1237</v>
      </c>
      <c r="C33" s="221"/>
    </row>
    <row r="34" spans="1:83" ht="12.6" customHeight="1" x14ac:dyDescent="0.25">
      <c r="A34" s="196" t="s">
        <v>9</v>
      </c>
      <c r="C34" s="221"/>
    </row>
    <row r="35" spans="1:83" ht="12.6" customHeight="1" x14ac:dyDescent="0.25">
      <c r="A35" s="196"/>
      <c r="C35" s="221"/>
    </row>
    <row r="36" spans="1:83" ht="12.6" customHeight="1" x14ac:dyDescent="0.25">
      <c r="A36" s="195" t="s">
        <v>1238</v>
      </c>
      <c r="C36" s="221"/>
    </row>
    <row r="37" spans="1:83" ht="12.6" customHeight="1" x14ac:dyDescent="0.25">
      <c r="A37" s="196" t="s">
        <v>1229</v>
      </c>
      <c r="C37" s="221"/>
    </row>
    <row r="38" spans="1:83" ht="12" customHeight="1" x14ac:dyDescent="0.25">
      <c r="A38" s="195"/>
      <c r="C38" s="221"/>
    </row>
    <row r="39" spans="1:83" ht="12.6" customHeight="1" x14ac:dyDescent="0.25">
      <c r="A39" s="196"/>
      <c r="C39" s="221"/>
    </row>
    <row r="40" spans="1:83" ht="12" customHeight="1" x14ac:dyDescent="0.25">
      <c r="A40" s="196"/>
      <c r="C40" s="221"/>
    </row>
    <row r="41" spans="1:83" ht="12" customHeight="1" x14ac:dyDescent="0.25">
      <c r="A41" s="196"/>
      <c r="C41" s="226"/>
      <c r="D41" s="227"/>
      <c r="E41" s="226"/>
      <c r="F41" s="226"/>
      <c r="G41" s="226"/>
      <c r="H41" s="226"/>
      <c r="I41" s="226"/>
      <c r="J41" s="226"/>
      <c r="K41" s="226"/>
      <c r="L41" s="226"/>
      <c r="M41" s="226"/>
      <c r="N41" s="226"/>
      <c r="O41" s="226"/>
      <c r="P41" s="226"/>
      <c r="Q41" s="226"/>
      <c r="R41" s="226"/>
      <c r="S41" s="226"/>
      <c r="T41" s="226"/>
      <c r="U41" s="226"/>
      <c r="V41" s="226"/>
      <c r="W41" s="226"/>
      <c r="X41" s="226"/>
      <c r="Y41" s="226"/>
      <c r="Z41" s="226"/>
      <c r="AA41" s="226"/>
      <c r="AB41" s="226"/>
      <c r="AC41" s="226"/>
      <c r="AD41" s="226"/>
      <c r="AE41" s="226"/>
      <c r="AF41" s="226"/>
      <c r="AG41" s="226"/>
      <c r="AH41" s="226"/>
      <c r="AI41" s="226"/>
      <c r="AJ41" s="226"/>
      <c r="AK41" s="226"/>
      <c r="AL41" s="226"/>
      <c r="AM41" s="226"/>
      <c r="AN41" s="226"/>
      <c r="AO41" s="226"/>
      <c r="AP41" s="226"/>
      <c r="AQ41" s="226"/>
      <c r="AR41" s="226"/>
      <c r="AS41" s="226"/>
      <c r="AT41" s="226"/>
      <c r="AU41" s="226"/>
      <c r="AV41" s="226"/>
      <c r="AW41" s="226"/>
      <c r="AX41" s="226"/>
      <c r="AY41" s="226"/>
      <c r="AZ41" s="226"/>
      <c r="BA41" s="226"/>
      <c r="BB41" s="226"/>
      <c r="BC41" s="226"/>
      <c r="BD41" s="226"/>
      <c r="BE41" s="226"/>
      <c r="BF41" s="226"/>
      <c r="BG41" s="226"/>
      <c r="BH41" s="226"/>
      <c r="BI41" s="226"/>
      <c r="BJ41" s="226"/>
      <c r="BK41" s="226"/>
      <c r="BL41" s="226"/>
      <c r="BM41" s="226"/>
      <c r="BN41" s="226"/>
      <c r="BO41" s="226"/>
      <c r="BP41" s="226"/>
      <c r="BQ41" s="226"/>
      <c r="BR41" s="226"/>
      <c r="BS41" s="226"/>
      <c r="BT41" s="226"/>
      <c r="BU41" s="226"/>
      <c r="BV41" s="226"/>
      <c r="BW41" s="226"/>
      <c r="BX41" s="226"/>
      <c r="BY41" s="226"/>
      <c r="BZ41" s="226"/>
      <c r="CA41" s="226"/>
      <c r="CB41" s="226"/>
      <c r="CC41" s="226"/>
    </row>
    <row r="42" spans="1:83" ht="12" customHeight="1" x14ac:dyDescent="0.25">
      <c r="A42" s="196"/>
      <c r="C42" s="226"/>
      <c r="D42" s="227"/>
      <c r="E42" s="226"/>
      <c r="F42" s="226"/>
      <c r="G42" s="226"/>
      <c r="H42" s="226"/>
      <c r="I42" s="226"/>
      <c r="J42" s="226"/>
      <c r="K42" s="226"/>
      <c r="L42" s="226"/>
      <c r="M42" s="226"/>
      <c r="N42" s="226"/>
      <c r="O42" s="226"/>
      <c r="P42" s="226"/>
      <c r="Q42" s="226"/>
      <c r="R42" s="226"/>
      <c r="S42" s="226"/>
      <c r="T42" s="226"/>
      <c r="U42" s="226"/>
      <c r="V42" s="226"/>
      <c r="W42" s="226"/>
      <c r="X42" s="226"/>
      <c r="Y42" s="226"/>
      <c r="Z42" s="226"/>
      <c r="AA42" s="226"/>
      <c r="AB42" s="226"/>
      <c r="AC42" s="226"/>
      <c r="AD42" s="226"/>
      <c r="AE42" s="226"/>
      <c r="AF42" s="226"/>
      <c r="AG42" s="226"/>
      <c r="AH42" s="226"/>
      <c r="AI42" s="226"/>
      <c r="AJ42" s="226"/>
      <c r="AK42" s="226"/>
      <c r="AL42" s="226"/>
      <c r="AM42" s="226"/>
      <c r="AN42" s="226"/>
      <c r="AO42" s="226"/>
      <c r="AP42" s="226"/>
      <c r="AQ42" s="226"/>
      <c r="AR42" s="226"/>
      <c r="AS42" s="226"/>
      <c r="AT42" s="226"/>
      <c r="AU42" s="226"/>
      <c r="AV42" s="226"/>
      <c r="AW42" s="226"/>
      <c r="AX42" s="226"/>
      <c r="AY42" s="226"/>
      <c r="AZ42" s="226"/>
      <c r="BA42" s="226"/>
      <c r="BB42" s="226"/>
      <c r="BC42" s="226"/>
      <c r="BD42" s="226"/>
      <c r="BE42" s="226"/>
      <c r="BF42" s="226"/>
      <c r="BG42" s="226"/>
      <c r="BH42" s="226"/>
      <c r="BI42" s="226"/>
      <c r="BJ42" s="226"/>
      <c r="BK42" s="226"/>
      <c r="BL42" s="226"/>
      <c r="BM42" s="226"/>
      <c r="BN42" s="226"/>
      <c r="BO42" s="226"/>
      <c r="BP42" s="226"/>
      <c r="BQ42" s="226"/>
      <c r="BR42" s="226"/>
      <c r="BS42" s="226"/>
      <c r="BT42" s="226"/>
      <c r="BU42" s="226"/>
      <c r="BV42" s="226"/>
      <c r="BW42" s="226"/>
      <c r="BX42" s="226"/>
      <c r="BY42" s="226"/>
      <c r="BZ42" s="226"/>
      <c r="CA42" s="226"/>
      <c r="CB42" s="226"/>
      <c r="CC42" s="226"/>
      <c r="CD42" s="228"/>
    </row>
    <row r="43" spans="1:83" ht="12" customHeight="1" x14ac:dyDescent="0.25">
      <c r="A43" s="196"/>
      <c r="C43" s="221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29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262">
        <v>0</v>
      </c>
      <c r="C47" s="263">
        <v>0</v>
      </c>
      <c r="D47" s="263">
        <v>0</v>
      </c>
      <c r="E47" s="263">
        <v>0</v>
      </c>
      <c r="F47" s="263">
        <v>0</v>
      </c>
      <c r="G47" s="263">
        <v>0</v>
      </c>
      <c r="H47" s="263">
        <v>0</v>
      </c>
      <c r="I47" s="263">
        <v>0</v>
      </c>
      <c r="J47" s="263">
        <v>0</v>
      </c>
      <c r="K47" s="263">
        <v>0</v>
      </c>
      <c r="L47" s="263">
        <v>0</v>
      </c>
      <c r="M47" s="263">
        <v>0</v>
      </c>
      <c r="N47" s="263">
        <v>0</v>
      </c>
      <c r="O47" s="263">
        <v>0</v>
      </c>
      <c r="P47" s="263">
        <v>0</v>
      </c>
      <c r="Q47" s="263">
        <v>0</v>
      </c>
      <c r="R47" s="263">
        <v>0</v>
      </c>
      <c r="S47" s="263">
        <v>0</v>
      </c>
      <c r="T47" s="263">
        <v>0</v>
      </c>
      <c r="U47" s="263">
        <v>0</v>
      </c>
      <c r="V47" s="263">
        <v>0</v>
      </c>
      <c r="W47" s="263">
        <v>0</v>
      </c>
      <c r="X47" s="263">
        <v>0</v>
      </c>
      <c r="Y47" s="263">
        <v>0</v>
      </c>
      <c r="Z47" s="263">
        <v>0</v>
      </c>
      <c r="AA47" s="263">
        <v>0</v>
      </c>
      <c r="AB47" s="263">
        <v>0</v>
      </c>
      <c r="AC47" s="263">
        <v>0</v>
      </c>
      <c r="AD47" s="263">
        <v>0</v>
      </c>
      <c r="AE47" s="263">
        <v>0</v>
      </c>
      <c r="AF47" s="263">
        <v>0</v>
      </c>
      <c r="AG47" s="263">
        <v>0</v>
      </c>
      <c r="AH47" s="263">
        <v>0</v>
      </c>
      <c r="AI47" s="263">
        <v>0</v>
      </c>
      <c r="AJ47" s="263">
        <v>0</v>
      </c>
      <c r="AK47" s="263">
        <v>0</v>
      </c>
      <c r="AL47" s="263">
        <v>0</v>
      </c>
      <c r="AM47" s="263">
        <v>0</v>
      </c>
      <c r="AN47" s="263">
        <v>0</v>
      </c>
      <c r="AO47" s="263">
        <v>0</v>
      </c>
      <c r="AP47" s="263">
        <v>0</v>
      </c>
      <c r="AQ47" s="263">
        <v>0</v>
      </c>
      <c r="AR47" s="263">
        <v>0</v>
      </c>
      <c r="AS47" s="263">
        <v>0</v>
      </c>
      <c r="AT47" s="263">
        <v>0</v>
      </c>
      <c r="AU47" s="263">
        <v>0</v>
      </c>
      <c r="AV47" s="263">
        <v>0</v>
      </c>
      <c r="AW47" s="263">
        <v>0</v>
      </c>
      <c r="AX47" s="263">
        <v>0</v>
      </c>
      <c r="AY47" s="263">
        <v>0</v>
      </c>
      <c r="AZ47" s="263">
        <v>0</v>
      </c>
      <c r="BA47" s="263">
        <v>0</v>
      </c>
      <c r="BB47" s="263">
        <v>0</v>
      </c>
      <c r="BC47" s="263">
        <v>0</v>
      </c>
      <c r="BD47" s="263">
        <v>0</v>
      </c>
      <c r="BE47" s="263">
        <v>0</v>
      </c>
      <c r="BF47" s="263">
        <v>0</v>
      </c>
      <c r="BG47" s="263">
        <v>0</v>
      </c>
      <c r="BH47" s="263">
        <v>0</v>
      </c>
      <c r="BI47" s="263">
        <v>0</v>
      </c>
      <c r="BJ47" s="263">
        <v>0</v>
      </c>
      <c r="BK47" s="263">
        <v>0</v>
      </c>
      <c r="BL47" s="263">
        <v>0</v>
      </c>
      <c r="BM47" s="263">
        <v>0</v>
      </c>
      <c r="BN47" s="263">
        <v>0</v>
      </c>
      <c r="BO47" s="263">
        <v>0</v>
      </c>
      <c r="BP47" s="263">
        <v>0</v>
      </c>
      <c r="BQ47" s="263">
        <v>0</v>
      </c>
      <c r="BR47" s="263">
        <v>0</v>
      </c>
      <c r="BS47" s="263">
        <v>0</v>
      </c>
      <c r="BT47" s="263">
        <v>0</v>
      </c>
      <c r="BU47" s="263">
        <v>0</v>
      </c>
      <c r="BV47" s="263">
        <v>0</v>
      </c>
      <c r="BW47" s="263">
        <v>0</v>
      </c>
      <c r="BX47" s="263">
        <v>0</v>
      </c>
      <c r="BY47" s="263">
        <v>0</v>
      </c>
      <c r="BZ47" s="263">
        <v>0</v>
      </c>
      <c r="CA47" s="263">
        <v>0</v>
      </c>
      <c r="CB47" s="263">
        <v>0</v>
      </c>
      <c r="CC47" s="263">
        <v>0</v>
      </c>
      <c r="CD47" s="192"/>
      <c r="CE47" s="192">
        <f>SUM(C47:CC47)</f>
        <v>0</v>
      </c>
    </row>
    <row r="48" spans="1:83" ht="12.6" customHeight="1" x14ac:dyDescent="0.25">
      <c r="A48" s="175" t="s">
        <v>205</v>
      </c>
      <c r="B48" s="264">
        <v>3382628</v>
      </c>
      <c r="C48" s="230">
        <f>ROUND(((B48/CE61)*C61),0)</f>
        <v>0</v>
      </c>
      <c r="D48" s="230">
        <f>ROUND(((B48/CE61)*D61),0)</f>
        <v>0</v>
      </c>
      <c r="E48" s="192">
        <f>ROUND(((B48/CE61)*E61),0)</f>
        <v>135517</v>
      </c>
      <c r="F48" s="192">
        <f>ROUND(((B48/CE61)*F61),0)</f>
        <v>0</v>
      </c>
      <c r="G48" s="192">
        <f>ROUND(((B48/CE61)*G61),0)</f>
        <v>0</v>
      </c>
      <c r="H48" s="192">
        <f>ROUND(((B48/CE61)*H61),0)</f>
        <v>0</v>
      </c>
      <c r="I48" s="192">
        <f>ROUND(((B48/CE61)*I61),0)</f>
        <v>34701</v>
      </c>
      <c r="J48" s="192">
        <f>ROUND(((B48/CE61)*J61),0)</f>
        <v>0</v>
      </c>
      <c r="K48" s="192">
        <f>ROUND(((B48/CE61)*K61),0)</f>
        <v>0</v>
      </c>
      <c r="L48" s="192">
        <f>ROUND(((B48/CE61)*L61),0)</f>
        <v>445302</v>
      </c>
      <c r="M48" s="192">
        <f>ROUND(((B48/CE61)*M61),0)</f>
        <v>0</v>
      </c>
      <c r="N48" s="192">
        <f>ROUND(((B48/CE61)*N61),0)</f>
        <v>0</v>
      </c>
      <c r="O48" s="192">
        <f>ROUND(((B48/CE61)*O61),0)</f>
        <v>73271</v>
      </c>
      <c r="P48" s="192">
        <f>ROUND(((B48/CE61)*P61),0)</f>
        <v>100310</v>
      </c>
      <c r="Q48" s="192">
        <f>ROUND(((B48/CE61)*Q61),0)</f>
        <v>40088</v>
      </c>
      <c r="R48" s="192">
        <f>ROUND(((B48/CE61)*R61),0)</f>
        <v>89112</v>
      </c>
      <c r="S48" s="192">
        <f>ROUND(((B48/CE61)*S61),0)</f>
        <v>48400</v>
      </c>
      <c r="T48" s="192">
        <f>ROUND(((B48/CE61)*T61),0)</f>
        <v>0</v>
      </c>
      <c r="U48" s="192">
        <f>ROUND(((B48/CE61)*U61),0)</f>
        <v>109074</v>
      </c>
      <c r="V48" s="192">
        <f>ROUND(((B48/CE61)*V61),0)</f>
        <v>0</v>
      </c>
      <c r="W48" s="192">
        <f>ROUND(((B48/CE61)*W61),0)</f>
        <v>0</v>
      </c>
      <c r="X48" s="192">
        <f>ROUND(((B48/CE61)*X61),0)</f>
        <v>0</v>
      </c>
      <c r="Y48" s="192">
        <f>ROUND(((B48/CE61)*Y61),0)</f>
        <v>99019</v>
      </c>
      <c r="Z48" s="192">
        <f>ROUND(((B48/CE61)*Z61),0)</f>
        <v>0</v>
      </c>
      <c r="AA48" s="192">
        <f>ROUND(((B48/CE61)*AA61),0)</f>
        <v>0</v>
      </c>
      <c r="AB48" s="192">
        <f>ROUND(((B48/CE61)*AB61),0)</f>
        <v>40857</v>
      </c>
      <c r="AC48" s="192">
        <f>ROUND(((B48/CE61)*AC61),0)</f>
        <v>22246</v>
      </c>
      <c r="AD48" s="192">
        <f>ROUND(((B48/CE61)*AD61),0)</f>
        <v>0</v>
      </c>
      <c r="AE48" s="192">
        <f>ROUND(((B48/CE61)*AE61),0)</f>
        <v>84393</v>
      </c>
      <c r="AF48" s="192">
        <f>ROUND(((B48/CE61)*AF61),0)</f>
        <v>0</v>
      </c>
      <c r="AG48" s="192">
        <f>ROUND(((B48/CE61)*AG61),0)</f>
        <v>314202</v>
      </c>
      <c r="AH48" s="192">
        <f>ROUND(((B48/CE61)*AH61),0)</f>
        <v>224617</v>
      </c>
      <c r="AI48" s="192">
        <f>ROUND(((B48/CE61)*AI61),0)</f>
        <v>0</v>
      </c>
      <c r="AJ48" s="192">
        <f>ROUND(((B48/CE61)*AJ61),0)</f>
        <v>806083</v>
      </c>
      <c r="AK48" s="192">
        <f>ROUND(((B48/CE61)*AK61),0)</f>
        <v>18022</v>
      </c>
      <c r="AL48" s="192">
        <f>ROUND(((B48/CE61)*AL61),0)</f>
        <v>0</v>
      </c>
      <c r="AM48" s="192">
        <f>ROUND(((B48/CE61)*AM61),0)</f>
        <v>0</v>
      </c>
      <c r="AN48" s="192">
        <f>ROUND(((B48/CE61)*AN61),0)</f>
        <v>0</v>
      </c>
      <c r="AO48" s="192">
        <f>ROUND(((B48/CE61)*AO61),0)</f>
        <v>0</v>
      </c>
      <c r="AP48" s="192">
        <f>ROUND(((B48/CE61)*AP61),0)</f>
        <v>0</v>
      </c>
      <c r="AQ48" s="192">
        <f>ROUND(((B48/CE61)*AQ61),0)</f>
        <v>0</v>
      </c>
      <c r="AR48" s="192">
        <f>ROUND(((B48/CE61)*AR61),0)</f>
        <v>40</v>
      </c>
      <c r="AS48" s="192">
        <f>ROUND(((B48/CE61)*AS61),0)</f>
        <v>0</v>
      </c>
      <c r="AT48" s="192">
        <f>ROUND(((B48/CE61)*AT61),0)</f>
        <v>0</v>
      </c>
      <c r="AU48" s="192">
        <f>ROUND(((B48/CE61)*AU61),0)</f>
        <v>0</v>
      </c>
      <c r="AV48" s="192">
        <f>ROUND(((B48/CE61)*AV61),0)</f>
        <v>0</v>
      </c>
      <c r="AW48" s="192">
        <f>ROUND(((B48/CE61)*AW61),0)</f>
        <v>0</v>
      </c>
      <c r="AX48" s="192">
        <f>ROUND(((B48/CE61)*AX61),0)</f>
        <v>0</v>
      </c>
      <c r="AY48" s="192">
        <f>ROUND(((B48/CE61)*AY61),0)</f>
        <v>69586</v>
      </c>
      <c r="AZ48" s="192">
        <f>ROUND(((B48/CE61)*AZ61),0)</f>
        <v>0</v>
      </c>
      <c r="BA48" s="192">
        <f>ROUND(((B48/CE61)*BA61),0)</f>
        <v>3842</v>
      </c>
      <c r="BB48" s="192">
        <f>ROUND(((B48/CE61)*BB61),0)</f>
        <v>12469</v>
      </c>
      <c r="BC48" s="192">
        <f>ROUND(((B48/CE61)*BC61),0)</f>
        <v>0</v>
      </c>
      <c r="BD48" s="192">
        <f>ROUND(((B48/CE61)*BD61),0)</f>
        <v>0</v>
      </c>
      <c r="BE48" s="192">
        <f>ROUND(((B48/CE61)*BE61),0)</f>
        <v>48875</v>
      </c>
      <c r="BF48" s="192">
        <f>ROUND(((B48/CE61)*BF61),0)</f>
        <v>36027</v>
      </c>
      <c r="BG48" s="192">
        <f>ROUND(((B48/CE61)*BG61),0)</f>
        <v>0</v>
      </c>
      <c r="BH48" s="192">
        <f>ROUND(((B48/CE61)*BH61),0)</f>
        <v>0</v>
      </c>
      <c r="BI48" s="192">
        <f>ROUND(((B48/CE61)*BI61),0)</f>
        <v>0</v>
      </c>
      <c r="BJ48" s="192">
        <f>ROUND(((B48/CE61)*BJ61),0)</f>
        <v>68812</v>
      </c>
      <c r="BK48" s="192">
        <f>ROUND(((B48/CE61)*BK61),0)</f>
        <v>0</v>
      </c>
      <c r="BL48" s="192">
        <f>ROUND(((B48/CE61)*BL61),0)</f>
        <v>63048</v>
      </c>
      <c r="BM48" s="192">
        <f>ROUND(((B48/CE61)*BM61),0)</f>
        <v>0</v>
      </c>
      <c r="BN48" s="192">
        <f>ROUND(((B48/CE61)*BN61),0)</f>
        <v>271425</v>
      </c>
      <c r="BO48" s="192">
        <f>ROUND(((B48/CE61)*BO61),0)</f>
        <v>0</v>
      </c>
      <c r="BP48" s="192">
        <f>ROUND(((B48/CE61)*BP61),0)</f>
        <v>0</v>
      </c>
      <c r="BQ48" s="192">
        <f>ROUND(((B48/CE61)*BQ61),0)</f>
        <v>0</v>
      </c>
      <c r="BR48" s="192">
        <f>ROUND(((B48/CE61)*BR61),0)</f>
        <v>0</v>
      </c>
      <c r="BS48" s="192">
        <f>ROUND(((B48/CE61)*BS61),0)</f>
        <v>0</v>
      </c>
      <c r="BT48" s="192">
        <f>ROUND(((B48/CE61)*BT61),0)</f>
        <v>0</v>
      </c>
      <c r="BU48" s="192">
        <f>ROUND(((B48/CE61)*BU61),0)</f>
        <v>0</v>
      </c>
      <c r="BV48" s="192">
        <f>ROUND(((B48/CE61)*BV61),0)</f>
        <v>43519</v>
      </c>
      <c r="BW48" s="192">
        <f>ROUND(((B48/CE61)*BW61),0)</f>
        <v>0</v>
      </c>
      <c r="BX48" s="192">
        <f>ROUND(((B48/CE61)*BX61),0)</f>
        <v>39656</v>
      </c>
      <c r="BY48" s="192">
        <f>ROUND(((B48/CE61)*BY61),0)</f>
        <v>27457</v>
      </c>
      <c r="BZ48" s="192">
        <f>ROUND(((B48/CE61)*BZ61),0)</f>
        <v>0</v>
      </c>
      <c r="CA48" s="192">
        <f>ROUND(((B48/CE61)*CA61),0)</f>
        <v>0</v>
      </c>
      <c r="CB48" s="192">
        <f>ROUND(((B48/CE61)*CB61),0)</f>
        <v>12658</v>
      </c>
      <c r="CC48" s="192">
        <f>ROUND(((B48/CE61)*CC61),0)</f>
        <v>0</v>
      </c>
      <c r="CD48" s="192"/>
      <c r="CE48" s="192">
        <f>SUM(C48:CD48)</f>
        <v>3382628</v>
      </c>
    </row>
    <row r="49" spans="1:84" ht="12.6" customHeight="1" x14ac:dyDescent="0.25">
      <c r="A49" s="175" t="s">
        <v>206</v>
      </c>
      <c r="B49" s="192">
        <f>B47+B48</f>
        <v>3382628</v>
      </c>
      <c r="C49" s="192"/>
      <c r="D49" s="192"/>
      <c r="E49" s="192"/>
      <c r="F49" s="192"/>
      <c r="G49" s="192"/>
      <c r="H49" s="192"/>
      <c r="I49" s="192"/>
      <c r="J49" s="192"/>
      <c r="K49" s="192"/>
      <c r="L49" s="192"/>
      <c r="M49" s="192"/>
      <c r="N49" s="192"/>
      <c r="O49" s="192"/>
      <c r="P49" s="192"/>
      <c r="Q49" s="192"/>
      <c r="R49" s="192"/>
      <c r="S49" s="192"/>
      <c r="T49" s="192"/>
      <c r="U49" s="192"/>
      <c r="V49" s="192"/>
      <c r="W49" s="192"/>
      <c r="X49" s="192"/>
      <c r="Y49" s="192"/>
      <c r="Z49" s="192"/>
      <c r="AA49" s="192"/>
      <c r="AB49" s="192"/>
      <c r="AC49" s="192"/>
      <c r="AD49" s="192"/>
      <c r="AE49" s="192"/>
      <c r="AF49" s="192"/>
      <c r="AG49" s="192"/>
      <c r="AH49" s="192"/>
      <c r="AI49" s="192"/>
      <c r="AJ49" s="192"/>
      <c r="AK49" s="192"/>
      <c r="AL49" s="192"/>
      <c r="AM49" s="192"/>
      <c r="AN49" s="192"/>
      <c r="AO49" s="192"/>
      <c r="AP49" s="192"/>
      <c r="AQ49" s="192"/>
      <c r="AR49" s="192"/>
      <c r="AS49" s="192"/>
      <c r="AT49" s="192"/>
      <c r="AU49" s="192"/>
      <c r="AV49" s="192"/>
      <c r="AW49" s="192"/>
      <c r="AX49" s="192"/>
      <c r="AY49" s="192"/>
      <c r="AZ49" s="192"/>
      <c r="BA49" s="192"/>
      <c r="BB49" s="192"/>
      <c r="BC49" s="192"/>
      <c r="BD49" s="192"/>
      <c r="BE49" s="192"/>
      <c r="BF49" s="192"/>
      <c r="BG49" s="192"/>
      <c r="BH49" s="192"/>
      <c r="BI49" s="192"/>
      <c r="BJ49" s="192"/>
      <c r="BK49" s="192"/>
      <c r="BL49" s="192"/>
      <c r="BM49" s="192"/>
      <c r="BN49" s="192"/>
      <c r="BO49" s="192"/>
      <c r="BP49" s="192"/>
      <c r="BQ49" s="192"/>
      <c r="BR49" s="192"/>
      <c r="BS49" s="192"/>
      <c r="BT49" s="192"/>
      <c r="BU49" s="192"/>
      <c r="BV49" s="192"/>
      <c r="BW49" s="192"/>
      <c r="BX49" s="192"/>
      <c r="BY49" s="192"/>
      <c r="BZ49" s="192"/>
      <c r="CA49" s="192"/>
      <c r="CB49" s="192"/>
      <c r="CC49" s="192"/>
      <c r="CD49" s="192"/>
      <c r="CE49" s="192"/>
    </row>
    <row r="50" spans="1:84" ht="12.6" customHeight="1" x14ac:dyDescent="0.25">
      <c r="A50" s="175" t="s">
        <v>6</v>
      </c>
      <c r="B50" s="192"/>
      <c r="C50" s="192"/>
      <c r="D50" s="192"/>
      <c r="E50" s="192"/>
      <c r="F50" s="192"/>
      <c r="G50" s="192"/>
      <c r="H50" s="192"/>
      <c r="I50" s="192"/>
      <c r="J50" s="192"/>
      <c r="K50" s="192"/>
      <c r="L50" s="192"/>
      <c r="M50" s="192"/>
      <c r="N50" s="192"/>
      <c r="O50" s="192"/>
      <c r="P50" s="192"/>
      <c r="Q50" s="192"/>
      <c r="R50" s="192"/>
      <c r="S50" s="192"/>
      <c r="T50" s="192"/>
      <c r="U50" s="192"/>
      <c r="V50" s="192"/>
      <c r="W50" s="192"/>
      <c r="X50" s="192"/>
      <c r="Y50" s="192"/>
      <c r="Z50" s="192"/>
      <c r="AA50" s="192"/>
      <c r="AB50" s="192"/>
      <c r="AC50" s="192"/>
      <c r="AD50" s="192"/>
      <c r="AE50" s="192"/>
      <c r="AF50" s="192"/>
      <c r="AG50" s="192"/>
      <c r="AH50" s="192"/>
      <c r="AI50" s="192"/>
      <c r="AJ50" s="192"/>
      <c r="AK50" s="192"/>
      <c r="AL50" s="192"/>
      <c r="AM50" s="192"/>
      <c r="AN50" s="192"/>
      <c r="AO50" s="192"/>
      <c r="AP50" s="192"/>
      <c r="AQ50" s="192"/>
      <c r="AR50" s="192"/>
      <c r="AS50" s="192"/>
      <c r="AT50" s="192"/>
      <c r="AU50" s="192"/>
      <c r="AV50" s="192"/>
      <c r="AW50" s="192"/>
      <c r="AX50" s="192"/>
      <c r="AY50" s="192"/>
      <c r="AZ50" s="192"/>
      <c r="BA50" s="192"/>
      <c r="BB50" s="192"/>
      <c r="BC50" s="192"/>
      <c r="BD50" s="192"/>
      <c r="BE50" s="192"/>
      <c r="BF50" s="192"/>
      <c r="BG50" s="192"/>
      <c r="BH50" s="192"/>
      <c r="BI50" s="192"/>
      <c r="BJ50" s="192"/>
      <c r="BK50" s="192"/>
      <c r="BL50" s="192"/>
      <c r="BM50" s="192"/>
      <c r="BN50" s="192"/>
      <c r="BO50" s="192"/>
      <c r="BP50" s="192"/>
      <c r="BQ50" s="192"/>
      <c r="BR50" s="192"/>
      <c r="BS50" s="192"/>
      <c r="BT50" s="192"/>
      <c r="BU50" s="192"/>
      <c r="BV50" s="192"/>
      <c r="BW50" s="192"/>
      <c r="BX50" s="192"/>
      <c r="BY50" s="192"/>
      <c r="BZ50" s="192"/>
      <c r="CA50" s="192"/>
      <c r="CB50" s="192"/>
      <c r="CC50" s="192"/>
      <c r="CD50" s="192"/>
      <c r="CE50" s="192"/>
    </row>
    <row r="51" spans="1:84" ht="12.6" customHeight="1" x14ac:dyDescent="0.25">
      <c r="A51" s="171" t="s">
        <v>207</v>
      </c>
      <c r="B51" s="265">
        <v>0</v>
      </c>
      <c r="C51" s="265">
        <v>0</v>
      </c>
      <c r="D51" s="265">
        <v>0</v>
      </c>
      <c r="E51" s="265">
        <v>0</v>
      </c>
      <c r="F51" s="265">
        <v>0</v>
      </c>
      <c r="G51" s="265">
        <v>0</v>
      </c>
      <c r="H51" s="265">
        <v>0</v>
      </c>
      <c r="I51" s="265">
        <v>8700</v>
      </c>
      <c r="J51" s="265">
        <v>0</v>
      </c>
      <c r="K51" s="265">
        <v>0</v>
      </c>
      <c r="L51" s="265">
        <v>0</v>
      </c>
      <c r="M51" s="265">
        <v>0</v>
      </c>
      <c r="N51" s="265">
        <v>0</v>
      </c>
      <c r="O51" s="265">
        <v>66431</v>
      </c>
      <c r="P51" s="265">
        <v>142447</v>
      </c>
      <c r="Q51" s="265">
        <v>437</v>
      </c>
      <c r="R51" s="265">
        <v>22678</v>
      </c>
      <c r="S51" s="265">
        <v>0</v>
      </c>
      <c r="T51" s="265">
        <v>0</v>
      </c>
      <c r="U51" s="265">
        <v>18915</v>
      </c>
      <c r="V51" s="265">
        <v>0</v>
      </c>
      <c r="W51" s="265">
        <v>0</v>
      </c>
      <c r="X51" s="265">
        <v>0</v>
      </c>
      <c r="Y51" s="265">
        <v>87509</v>
      </c>
      <c r="Z51" s="265">
        <v>0</v>
      </c>
      <c r="AA51" s="265">
        <v>0</v>
      </c>
      <c r="AB51" s="265">
        <v>1699.23</v>
      </c>
      <c r="AC51" s="265">
        <v>0</v>
      </c>
      <c r="AD51" s="265">
        <v>0</v>
      </c>
      <c r="AE51" s="265">
        <v>0</v>
      </c>
      <c r="AF51" s="265">
        <v>0</v>
      </c>
      <c r="AG51" s="265">
        <v>19422.22</v>
      </c>
      <c r="AH51" s="265">
        <v>27009.88</v>
      </c>
      <c r="AI51" s="265">
        <v>0</v>
      </c>
      <c r="AJ51" s="265">
        <v>62717.899999999994</v>
      </c>
      <c r="AK51" s="265">
        <v>0</v>
      </c>
      <c r="AL51" s="265">
        <v>0</v>
      </c>
      <c r="AM51" s="265">
        <v>0</v>
      </c>
      <c r="AN51" s="265">
        <v>0</v>
      </c>
      <c r="AO51" s="265">
        <v>0</v>
      </c>
      <c r="AP51" s="265">
        <v>0</v>
      </c>
      <c r="AQ51" s="265">
        <v>0</v>
      </c>
      <c r="AR51" s="265">
        <v>596.89</v>
      </c>
      <c r="AS51" s="265">
        <v>0</v>
      </c>
      <c r="AT51" s="265">
        <v>0</v>
      </c>
      <c r="AU51" s="265">
        <v>0</v>
      </c>
      <c r="AV51" s="265">
        <v>278.52999999999997</v>
      </c>
      <c r="AW51" s="265">
        <v>0</v>
      </c>
      <c r="AX51" s="265">
        <v>0</v>
      </c>
      <c r="AY51" s="265">
        <v>1956.93</v>
      </c>
      <c r="AZ51" s="265">
        <v>0</v>
      </c>
      <c r="BA51" s="265">
        <v>0</v>
      </c>
      <c r="BB51" s="265">
        <v>0</v>
      </c>
      <c r="BC51" s="265">
        <v>0</v>
      </c>
      <c r="BD51" s="265">
        <v>0</v>
      </c>
      <c r="BE51" s="265">
        <v>4243.3599999999997</v>
      </c>
      <c r="BF51" s="265">
        <v>0</v>
      </c>
      <c r="BG51" s="265">
        <v>0</v>
      </c>
      <c r="BH51" s="265">
        <v>0</v>
      </c>
      <c r="BI51" s="265">
        <v>0</v>
      </c>
      <c r="BJ51" s="265">
        <v>0</v>
      </c>
      <c r="BK51" s="265">
        <v>0</v>
      </c>
      <c r="BL51" s="265">
        <v>0</v>
      </c>
      <c r="BM51" s="265">
        <v>0</v>
      </c>
      <c r="BN51" s="265">
        <v>77050.8</v>
      </c>
      <c r="BO51" s="265">
        <v>0</v>
      </c>
      <c r="BP51" s="265">
        <v>0</v>
      </c>
      <c r="BQ51" s="265">
        <v>0</v>
      </c>
      <c r="BR51" s="265">
        <v>0</v>
      </c>
      <c r="BS51" s="265">
        <v>0</v>
      </c>
      <c r="BT51" s="265">
        <v>0</v>
      </c>
      <c r="BU51" s="265">
        <v>0</v>
      </c>
      <c r="BV51" s="265">
        <v>0</v>
      </c>
      <c r="BW51" s="265">
        <v>0</v>
      </c>
      <c r="BX51" s="265">
        <v>0</v>
      </c>
      <c r="BY51" s="265">
        <v>0</v>
      </c>
      <c r="BZ51" s="265">
        <v>0</v>
      </c>
      <c r="CA51" s="265">
        <v>0</v>
      </c>
      <c r="CB51" s="265">
        <v>0</v>
      </c>
      <c r="CC51" s="265">
        <v>0</v>
      </c>
      <c r="CD51" s="192"/>
      <c r="CE51" s="192">
        <f>SUM(C51:CD51)</f>
        <v>542092.74</v>
      </c>
    </row>
    <row r="52" spans="1:84" ht="12.6" customHeight="1" x14ac:dyDescent="0.25">
      <c r="A52" s="171" t="s">
        <v>208</v>
      </c>
      <c r="B52" s="266">
        <v>201795.85999999987</v>
      </c>
      <c r="C52" s="192">
        <f>ROUND((B52/(CE76+CF76)*C76),0)</f>
        <v>0</v>
      </c>
      <c r="D52" s="192">
        <f>ROUND((B52/(CE76+CF76)*D76),0)</f>
        <v>0</v>
      </c>
      <c r="E52" s="192">
        <f>ROUND((B52/(CE76+CF76)*E76),0)</f>
        <v>41309</v>
      </c>
      <c r="F52" s="192">
        <f>ROUND((B52/(CE76+CF76)*F76),0)</f>
        <v>0</v>
      </c>
      <c r="G52" s="192">
        <f>ROUND((B52/(CE76+CF76)*G76),0)</f>
        <v>0</v>
      </c>
      <c r="H52" s="192">
        <f>ROUND((B52/(CE76+CF76)*H76),0)</f>
        <v>0</v>
      </c>
      <c r="I52" s="192">
        <f>ROUND((B52/(CE76+CF76)*I76),0)</f>
        <v>18560</v>
      </c>
      <c r="J52" s="192">
        <f>ROUND((B52/(CE76+CF76)*J76),0)</f>
        <v>0</v>
      </c>
      <c r="K52" s="192">
        <f>ROUND((B52/(CE76+CF76)*K76),0)</f>
        <v>0</v>
      </c>
      <c r="L52" s="192">
        <f>ROUND((B52/(CE76+CF76)*L76),0)</f>
        <v>0</v>
      </c>
      <c r="M52" s="192">
        <f>ROUND((B52/(CE76+CF76)*M76),0)</f>
        <v>0</v>
      </c>
      <c r="N52" s="192">
        <f>ROUND((B52/(CE76+CF76)*N76),0)</f>
        <v>0</v>
      </c>
      <c r="O52" s="192">
        <f>ROUND((B52/(CE76+CF76)*O76),0)</f>
        <v>4281</v>
      </c>
      <c r="P52" s="192">
        <f>ROUND((B52/(CE76+CF76)*P76),0)</f>
        <v>4891</v>
      </c>
      <c r="Q52" s="192">
        <f>ROUND((B52/(CE76+CF76)*Q76),0)</f>
        <v>2583</v>
      </c>
      <c r="R52" s="192">
        <f>ROUND((B52/(CE76+CF76)*R76),0)</f>
        <v>324</v>
      </c>
      <c r="S52" s="192">
        <f>ROUND((B52/(CE76+CF76)*S76),0)</f>
        <v>9458</v>
      </c>
      <c r="T52" s="192">
        <f>ROUND((B52/(CE76+CF76)*T76),0)</f>
        <v>0</v>
      </c>
      <c r="U52" s="192">
        <f>ROUND((B52/(CE76+CF76)*U76),0)</f>
        <v>3931</v>
      </c>
      <c r="V52" s="192">
        <f>ROUND((B52/(CE76+CF76)*V76),0)</f>
        <v>0</v>
      </c>
      <c r="W52" s="192">
        <f>ROUND((B52/(CE76+CF76)*W76),0)</f>
        <v>0</v>
      </c>
      <c r="X52" s="192">
        <f>ROUND((B52/(CE76+CF76)*X76),0)</f>
        <v>0</v>
      </c>
      <c r="Y52" s="192">
        <f>ROUND((B52/(CE76+CF76)*Y76),0)</f>
        <v>7592</v>
      </c>
      <c r="Z52" s="192">
        <f>ROUND((B52/(CE76+CF76)*Z76),0)</f>
        <v>0</v>
      </c>
      <c r="AA52" s="192">
        <f>ROUND((B52/(CE76+CF76)*AA76),0)</f>
        <v>0</v>
      </c>
      <c r="AB52" s="192">
        <f>ROUND((B52/(CE76+CF76)*AB76),0)</f>
        <v>2189</v>
      </c>
      <c r="AC52" s="192">
        <f>ROUND((B52/(CE76+CF76)*AC76),0)</f>
        <v>771</v>
      </c>
      <c r="AD52" s="192">
        <f>ROUND((B52/(CE76+CF76)*AD76),0)</f>
        <v>0</v>
      </c>
      <c r="AE52" s="192">
        <f>ROUND((B52/(CE76+CF76)*AE76),0)</f>
        <v>6223</v>
      </c>
      <c r="AF52" s="192">
        <f>ROUND((B52/(CE76+CF76)*AF76),0)</f>
        <v>0</v>
      </c>
      <c r="AG52" s="192">
        <f>ROUND((B52/(CE76+CF76)*AG76),0)</f>
        <v>7684</v>
      </c>
      <c r="AH52" s="192">
        <f>ROUND((B52/(CE76+CF76)*AH76),0)</f>
        <v>6719</v>
      </c>
      <c r="AI52" s="192">
        <f>ROUND((B52/(CE76+CF76)*AI76),0)</f>
        <v>0</v>
      </c>
      <c r="AJ52" s="192">
        <f>ROUND((B52/(CE76+CF76)*AJ76),0)</f>
        <v>3402</v>
      </c>
      <c r="AK52" s="192">
        <f>ROUND((B52/(CE76+CF76)*AK76),0)</f>
        <v>0</v>
      </c>
      <c r="AL52" s="192">
        <f>ROUND((B52/(CE76+CF76)*AL76),0)</f>
        <v>0</v>
      </c>
      <c r="AM52" s="192">
        <f>ROUND((B52/(CE76+CF76)*AM76),0)</f>
        <v>0</v>
      </c>
      <c r="AN52" s="192">
        <f>ROUND((B52/(CE76+CF76)*AN76),0)</f>
        <v>0</v>
      </c>
      <c r="AO52" s="192">
        <f>ROUND((B52/(CE76+CF76)*AO76),0)</f>
        <v>0</v>
      </c>
      <c r="AP52" s="192">
        <f>ROUND((B52/(CE76+CF76)*AP76),0)</f>
        <v>0</v>
      </c>
      <c r="AQ52" s="192">
        <f>ROUND((B52/(CE76+CF76)*AQ76),0)</f>
        <v>0</v>
      </c>
      <c r="AR52" s="192">
        <f>ROUND((B52/(CE76+CF76)*AR76),0)</f>
        <v>0</v>
      </c>
      <c r="AS52" s="192">
        <f>ROUND((B52/(CE76+CF76)*AS76),0)</f>
        <v>0</v>
      </c>
      <c r="AT52" s="192">
        <f>ROUND((B52/(CE76+CF76)*AT76),0)</f>
        <v>0</v>
      </c>
      <c r="AU52" s="192">
        <f>ROUND((B52/(CE76+CF76)*AU76),0)</f>
        <v>0</v>
      </c>
      <c r="AV52" s="192">
        <f>ROUND((B52/(CE76+CF76)*AV76),0)</f>
        <v>0</v>
      </c>
      <c r="AW52" s="192">
        <f>ROUND((B52/(CE76+CF76)*AW76),0)</f>
        <v>0</v>
      </c>
      <c r="AX52" s="192">
        <f>ROUND((B52/(CE76+CF76)*AX76),0)</f>
        <v>0</v>
      </c>
      <c r="AY52" s="192">
        <f>ROUND((B52/(CE76+CF76)*AY76),0)</f>
        <v>6023</v>
      </c>
      <c r="AZ52" s="192">
        <f>ROUND((B52/(CE76+CF76)*AZ76),0)</f>
        <v>5090</v>
      </c>
      <c r="BA52" s="192">
        <f>ROUND((B52/(CE76+CF76)*BA76),0)</f>
        <v>604</v>
      </c>
      <c r="BB52" s="192">
        <f>ROUND((B52/(CE76+CF76)*BB76),0)</f>
        <v>388</v>
      </c>
      <c r="BC52" s="192">
        <f>ROUND((B52/(CE76+CF76)*BC76),0)</f>
        <v>0</v>
      </c>
      <c r="BD52" s="192">
        <f>ROUND((B52/(CE76+CF76)*BD76),0)</f>
        <v>0</v>
      </c>
      <c r="BE52" s="192">
        <f>ROUND((B52/(CE76+CF76)*BE76),0)</f>
        <v>21552</v>
      </c>
      <c r="BF52" s="192">
        <f>ROUND((B52/(CE76+CF76)*BF76),0)</f>
        <v>1763</v>
      </c>
      <c r="BG52" s="192">
        <f>ROUND((B52/(CE76+CF76)*BG76),0)</f>
        <v>0</v>
      </c>
      <c r="BH52" s="192">
        <f>ROUND((B52/(CE76+CF76)*BH76),0)</f>
        <v>0</v>
      </c>
      <c r="BI52" s="192">
        <f>ROUND((B52/(CE76+CF76)*BI76),0)</f>
        <v>0</v>
      </c>
      <c r="BJ52" s="192">
        <f>ROUND((B52/(CE76+CF76)*BJ76),0)</f>
        <v>0</v>
      </c>
      <c r="BK52" s="192">
        <f>ROUND((B52/(CE76+CF76)*BK76),0)</f>
        <v>0</v>
      </c>
      <c r="BL52" s="192">
        <f>ROUND((B52/(CE76+CF76)*BL76),0)</f>
        <v>0</v>
      </c>
      <c r="BM52" s="192">
        <f>ROUND((B52/(CE76+CF76)*BM76),0)</f>
        <v>0</v>
      </c>
      <c r="BN52" s="192">
        <f>ROUND((B52/(CE76+CF76)*BN76),0)</f>
        <v>42760</v>
      </c>
      <c r="BO52" s="192">
        <f>ROUND((B52/(CE76+CF76)*BO76),0)</f>
        <v>0</v>
      </c>
      <c r="BP52" s="192">
        <f>ROUND((B52/(CE76+CF76)*BP76),0)</f>
        <v>0</v>
      </c>
      <c r="BQ52" s="192">
        <f>ROUND((B52/(CE76+CF76)*BQ76),0)</f>
        <v>0</v>
      </c>
      <c r="BR52" s="192">
        <f>ROUND((B52/(CE76+CF76)*BR76),0)</f>
        <v>0</v>
      </c>
      <c r="BS52" s="192">
        <f>ROUND((B52/(CE76+CF76)*BS76),0)</f>
        <v>0</v>
      </c>
      <c r="BT52" s="192">
        <f>ROUND((B52/(CE76+CF76)*BT76),0)</f>
        <v>0</v>
      </c>
      <c r="BU52" s="192">
        <f>ROUND((B52/(CE76+CF76)*BU76),0)</f>
        <v>0</v>
      </c>
      <c r="BV52" s="192">
        <f>ROUND((B52/(CE76+CF76)*BV76),0)</f>
        <v>2896</v>
      </c>
      <c r="BW52" s="192">
        <f>ROUND((B52/(CE76+CF76)*BW76),0)</f>
        <v>0</v>
      </c>
      <c r="BX52" s="192">
        <f>ROUND((B52/(CE76+CF76)*BX76),0)</f>
        <v>0</v>
      </c>
      <c r="BY52" s="192">
        <f>ROUND((B52/(CE76+CF76)*BY76),0)</f>
        <v>803</v>
      </c>
      <c r="BZ52" s="192">
        <f>ROUND((B52/(CE76+CF76)*BZ76),0)</f>
        <v>0</v>
      </c>
      <c r="CA52" s="192">
        <f>ROUND((B52/(CE76+CF76)*CA76),0)</f>
        <v>0</v>
      </c>
      <c r="CB52" s="192">
        <f>ROUND((B52/(CE76+CF76)*CB76),0)</f>
        <v>0</v>
      </c>
      <c r="CC52" s="192">
        <f>ROUND((B52/(CE76+CF76)*CC76),0)</f>
        <v>0</v>
      </c>
      <c r="CD52" s="192"/>
      <c r="CE52" s="192">
        <f>SUM(C52:CD52)</f>
        <v>201796</v>
      </c>
    </row>
    <row r="53" spans="1:84" ht="12.6" customHeight="1" x14ac:dyDescent="0.25">
      <c r="A53" s="175" t="s">
        <v>206</v>
      </c>
      <c r="B53" s="192">
        <f>B51+B52</f>
        <v>201795.85999999987</v>
      </c>
      <c r="C53" s="192"/>
      <c r="D53" s="192"/>
      <c r="E53" s="192"/>
      <c r="F53" s="192"/>
      <c r="G53" s="192"/>
      <c r="H53" s="192"/>
      <c r="I53" s="192"/>
      <c r="J53" s="192"/>
      <c r="K53" s="192"/>
      <c r="L53" s="192"/>
      <c r="M53" s="192"/>
      <c r="N53" s="192"/>
      <c r="O53" s="192"/>
      <c r="P53" s="192"/>
      <c r="Q53" s="192"/>
      <c r="R53" s="192"/>
      <c r="S53" s="192"/>
      <c r="T53" s="192"/>
      <c r="U53" s="192"/>
      <c r="V53" s="192"/>
      <c r="W53" s="192"/>
      <c r="X53" s="192"/>
      <c r="Y53" s="192"/>
      <c r="Z53" s="192"/>
      <c r="AA53" s="192"/>
      <c r="AB53" s="192"/>
      <c r="AC53" s="192"/>
      <c r="AD53" s="192"/>
      <c r="AE53" s="192"/>
      <c r="AF53" s="192"/>
      <c r="AG53" s="192"/>
      <c r="AH53" s="192"/>
      <c r="AI53" s="192"/>
      <c r="AJ53" s="192"/>
      <c r="AK53" s="192"/>
      <c r="AL53" s="192"/>
      <c r="AM53" s="192"/>
      <c r="AN53" s="192"/>
      <c r="AO53" s="192"/>
      <c r="AP53" s="192"/>
      <c r="AQ53" s="192"/>
      <c r="AR53" s="192"/>
      <c r="AS53" s="192"/>
      <c r="AT53" s="192"/>
      <c r="AU53" s="192"/>
      <c r="AV53" s="192"/>
      <c r="AW53" s="192"/>
      <c r="AX53" s="192"/>
      <c r="AY53" s="192"/>
      <c r="AZ53" s="192"/>
      <c r="BA53" s="192"/>
      <c r="BB53" s="192"/>
      <c r="BC53" s="192"/>
      <c r="BD53" s="192"/>
      <c r="BE53" s="192"/>
      <c r="BF53" s="192"/>
      <c r="BG53" s="192"/>
      <c r="BH53" s="192"/>
      <c r="BI53" s="192"/>
      <c r="BJ53" s="192"/>
      <c r="BK53" s="192"/>
      <c r="BL53" s="192"/>
      <c r="BM53" s="192"/>
      <c r="BN53" s="192"/>
      <c r="BO53" s="192"/>
      <c r="BP53" s="192"/>
      <c r="BQ53" s="192"/>
      <c r="BR53" s="192"/>
      <c r="BS53" s="192"/>
      <c r="BT53" s="192"/>
      <c r="BU53" s="192"/>
      <c r="BV53" s="192"/>
      <c r="BW53" s="192"/>
      <c r="BX53" s="192"/>
      <c r="BY53" s="192"/>
      <c r="BZ53" s="192"/>
      <c r="CA53" s="192"/>
      <c r="CB53" s="192"/>
      <c r="CC53" s="192"/>
      <c r="CD53" s="192"/>
      <c r="CE53" s="192"/>
    </row>
    <row r="54" spans="1:84" ht="15.75" customHeight="1" x14ac:dyDescent="0.25">
      <c r="A54" s="175"/>
      <c r="B54" s="175"/>
      <c r="C54" s="188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31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29" t="s">
        <v>220</v>
      </c>
      <c r="S58" s="232" t="s">
        <v>221</v>
      </c>
      <c r="T58" s="232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32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32" t="s">
        <v>221</v>
      </c>
      <c r="AW58" s="232" t="s">
        <v>221</v>
      </c>
      <c r="AX58" s="232" t="s">
        <v>221</v>
      </c>
      <c r="AY58" s="170" t="s">
        <v>231</v>
      </c>
      <c r="AZ58" s="170" t="s">
        <v>231</v>
      </c>
      <c r="BA58" s="232" t="s">
        <v>221</v>
      </c>
      <c r="BB58" s="232" t="s">
        <v>221</v>
      </c>
      <c r="BC58" s="232" t="s">
        <v>221</v>
      </c>
      <c r="BD58" s="232" t="s">
        <v>221</v>
      </c>
      <c r="BE58" s="170" t="s">
        <v>232</v>
      </c>
      <c r="BF58" s="232" t="s">
        <v>221</v>
      </c>
      <c r="BG58" s="232" t="s">
        <v>221</v>
      </c>
      <c r="BH58" s="232" t="s">
        <v>221</v>
      </c>
      <c r="BI58" s="232" t="s">
        <v>221</v>
      </c>
      <c r="BJ58" s="232" t="s">
        <v>221</v>
      </c>
      <c r="BK58" s="232" t="s">
        <v>221</v>
      </c>
      <c r="BL58" s="232" t="s">
        <v>221</v>
      </c>
      <c r="BM58" s="232" t="s">
        <v>221</v>
      </c>
      <c r="BN58" s="232" t="s">
        <v>221</v>
      </c>
      <c r="BO58" s="232" t="s">
        <v>221</v>
      </c>
      <c r="BP58" s="232" t="s">
        <v>221</v>
      </c>
      <c r="BQ58" s="232" t="s">
        <v>221</v>
      </c>
      <c r="BR58" s="232" t="s">
        <v>221</v>
      </c>
      <c r="BS58" s="232" t="s">
        <v>221</v>
      </c>
      <c r="BT58" s="232" t="s">
        <v>221</v>
      </c>
      <c r="BU58" s="232" t="s">
        <v>221</v>
      </c>
      <c r="BV58" s="232" t="s">
        <v>221</v>
      </c>
      <c r="BW58" s="232" t="s">
        <v>221</v>
      </c>
      <c r="BX58" s="232" t="s">
        <v>221</v>
      </c>
      <c r="BY58" s="232" t="s">
        <v>221</v>
      </c>
      <c r="BZ58" s="232" t="s">
        <v>221</v>
      </c>
      <c r="CA58" s="232" t="s">
        <v>221</v>
      </c>
      <c r="CB58" s="232" t="s">
        <v>221</v>
      </c>
      <c r="CC58" s="232" t="s">
        <v>221</v>
      </c>
      <c r="CD58" s="232" t="s">
        <v>221</v>
      </c>
      <c r="CE58" s="232" t="s">
        <v>221</v>
      </c>
    </row>
    <row r="59" spans="1:84" ht="12.6" customHeight="1" x14ac:dyDescent="0.25">
      <c r="A59" s="171" t="s">
        <v>233</v>
      </c>
      <c r="B59" s="175"/>
      <c r="C59" s="267">
        <v>0</v>
      </c>
      <c r="D59" s="267">
        <v>0</v>
      </c>
      <c r="E59" s="267">
        <v>737</v>
      </c>
      <c r="F59" s="267">
        <v>0</v>
      </c>
      <c r="G59" s="267">
        <v>0</v>
      </c>
      <c r="H59" s="267">
        <v>0</v>
      </c>
      <c r="I59" s="267">
        <v>510</v>
      </c>
      <c r="J59" s="267">
        <v>0</v>
      </c>
      <c r="K59" s="267">
        <v>0</v>
      </c>
      <c r="L59" s="267">
        <v>4910</v>
      </c>
      <c r="M59" s="267">
        <v>0</v>
      </c>
      <c r="N59" s="267">
        <v>0</v>
      </c>
      <c r="O59" s="267">
        <v>0</v>
      </c>
      <c r="P59" s="268">
        <v>51987</v>
      </c>
      <c r="Q59" s="268">
        <v>39961</v>
      </c>
      <c r="R59" s="268">
        <v>46218</v>
      </c>
      <c r="S59" s="233"/>
      <c r="T59" s="233"/>
      <c r="U59" s="299">
        <v>44695</v>
      </c>
      <c r="V59" s="299">
        <v>0</v>
      </c>
      <c r="W59" s="299">
        <v>0</v>
      </c>
      <c r="X59" s="299">
        <v>0</v>
      </c>
      <c r="Y59" s="299">
        <v>6865</v>
      </c>
      <c r="Z59" s="299">
        <v>0</v>
      </c>
      <c r="AA59" s="299">
        <v>0</v>
      </c>
      <c r="AB59" s="233"/>
      <c r="AC59" s="318">
        <v>1798</v>
      </c>
      <c r="AD59" s="318">
        <v>0</v>
      </c>
      <c r="AE59" s="318">
        <v>19913</v>
      </c>
      <c r="AF59" s="318">
        <v>0</v>
      </c>
      <c r="AG59" s="318">
        <v>5373</v>
      </c>
      <c r="AH59" s="318">
        <v>1359</v>
      </c>
      <c r="AI59" s="318">
        <v>0</v>
      </c>
      <c r="AJ59" s="318">
        <v>0</v>
      </c>
      <c r="AK59" s="318">
        <v>0</v>
      </c>
      <c r="AL59" s="318">
        <v>0</v>
      </c>
      <c r="AM59" s="318">
        <v>0</v>
      </c>
      <c r="AN59" s="318">
        <v>0</v>
      </c>
      <c r="AO59" s="318">
        <v>0</v>
      </c>
      <c r="AP59" s="318">
        <v>0</v>
      </c>
      <c r="AQ59" s="318">
        <v>0</v>
      </c>
      <c r="AR59" s="318">
        <v>0</v>
      </c>
      <c r="AS59" s="318">
        <v>0</v>
      </c>
      <c r="AT59" s="318">
        <v>0</v>
      </c>
      <c r="AU59" s="318">
        <v>0</v>
      </c>
      <c r="AV59" s="233"/>
      <c r="AW59" s="233"/>
      <c r="AX59" s="233"/>
      <c r="AY59" s="328">
        <v>18463</v>
      </c>
      <c r="AZ59" s="328">
        <v>0</v>
      </c>
      <c r="BA59" s="233"/>
      <c r="BB59" s="233"/>
      <c r="BC59" s="233"/>
      <c r="BD59" s="233"/>
      <c r="BE59" s="329">
        <v>37424</v>
      </c>
      <c r="BF59" s="233"/>
      <c r="BG59" s="233"/>
      <c r="BH59" s="233"/>
      <c r="BI59" s="233"/>
      <c r="BJ59" s="233"/>
      <c r="BK59" s="233"/>
      <c r="BL59" s="233"/>
      <c r="BM59" s="233"/>
      <c r="BN59" s="233"/>
      <c r="BO59" s="233"/>
      <c r="BP59" s="233"/>
      <c r="BQ59" s="233"/>
      <c r="BR59" s="233"/>
      <c r="BS59" s="233"/>
      <c r="BT59" s="233"/>
      <c r="BU59" s="233"/>
      <c r="BV59" s="233"/>
      <c r="BW59" s="233"/>
      <c r="BX59" s="233"/>
      <c r="BY59" s="233"/>
      <c r="BZ59" s="233"/>
      <c r="CA59" s="233"/>
      <c r="CB59" s="233"/>
      <c r="CC59" s="233"/>
      <c r="CD59" s="234"/>
      <c r="CE59" s="192"/>
    </row>
    <row r="60" spans="1:84" ht="12.6" customHeight="1" x14ac:dyDescent="0.25">
      <c r="A60" s="235" t="s">
        <v>234</v>
      </c>
      <c r="B60" s="175"/>
      <c r="C60" s="269">
        <v>0</v>
      </c>
      <c r="D60" s="269">
        <v>0</v>
      </c>
      <c r="E60" s="273">
        <v>9.1999999999999993</v>
      </c>
      <c r="F60" s="271">
        <v>0</v>
      </c>
      <c r="G60" s="269">
        <v>0</v>
      </c>
      <c r="H60" s="269">
        <v>0</v>
      </c>
      <c r="I60" s="273">
        <v>2.4300000000000002</v>
      </c>
      <c r="J60" s="273">
        <v>0.59</v>
      </c>
      <c r="K60" s="271">
        <v>0</v>
      </c>
      <c r="L60" s="273">
        <v>30.76</v>
      </c>
      <c r="M60" s="270">
        <v>0</v>
      </c>
      <c r="N60" s="270">
        <v>0</v>
      </c>
      <c r="O60" s="272">
        <v>4.3966586538461536</v>
      </c>
      <c r="P60" s="272">
        <v>6.6295432692307692</v>
      </c>
      <c r="Q60" s="272">
        <v>2.243096153846154</v>
      </c>
      <c r="R60" s="272">
        <v>1.1408653846153847</v>
      </c>
      <c r="S60" s="289">
        <v>5.0491826923076921</v>
      </c>
      <c r="T60" s="289">
        <v>0</v>
      </c>
      <c r="U60" s="298">
        <v>8.6527211538461533</v>
      </c>
      <c r="V60" s="298">
        <v>0</v>
      </c>
      <c r="W60" s="298">
        <v>0</v>
      </c>
      <c r="X60" s="298">
        <v>0</v>
      </c>
      <c r="Y60" s="298">
        <v>7.0801826923076927</v>
      </c>
      <c r="Z60" s="298">
        <v>0</v>
      </c>
      <c r="AA60" s="298">
        <v>0</v>
      </c>
      <c r="AB60" s="308">
        <v>2.0024038461538463</v>
      </c>
      <c r="AC60" s="317">
        <v>1.1102403846153848</v>
      </c>
      <c r="AD60" s="317">
        <v>0</v>
      </c>
      <c r="AE60" s="317">
        <v>5.2289663461538458</v>
      </c>
      <c r="AF60" s="317">
        <v>0</v>
      </c>
      <c r="AG60" s="317">
        <v>11.654884615384615</v>
      </c>
      <c r="AH60" s="317">
        <v>22.013221153846153</v>
      </c>
      <c r="AI60" s="317">
        <v>0</v>
      </c>
      <c r="AJ60" s="317">
        <v>37.97775</v>
      </c>
      <c r="AK60" s="317">
        <v>1.0617788461538462</v>
      </c>
      <c r="AL60" s="317">
        <v>0</v>
      </c>
      <c r="AM60" s="317">
        <v>0</v>
      </c>
      <c r="AN60" s="317">
        <v>0</v>
      </c>
      <c r="AO60" s="317">
        <v>0</v>
      </c>
      <c r="AP60" s="317">
        <v>0</v>
      </c>
      <c r="AQ60" s="317">
        <v>0</v>
      </c>
      <c r="AR60" s="317">
        <v>0</v>
      </c>
      <c r="AS60" s="317">
        <v>0</v>
      </c>
      <c r="AT60" s="317">
        <v>0</v>
      </c>
      <c r="AU60" s="317">
        <v>0</v>
      </c>
      <c r="AV60" s="327">
        <v>0</v>
      </c>
      <c r="AW60" s="327">
        <v>0</v>
      </c>
      <c r="AX60" s="327">
        <v>0</v>
      </c>
      <c r="AY60" s="327">
        <v>9.0222019230769224</v>
      </c>
      <c r="AZ60" s="327">
        <v>0</v>
      </c>
      <c r="BA60" s="327">
        <v>0.66766826923076927</v>
      </c>
      <c r="BB60" s="327">
        <v>0.81510096153846157</v>
      </c>
      <c r="BC60" s="327">
        <v>0</v>
      </c>
      <c r="BD60" s="327">
        <v>0</v>
      </c>
      <c r="BE60" s="327">
        <v>4.7365192307692308</v>
      </c>
      <c r="BF60" s="337">
        <v>5.0435961538461536</v>
      </c>
      <c r="BG60" s="337">
        <v>0</v>
      </c>
      <c r="BH60" s="337">
        <v>0</v>
      </c>
      <c r="BI60" s="337">
        <v>0</v>
      </c>
      <c r="BJ60" s="337">
        <v>7.8432692307692307</v>
      </c>
      <c r="BK60" s="337">
        <v>0</v>
      </c>
      <c r="BL60" s="337">
        <v>8.3874230769230778</v>
      </c>
      <c r="BM60" s="337">
        <v>0</v>
      </c>
      <c r="BN60" s="337">
        <v>14.232499999999998</v>
      </c>
      <c r="BO60" s="337">
        <v>0</v>
      </c>
      <c r="BP60" s="337">
        <v>0</v>
      </c>
      <c r="BQ60" s="337">
        <v>0</v>
      </c>
      <c r="BR60" s="337">
        <v>0</v>
      </c>
      <c r="BS60" s="337">
        <v>0</v>
      </c>
      <c r="BT60" s="337">
        <v>0</v>
      </c>
      <c r="BU60" s="337">
        <v>0</v>
      </c>
      <c r="BV60" s="337">
        <v>4.2818509615384617</v>
      </c>
      <c r="BW60" s="345">
        <v>0</v>
      </c>
      <c r="BX60" s="345">
        <v>1.8887019230769231</v>
      </c>
      <c r="BY60" s="345">
        <v>0.99615384615384617</v>
      </c>
      <c r="BZ60" s="345">
        <v>0</v>
      </c>
      <c r="CA60" s="345">
        <v>0</v>
      </c>
      <c r="CB60" s="345">
        <v>1.0048076923076923</v>
      </c>
      <c r="CC60" s="345">
        <v>0</v>
      </c>
      <c r="CD60" s="234" t="s">
        <v>221</v>
      </c>
      <c r="CE60" s="236">
        <f t="shared" ref="CE60:CE70" si="0">SUM(C60:CD60)</f>
        <v>218.14128846153847</v>
      </c>
    </row>
    <row r="61" spans="1:84" ht="12.6" customHeight="1" x14ac:dyDescent="0.25">
      <c r="A61" s="171" t="s">
        <v>235</v>
      </c>
      <c r="B61" s="175"/>
      <c r="C61" s="269">
        <v>0</v>
      </c>
      <c r="D61" s="269">
        <v>0</v>
      </c>
      <c r="E61" s="269">
        <v>693387</v>
      </c>
      <c r="F61" s="271">
        <v>0</v>
      </c>
      <c r="G61" s="269">
        <v>0</v>
      </c>
      <c r="H61" s="269">
        <v>0</v>
      </c>
      <c r="I61" s="271">
        <v>177553</v>
      </c>
      <c r="J61" s="271">
        <v>0</v>
      </c>
      <c r="K61" s="271">
        <v>0</v>
      </c>
      <c r="L61" s="271">
        <v>2278432</v>
      </c>
      <c r="M61" s="270">
        <v>0</v>
      </c>
      <c r="N61" s="270">
        <v>0</v>
      </c>
      <c r="O61" s="269">
        <v>374899</v>
      </c>
      <c r="P61" s="269">
        <v>513248</v>
      </c>
      <c r="Q61" s="269">
        <v>205116</v>
      </c>
      <c r="R61" s="269">
        <v>455950</v>
      </c>
      <c r="S61" s="288">
        <v>247643</v>
      </c>
      <c r="T61" s="288">
        <v>0</v>
      </c>
      <c r="U61" s="297">
        <v>558087</v>
      </c>
      <c r="V61" s="297">
        <v>0</v>
      </c>
      <c r="W61" s="297">
        <v>0</v>
      </c>
      <c r="X61" s="297">
        <v>0</v>
      </c>
      <c r="Y61" s="297">
        <v>506640</v>
      </c>
      <c r="Z61" s="297">
        <v>0</v>
      </c>
      <c r="AA61" s="297">
        <v>0</v>
      </c>
      <c r="AB61" s="307">
        <v>209047</v>
      </c>
      <c r="AC61" s="316">
        <v>113825</v>
      </c>
      <c r="AD61" s="316">
        <v>0</v>
      </c>
      <c r="AE61" s="316">
        <v>431807</v>
      </c>
      <c r="AF61" s="316">
        <v>0</v>
      </c>
      <c r="AG61" s="316">
        <v>1607647</v>
      </c>
      <c r="AH61" s="316">
        <v>1149277</v>
      </c>
      <c r="AI61" s="316">
        <v>0</v>
      </c>
      <c r="AJ61" s="316">
        <v>4124409</v>
      </c>
      <c r="AK61" s="316">
        <v>92213</v>
      </c>
      <c r="AL61" s="316">
        <v>0</v>
      </c>
      <c r="AM61" s="316">
        <v>0</v>
      </c>
      <c r="AN61" s="316">
        <v>0</v>
      </c>
      <c r="AO61" s="316">
        <v>0</v>
      </c>
      <c r="AP61" s="316">
        <v>0</v>
      </c>
      <c r="AQ61" s="316">
        <v>0</v>
      </c>
      <c r="AR61" s="316">
        <v>203</v>
      </c>
      <c r="AS61" s="316">
        <v>0</v>
      </c>
      <c r="AT61" s="316">
        <v>0</v>
      </c>
      <c r="AU61" s="316">
        <v>0</v>
      </c>
      <c r="AV61" s="326">
        <v>0</v>
      </c>
      <c r="AW61" s="326">
        <v>0</v>
      </c>
      <c r="AX61" s="326">
        <v>0</v>
      </c>
      <c r="AY61" s="326">
        <v>356043</v>
      </c>
      <c r="AZ61" s="326">
        <v>0</v>
      </c>
      <c r="BA61" s="326">
        <v>19656</v>
      </c>
      <c r="BB61" s="326">
        <v>63800</v>
      </c>
      <c r="BC61" s="326">
        <v>0</v>
      </c>
      <c r="BD61" s="326">
        <v>0</v>
      </c>
      <c r="BE61" s="326">
        <v>250076</v>
      </c>
      <c r="BF61" s="336">
        <v>184336</v>
      </c>
      <c r="BG61" s="336">
        <v>0</v>
      </c>
      <c r="BH61" s="336">
        <v>0</v>
      </c>
      <c r="BI61" s="336">
        <v>0</v>
      </c>
      <c r="BJ61" s="336">
        <v>352082</v>
      </c>
      <c r="BK61" s="336">
        <v>0</v>
      </c>
      <c r="BL61" s="336">
        <v>322593</v>
      </c>
      <c r="BM61" s="336">
        <v>0</v>
      </c>
      <c r="BN61" s="336">
        <v>1388775</v>
      </c>
      <c r="BO61" s="336">
        <v>0</v>
      </c>
      <c r="BP61" s="336">
        <v>0</v>
      </c>
      <c r="BQ61" s="336">
        <v>0</v>
      </c>
      <c r="BR61" s="336">
        <v>0</v>
      </c>
      <c r="BS61" s="336">
        <v>0</v>
      </c>
      <c r="BT61" s="336">
        <v>0</v>
      </c>
      <c r="BU61" s="336">
        <v>0</v>
      </c>
      <c r="BV61" s="336">
        <v>222671</v>
      </c>
      <c r="BW61" s="344">
        <v>0</v>
      </c>
      <c r="BX61" s="344">
        <v>202904</v>
      </c>
      <c r="BY61" s="344">
        <v>140488</v>
      </c>
      <c r="BZ61" s="344">
        <v>0</v>
      </c>
      <c r="CA61" s="344">
        <v>0</v>
      </c>
      <c r="CB61" s="344">
        <v>64764</v>
      </c>
      <c r="CC61" s="344">
        <v>0</v>
      </c>
      <c r="CD61" s="234" t="s">
        <v>221</v>
      </c>
      <c r="CE61" s="192">
        <f t="shared" si="0"/>
        <v>17307571</v>
      </c>
      <c r="CF61" s="237"/>
    </row>
    <row r="62" spans="1:84" ht="12.6" customHeight="1" x14ac:dyDescent="0.25">
      <c r="A62" s="171" t="s">
        <v>3</v>
      </c>
      <c r="B62" s="175"/>
      <c r="C62" s="192">
        <f t="shared" ref="C62:BN62" si="1">ROUND(C47+C48,0)</f>
        <v>0</v>
      </c>
      <c r="D62" s="192">
        <f t="shared" si="1"/>
        <v>0</v>
      </c>
      <c r="E62" s="192">
        <f t="shared" si="1"/>
        <v>135517</v>
      </c>
      <c r="F62" s="192">
        <f t="shared" si="1"/>
        <v>0</v>
      </c>
      <c r="G62" s="192">
        <f t="shared" si="1"/>
        <v>0</v>
      </c>
      <c r="H62" s="192">
        <f t="shared" si="1"/>
        <v>0</v>
      </c>
      <c r="I62" s="192">
        <f t="shared" si="1"/>
        <v>34701</v>
      </c>
      <c r="J62" s="192">
        <f>ROUND(J47+J48,0)</f>
        <v>0</v>
      </c>
      <c r="K62" s="192">
        <f t="shared" si="1"/>
        <v>0</v>
      </c>
      <c r="L62" s="192">
        <f t="shared" si="1"/>
        <v>445302</v>
      </c>
      <c r="M62" s="192">
        <f t="shared" si="1"/>
        <v>0</v>
      </c>
      <c r="N62" s="192">
        <f t="shared" si="1"/>
        <v>0</v>
      </c>
      <c r="O62" s="192">
        <f t="shared" si="1"/>
        <v>73271</v>
      </c>
      <c r="P62" s="192">
        <f t="shared" si="1"/>
        <v>100310</v>
      </c>
      <c r="Q62" s="192">
        <f t="shared" si="1"/>
        <v>40088</v>
      </c>
      <c r="R62" s="192">
        <f t="shared" si="1"/>
        <v>89112</v>
      </c>
      <c r="S62" s="192">
        <f t="shared" si="1"/>
        <v>48400</v>
      </c>
      <c r="T62" s="192">
        <f t="shared" si="1"/>
        <v>0</v>
      </c>
      <c r="U62" s="192">
        <f t="shared" si="1"/>
        <v>109074</v>
      </c>
      <c r="V62" s="192">
        <f t="shared" si="1"/>
        <v>0</v>
      </c>
      <c r="W62" s="192">
        <f t="shared" si="1"/>
        <v>0</v>
      </c>
      <c r="X62" s="192">
        <f t="shared" si="1"/>
        <v>0</v>
      </c>
      <c r="Y62" s="192">
        <f t="shared" si="1"/>
        <v>99019</v>
      </c>
      <c r="Z62" s="192">
        <f t="shared" si="1"/>
        <v>0</v>
      </c>
      <c r="AA62" s="192">
        <f t="shared" si="1"/>
        <v>0</v>
      </c>
      <c r="AB62" s="192">
        <f t="shared" si="1"/>
        <v>40857</v>
      </c>
      <c r="AC62" s="192">
        <f t="shared" si="1"/>
        <v>22246</v>
      </c>
      <c r="AD62" s="192">
        <f t="shared" si="1"/>
        <v>0</v>
      </c>
      <c r="AE62" s="192">
        <f t="shared" si="1"/>
        <v>84393</v>
      </c>
      <c r="AF62" s="192">
        <f t="shared" si="1"/>
        <v>0</v>
      </c>
      <c r="AG62" s="192">
        <f t="shared" si="1"/>
        <v>314202</v>
      </c>
      <c r="AH62" s="192">
        <f t="shared" si="1"/>
        <v>224617</v>
      </c>
      <c r="AI62" s="192">
        <f t="shared" si="1"/>
        <v>0</v>
      </c>
      <c r="AJ62" s="192">
        <f t="shared" si="1"/>
        <v>806083</v>
      </c>
      <c r="AK62" s="192">
        <f t="shared" si="1"/>
        <v>18022</v>
      </c>
      <c r="AL62" s="192">
        <f t="shared" si="1"/>
        <v>0</v>
      </c>
      <c r="AM62" s="192">
        <f t="shared" si="1"/>
        <v>0</v>
      </c>
      <c r="AN62" s="192">
        <f t="shared" si="1"/>
        <v>0</v>
      </c>
      <c r="AO62" s="192">
        <f t="shared" si="1"/>
        <v>0</v>
      </c>
      <c r="AP62" s="192">
        <f t="shared" si="1"/>
        <v>0</v>
      </c>
      <c r="AQ62" s="192">
        <f t="shared" si="1"/>
        <v>0</v>
      </c>
      <c r="AR62" s="192">
        <f t="shared" si="1"/>
        <v>40</v>
      </c>
      <c r="AS62" s="192">
        <f t="shared" si="1"/>
        <v>0</v>
      </c>
      <c r="AT62" s="192">
        <f t="shared" si="1"/>
        <v>0</v>
      </c>
      <c r="AU62" s="192">
        <f t="shared" si="1"/>
        <v>0</v>
      </c>
      <c r="AV62" s="192">
        <f t="shared" si="1"/>
        <v>0</v>
      </c>
      <c r="AW62" s="192">
        <f t="shared" si="1"/>
        <v>0</v>
      </c>
      <c r="AX62" s="192">
        <f t="shared" si="1"/>
        <v>0</v>
      </c>
      <c r="AY62" s="192">
        <f>ROUND(AY47+AY48,0)</f>
        <v>69586</v>
      </c>
      <c r="AZ62" s="192">
        <f>ROUND(AZ47+AZ48,0)</f>
        <v>0</v>
      </c>
      <c r="BA62" s="192">
        <f>ROUND(BA47+BA48,0)</f>
        <v>3842</v>
      </c>
      <c r="BB62" s="192">
        <f t="shared" si="1"/>
        <v>12469</v>
      </c>
      <c r="BC62" s="192">
        <f t="shared" si="1"/>
        <v>0</v>
      </c>
      <c r="BD62" s="192">
        <f t="shared" si="1"/>
        <v>0</v>
      </c>
      <c r="BE62" s="192">
        <f t="shared" si="1"/>
        <v>48875</v>
      </c>
      <c r="BF62" s="192">
        <f t="shared" si="1"/>
        <v>36027</v>
      </c>
      <c r="BG62" s="192">
        <f t="shared" si="1"/>
        <v>0</v>
      </c>
      <c r="BH62" s="192">
        <f t="shared" si="1"/>
        <v>0</v>
      </c>
      <c r="BI62" s="192">
        <f t="shared" si="1"/>
        <v>0</v>
      </c>
      <c r="BJ62" s="192">
        <f t="shared" si="1"/>
        <v>68812</v>
      </c>
      <c r="BK62" s="192">
        <f t="shared" si="1"/>
        <v>0</v>
      </c>
      <c r="BL62" s="192">
        <f t="shared" si="1"/>
        <v>63048</v>
      </c>
      <c r="BM62" s="192">
        <f t="shared" si="1"/>
        <v>0</v>
      </c>
      <c r="BN62" s="192">
        <f t="shared" si="1"/>
        <v>271425</v>
      </c>
      <c r="BO62" s="192">
        <f t="shared" ref="BO62:CC62" si="2">ROUND(BO47+BO48,0)</f>
        <v>0</v>
      </c>
      <c r="BP62" s="192">
        <f t="shared" si="2"/>
        <v>0</v>
      </c>
      <c r="BQ62" s="192">
        <f t="shared" si="2"/>
        <v>0</v>
      </c>
      <c r="BR62" s="192">
        <f t="shared" si="2"/>
        <v>0</v>
      </c>
      <c r="BS62" s="192">
        <f t="shared" si="2"/>
        <v>0</v>
      </c>
      <c r="BT62" s="192">
        <f t="shared" si="2"/>
        <v>0</v>
      </c>
      <c r="BU62" s="192">
        <f t="shared" si="2"/>
        <v>0</v>
      </c>
      <c r="BV62" s="192">
        <f t="shared" si="2"/>
        <v>43519</v>
      </c>
      <c r="BW62" s="192">
        <f t="shared" si="2"/>
        <v>0</v>
      </c>
      <c r="BX62" s="192">
        <f t="shared" si="2"/>
        <v>39656</v>
      </c>
      <c r="BY62" s="192">
        <f t="shared" si="2"/>
        <v>27457</v>
      </c>
      <c r="BZ62" s="192">
        <f t="shared" si="2"/>
        <v>0</v>
      </c>
      <c r="CA62" s="192">
        <f t="shared" si="2"/>
        <v>0</v>
      </c>
      <c r="CB62" s="192">
        <f t="shared" si="2"/>
        <v>12658</v>
      </c>
      <c r="CC62" s="192">
        <f t="shared" si="2"/>
        <v>0</v>
      </c>
      <c r="CD62" s="234" t="s">
        <v>221</v>
      </c>
      <c r="CE62" s="192">
        <f t="shared" si="0"/>
        <v>3382628</v>
      </c>
      <c r="CF62" s="237"/>
    </row>
    <row r="63" spans="1:84" ht="12.6" customHeight="1" x14ac:dyDescent="0.25">
      <c r="A63" s="171" t="s">
        <v>236</v>
      </c>
      <c r="B63" s="175"/>
      <c r="C63" s="274">
        <v>0</v>
      </c>
      <c r="D63" s="274">
        <v>0</v>
      </c>
      <c r="E63" s="274">
        <v>0</v>
      </c>
      <c r="F63" s="276">
        <v>0</v>
      </c>
      <c r="G63" s="274">
        <v>0</v>
      </c>
      <c r="H63" s="274">
        <v>0</v>
      </c>
      <c r="I63" s="276">
        <v>0</v>
      </c>
      <c r="J63" s="276">
        <v>0</v>
      </c>
      <c r="K63" s="276">
        <v>0</v>
      </c>
      <c r="L63" s="276">
        <v>0</v>
      </c>
      <c r="M63" s="275">
        <v>0</v>
      </c>
      <c r="N63" s="275">
        <v>0</v>
      </c>
      <c r="O63" s="274">
        <v>0</v>
      </c>
      <c r="P63" s="274">
        <v>0</v>
      </c>
      <c r="Q63" s="274">
        <v>0</v>
      </c>
      <c r="R63" s="274">
        <v>0</v>
      </c>
      <c r="S63" s="290">
        <v>0</v>
      </c>
      <c r="T63" s="290">
        <v>0</v>
      </c>
      <c r="U63" s="300">
        <v>7200</v>
      </c>
      <c r="V63" s="300">
        <v>0</v>
      </c>
      <c r="W63" s="300">
        <v>0</v>
      </c>
      <c r="X63" s="300">
        <v>0</v>
      </c>
      <c r="Y63" s="300">
        <v>335205</v>
      </c>
      <c r="Z63" s="300">
        <v>0</v>
      </c>
      <c r="AA63" s="300">
        <v>0</v>
      </c>
      <c r="AB63" s="309">
        <v>0</v>
      </c>
      <c r="AC63" s="319">
        <v>0</v>
      </c>
      <c r="AD63" s="319">
        <v>0</v>
      </c>
      <c r="AE63" s="319">
        <v>0</v>
      </c>
      <c r="AF63" s="319">
        <v>0</v>
      </c>
      <c r="AG63" s="319">
        <v>117498</v>
      </c>
      <c r="AH63" s="319">
        <v>0</v>
      </c>
      <c r="AI63" s="319">
        <v>0</v>
      </c>
      <c r="AJ63" s="319">
        <v>0</v>
      </c>
      <c r="AK63" s="319">
        <v>0</v>
      </c>
      <c r="AL63" s="319">
        <v>0</v>
      </c>
      <c r="AM63" s="319">
        <v>0</v>
      </c>
      <c r="AN63" s="319">
        <v>0</v>
      </c>
      <c r="AO63" s="319">
        <v>0</v>
      </c>
      <c r="AP63" s="319">
        <v>0</v>
      </c>
      <c r="AQ63" s="319">
        <v>0</v>
      </c>
      <c r="AR63" s="319">
        <v>0</v>
      </c>
      <c r="AS63" s="319">
        <v>0</v>
      </c>
      <c r="AT63" s="319">
        <v>0</v>
      </c>
      <c r="AU63" s="319">
        <v>0</v>
      </c>
      <c r="AV63" s="330">
        <v>0</v>
      </c>
      <c r="AW63" s="330">
        <v>0</v>
      </c>
      <c r="AX63" s="330">
        <v>0</v>
      </c>
      <c r="AY63" s="330">
        <v>0</v>
      </c>
      <c r="AZ63" s="330">
        <v>0</v>
      </c>
      <c r="BA63" s="330">
        <v>0</v>
      </c>
      <c r="BB63" s="330">
        <v>0</v>
      </c>
      <c r="BC63" s="330">
        <v>0</v>
      </c>
      <c r="BD63" s="330">
        <v>0</v>
      </c>
      <c r="BE63" s="330">
        <v>0</v>
      </c>
      <c r="BF63" s="338">
        <v>0</v>
      </c>
      <c r="BG63" s="338">
        <v>0</v>
      </c>
      <c r="BH63" s="338">
        <v>0</v>
      </c>
      <c r="BI63" s="338">
        <v>0</v>
      </c>
      <c r="BJ63" s="338">
        <v>0</v>
      </c>
      <c r="BK63" s="338">
        <v>0</v>
      </c>
      <c r="BL63" s="338">
        <v>0</v>
      </c>
      <c r="BM63" s="338">
        <v>0</v>
      </c>
      <c r="BN63" s="338">
        <v>0</v>
      </c>
      <c r="BO63" s="338">
        <v>0</v>
      </c>
      <c r="BP63" s="338">
        <v>0</v>
      </c>
      <c r="BQ63" s="338">
        <v>0</v>
      </c>
      <c r="BR63" s="338">
        <v>0</v>
      </c>
      <c r="BS63" s="338">
        <v>0</v>
      </c>
      <c r="BT63" s="338">
        <v>0</v>
      </c>
      <c r="BU63" s="338">
        <v>0</v>
      </c>
      <c r="BV63" s="338">
        <v>0</v>
      </c>
      <c r="BW63" s="346">
        <v>0</v>
      </c>
      <c r="BX63" s="346">
        <v>0</v>
      </c>
      <c r="BY63" s="346">
        <v>0</v>
      </c>
      <c r="BZ63" s="346">
        <v>0</v>
      </c>
      <c r="CA63" s="346">
        <v>0</v>
      </c>
      <c r="CB63" s="346">
        <v>0</v>
      </c>
      <c r="CC63" s="346">
        <v>0</v>
      </c>
      <c r="CD63" s="234" t="s">
        <v>221</v>
      </c>
      <c r="CE63" s="192">
        <f t="shared" si="0"/>
        <v>459903</v>
      </c>
      <c r="CF63" s="237"/>
    </row>
    <row r="64" spans="1:84" ht="12.6" customHeight="1" x14ac:dyDescent="0.25">
      <c r="A64" s="171" t="s">
        <v>237</v>
      </c>
      <c r="B64" s="175"/>
      <c r="C64" s="274">
        <v>0</v>
      </c>
      <c r="D64" s="274">
        <v>0</v>
      </c>
      <c r="E64" s="276">
        <v>29326</v>
      </c>
      <c r="F64" s="276">
        <v>0</v>
      </c>
      <c r="G64" s="274">
        <v>0</v>
      </c>
      <c r="H64" s="274">
        <v>0</v>
      </c>
      <c r="I64" s="276">
        <v>2076</v>
      </c>
      <c r="J64" s="274">
        <v>11164</v>
      </c>
      <c r="K64" s="276">
        <v>0</v>
      </c>
      <c r="L64" s="276">
        <v>55241</v>
      </c>
      <c r="M64" s="275">
        <v>0</v>
      </c>
      <c r="N64" s="275">
        <v>0</v>
      </c>
      <c r="O64" s="274">
        <v>8585</v>
      </c>
      <c r="P64" s="274">
        <v>73675</v>
      </c>
      <c r="Q64" s="274">
        <v>18781</v>
      </c>
      <c r="R64" s="274">
        <v>4920</v>
      </c>
      <c r="S64" s="290">
        <v>616920</v>
      </c>
      <c r="T64" s="290">
        <v>0</v>
      </c>
      <c r="U64" s="300">
        <v>358616</v>
      </c>
      <c r="V64" s="300">
        <v>0</v>
      </c>
      <c r="W64" s="300">
        <v>0</v>
      </c>
      <c r="X64" s="300">
        <v>0</v>
      </c>
      <c r="Y64" s="300">
        <v>42904</v>
      </c>
      <c r="Z64" s="300">
        <v>0</v>
      </c>
      <c r="AA64" s="300">
        <v>0</v>
      </c>
      <c r="AB64" s="309">
        <v>286476.34999999998</v>
      </c>
      <c r="AC64" s="319">
        <v>17764</v>
      </c>
      <c r="AD64" s="319">
        <v>0</v>
      </c>
      <c r="AE64" s="319">
        <v>6164</v>
      </c>
      <c r="AF64" s="319">
        <v>0</v>
      </c>
      <c r="AG64" s="319">
        <v>37378</v>
      </c>
      <c r="AH64" s="319">
        <v>45029</v>
      </c>
      <c r="AI64" s="319">
        <v>0</v>
      </c>
      <c r="AJ64" s="319">
        <v>250168.65</v>
      </c>
      <c r="AK64" s="319">
        <v>368</v>
      </c>
      <c r="AL64" s="319">
        <v>0</v>
      </c>
      <c r="AM64" s="319">
        <v>0</v>
      </c>
      <c r="AN64" s="319">
        <v>0</v>
      </c>
      <c r="AO64" s="319">
        <v>0</v>
      </c>
      <c r="AP64" s="319">
        <v>0</v>
      </c>
      <c r="AQ64" s="319">
        <v>0</v>
      </c>
      <c r="AR64" s="319">
        <v>995</v>
      </c>
      <c r="AS64" s="319">
        <v>0</v>
      </c>
      <c r="AT64" s="319">
        <v>0</v>
      </c>
      <c r="AU64" s="319">
        <v>0</v>
      </c>
      <c r="AV64" s="330">
        <v>0</v>
      </c>
      <c r="AW64" s="330">
        <v>0</v>
      </c>
      <c r="AX64" s="330">
        <v>0</v>
      </c>
      <c r="AY64" s="330">
        <v>243633</v>
      </c>
      <c r="AZ64" s="330">
        <v>0</v>
      </c>
      <c r="BA64" s="330">
        <v>0</v>
      </c>
      <c r="BB64" s="330">
        <v>1329</v>
      </c>
      <c r="BC64" s="330">
        <v>0</v>
      </c>
      <c r="BD64" s="330">
        <v>0</v>
      </c>
      <c r="BE64" s="330">
        <v>15514</v>
      </c>
      <c r="BF64" s="338">
        <v>28085</v>
      </c>
      <c r="BG64" s="338">
        <v>0</v>
      </c>
      <c r="BH64" s="338">
        <v>0</v>
      </c>
      <c r="BI64" s="338">
        <v>0</v>
      </c>
      <c r="BJ64" s="338">
        <v>7566</v>
      </c>
      <c r="BK64" s="338">
        <v>0</v>
      </c>
      <c r="BL64" s="338">
        <v>5280</v>
      </c>
      <c r="BM64" s="338">
        <v>0</v>
      </c>
      <c r="BN64" s="338">
        <v>73988</v>
      </c>
      <c r="BO64" s="338">
        <v>0</v>
      </c>
      <c r="BP64" s="338">
        <v>0</v>
      </c>
      <c r="BQ64" s="338">
        <v>0</v>
      </c>
      <c r="BR64" s="338">
        <v>0</v>
      </c>
      <c r="BS64" s="338">
        <v>0</v>
      </c>
      <c r="BT64" s="338">
        <v>0</v>
      </c>
      <c r="BU64" s="338">
        <v>0</v>
      </c>
      <c r="BV64" s="338">
        <v>4401</v>
      </c>
      <c r="BW64" s="346">
        <v>0</v>
      </c>
      <c r="BX64" s="346">
        <v>1190</v>
      </c>
      <c r="BY64" s="346">
        <v>987</v>
      </c>
      <c r="BZ64" s="346">
        <v>0</v>
      </c>
      <c r="CA64" s="346">
        <v>0</v>
      </c>
      <c r="CB64" s="346">
        <v>354</v>
      </c>
      <c r="CC64" s="346">
        <v>0</v>
      </c>
      <c r="CD64" s="234" t="s">
        <v>221</v>
      </c>
      <c r="CE64" s="192">
        <f t="shared" si="0"/>
        <v>2248878</v>
      </c>
      <c r="CF64" s="237"/>
    </row>
    <row r="65" spans="1:84" ht="12.6" customHeight="1" x14ac:dyDescent="0.25">
      <c r="A65" s="171" t="s">
        <v>238</v>
      </c>
      <c r="B65" s="175"/>
      <c r="C65" s="274">
        <v>0</v>
      </c>
      <c r="D65" s="274">
        <v>0</v>
      </c>
      <c r="E65" s="274">
        <v>0</v>
      </c>
      <c r="F65" s="274">
        <v>0</v>
      </c>
      <c r="G65" s="274">
        <v>0</v>
      </c>
      <c r="H65" s="274">
        <v>0</v>
      </c>
      <c r="I65" s="276">
        <v>344</v>
      </c>
      <c r="J65" s="274">
        <v>0</v>
      </c>
      <c r="K65" s="276">
        <v>0</v>
      </c>
      <c r="L65" s="276">
        <v>2607</v>
      </c>
      <c r="M65" s="275">
        <v>0</v>
      </c>
      <c r="N65" s="275">
        <v>0</v>
      </c>
      <c r="O65" s="274">
        <v>0</v>
      </c>
      <c r="P65" s="274">
        <v>1305</v>
      </c>
      <c r="Q65" s="274">
        <v>499.9</v>
      </c>
      <c r="R65" s="274">
        <v>0</v>
      </c>
      <c r="S65" s="290">
        <v>0</v>
      </c>
      <c r="T65" s="290">
        <v>0</v>
      </c>
      <c r="U65" s="300">
        <v>302</v>
      </c>
      <c r="V65" s="300">
        <v>0</v>
      </c>
      <c r="W65" s="300">
        <v>0</v>
      </c>
      <c r="X65" s="300">
        <v>0</v>
      </c>
      <c r="Y65" s="300">
        <v>890</v>
      </c>
      <c r="Z65" s="300">
        <v>0</v>
      </c>
      <c r="AA65" s="300">
        <v>0</v>
      </c>
      <c r="AB65" s="309">
        <v>0</v>
      </c>
      <c r="AC65" s="319">
        <v>0</v>
      </c>
      <c r="AD65" s="319">
        <v>0</v>
      </c>
      <c r="AE65" s="319">
        <v>1271</v>
      </c>
      <c r="AF65" s="319">
        <v>0</v>
      </c>
      <c r="AG65" s="319">
        <v>2123</v>
      </c>
      <c r="AH65" s="319">
        <v>11535</v>
      </c>
      <c r="AI65" s="319">
        <v>0</v>
      </c>
      <c r="AJ65" s="319">
        <v>22945</v>
      </c>
      <c r="AK65" s="319">
        <v>0</v>
      </c>
      <c r="AL65" s="319">
        <v>0</v>
      </c>
      <c r="AM65" s="319">
        <v>0</v>
      </c>
      <c r="AN65" s="319">
        <v>0</v>
      </c>
      <c r="AO65" s="319">
        <v>0</v>
      </c>
      <c r="AP65" s="319">
        <v>0</v>
      </c>
      <c r="AQ65" s="319">
        <v>0</v>
      </c>
      <c r="AR65" s="319">
        <v>0</v>
      </c>
      <c r="AS65" s="319">
        <v>0</v>
      </c>
      <c r="AT65" s="319">
        <v>0</v>
      </c>
      <c r="AU65" s="319">
        <v>0</v>
      </c>
      <c r="AV65" s="330">
        <v>0</v>
      </c>
      <c r="AW65" s="330">
        <v>0</v>
      </c>
      <c r="AX65" s="330">
        <v>0</v>
      </c>
      <c r="AY65" s="330">
        <v>0</v>
      </c>
      <c r="AZ65" s="330">
        <v>0</v>
      </c>
      <c r="BA65" s="330">
        <v>0</v>
      </c>
      <c r="BB65" s="330">
        <v>0</v>
      </c>
      <c r="BC65" s="330">
        <v>0</v>
      </c>
      <c r="BD65" s="330">
        <v>0</v>
      </c>
      <c r="BE65" s="330">
        <v>103954</v>
      </c>
      <c r="BF65" s="338">
        <v>961</v>
      </c>
      <c r="BG65" s="338">
        <v>0</v>
      </c>
      <c r="BH65" s="338">
        <v>0</v>
      </c>
      <c r="BI65" s="338">
        <v>0</v>
      </c>
      <c r="BJ65" s="338">
        <v>2118</v>
      </c>
      <c r="BK65" s="338">
        <v>0</v>
      </c>
      <c r="BL65" s="338">
        <v>0</v>
      </c>
      <c r="BM65" s="338">
        <v>0</v>
      </c>
      <c r="BN65" s="338">
        <v>46065.1</v>
      </c>
      <c r="BO65" s="338">
        <v>0</v>
      </c>
      <c r="BP65" s="338">
        <v>0</v>
      </c>
      <c r="BQ65" s="338">
        <v>0</v>
      </c>
      <c r="BR65" s="338">
        <v>0</v>
      </c>
      <c r="BS65" s="338">
        <v>0</v>
      </c>
      <c r="BT65" s="338">
        <v>0</v>
      </c>
      <c r="BU65" s="338">
        <v>0</v>
      </c>
      <c r="BV65" s="338">
        <v>825</v>
      </c>
      <c r="BW65" s="346">
        <v>0</v>
      </c>
      <c r="BX65" s="346">
        <v>0</v>
      </c>
      <c r="BY65" s="346">
        <v>2229</v>
      </c>
      <c r="BZ65" s="346">
        <v>0</v>
      </c>
      <c r="CA65" s="346">
        <v>0</v>
      </c>
      <c r="CB65" s="346">
        <v>296</v>
      </c>
      <c r="CC65" s="346">
        <v>0</v>
      </c>
      <c r="CD65" s="234" t="s">
        <v>221</v>
      </c>
      <c r="CE65" s="192">
        <f t="shared" si="0"/>
        <v>200270</v>
      </c>
      <c r="CF65" s="237"/>
    </row>
    <row r="66" spans="1:84" ht="12.6" customHeight="1" x14ac:dyDescent="0.25">
      <c r="A66" s="171" t="s">
        <v>239</v>
      </c>
      <c r="B66" s="175"/>
      <c r="C66" s="274">
        <v>0</v>
      </c>
      <c r="D66" s="274">
        <v>0</v>
      </c>
      <c r="E66" s="274">
        <v>12637</v>
      </c>
      <c r="F66" s="274">
        <v>0</v>
      </c>
      <c r="G66" s="274">
        <v>0</v>
      </c>
      <c r="H66" s="274">
        <v>0</v>
      </c>
      <c r="I66" s="274">
        <v>0</v>
      </c>
      <c r="J66" s="274">
        <v>0</v>
      </c>
      <c r="K66" s="276">
        <v>0</v>
      </c>
      <c r="L66" s="276">
        <v>0</v>
      </c>
      <c r="M66" s="275">
        <v>0</v>
      </c>
      <c r="N66" s="275">
        <v>0</v>
      </c>
      <c r="O66" s="274">
        <v>106066</v>
      </c>
      <c r="P66" s="274">
        <v>3490</v>
      </c>
      <c r="Q66" s="274">
        <v>0</v>
      </c>
      <c r="R66" s="274">
        <v>79391</v>
      </c>
      <c r="S66" s="290">
        <v>38</v>
      </c>
      <c r="T66" s="290">
        <v>0</v>
      </c>
      <c r="U66" s="300">
        <v>248043</v>
      </c>
      <c r="V66" s="300">
        <v>0</v>
      </c>
      <c r="W66" s="300">
        <v>0</v>
      </c>
      <c r="X66" s="300">
        <v>0</v>
      </c>
      <c r="Y66" s="300">
        <v>182557</v>
      </c>
      <c r="Z66" s="300">
        <v>0</v>
      </c>
      <c r="AA66" s="300">
        <v>0</v>
      </c>
      <c r="AB66" s="309">
        <v>173936</v>
      </c>
      <c r="AC66" s="319">
        <v>0</v>
      </c>
      <c r="AD66" s="319">
        <v>0</v>
      </c>
      <c r="AE66" s="319">
        <v>171</v>
      </c>
      <c r="AF66" s="319">
        <v>0</v>
      </c>
      <c r="AG66" s="319">
        <v>8912</v>
      </c>
      <c r="AH66" s="319">
        <v>95886</v>
      </c>
      <c r="AI66" s="319">
        <v>0</v>
      </c>
      <c r="AJ66" s="319">
        <v>432798</v>
      </c>
      <c r="AK66" s="319">
        <v>0</v>
      </c>
      <c r="AL66" s="319">
        <v>0</v>
      </c>
      <c r="AM66" s="319">
        <v>0</v>
      </c>
      <c r="AN66" s="319">
        <v>0</v>
      </c>
      <c r="AO66" s="319">
        <v>0</v>
      </c>
      <c r="AP66" s="319">
        <v>0</v>
      </c>
      <c r="AQ66" s="319">
        <v>0</v>
      </c>
      <c r="AR66" s="319">
        <v>0</v>
      </c>
      <c r="AS66" s="319">
        <v>0</v>
      </c>
      <c r="AT66" s="319">
        <v>0</v>
      </c>
      <c r="AU66" s="319">
        <v>0</v>
      </c>
      <c r="AV66" s="330">
        <v>0</v>
      </c>
      <c r="AW66" s="330">
        <v>0</v>
      </c>
      <c r="AX66" s="330">
        <v>0</v>
      </c>
      <c r="AY66" s="330">
        <v>3289</v>
      </c>
      <c r="AZ66" s="330">
        <v>0</v>
      </c>
      <c r="BA66" s="330">
        <v>101497</v>
      </c>
      <c r="BB66" s="330">
        <v>0</v>
      </c>
      <c r="BC66" s="330">
        <v>0</v>
      </c>
      <c r="BD66" s="330">
        <v>0</v>
      </c>
      <c r="BE66" s="330">
        <v>17093</v>
      </c>
      <c r="BF66" s="338">
        <v>0</v>
      </c>
      <c r="BG66" s="338">
        <v>0</v>
      </c>
      <c r="BH66" s="338">
        <v>0</v>
      </c>
      <c r="BI66" s="338">
        <v>0</v>
      </c>
      <c r="BJ66" s="338">
        <v>139069</v>
      </c>
      <c r="BK66" s="338">
        <v>0</v>
      </c>
      <c r="BL66" s="338">
        <v>9000</v>
      </c>
      <c r="BM66" s="338">
        <v>0</v>
      </c>
      <c r="BN66" s="338">
        <v>474690</v>
      </c>
      <c r="BO66" s="338">
        <v>0</v>
      </c>
      <c r="BP66" s="338">
        <v>0</v>
      </c>
      <c r="BQ66" s="338">
        <v>0</v>
      </c>
      <c r="BR66" s="338">
        <v>0</v>
      </c>
      <c r="BS66" s="338">
        <v>0</v>
      </c>
      <c r="BT66" s="338">
        <v>0</v>
      </c>
      <c r="BU66" s="338">
        <v>0</v>
      </c>
      <c r="BV66" s="338">
        <v>22089</v>
      </c>
      <c r="BW66" s="346">
        <v>0</v>
      </c>
      <c r="BX66" s="346">
        <v>10093</v>
      </c>
      <c r="BY66" s="346">
        <v>0</v>
      </c>
      <c r="BZ66" s="346">
        <v>0</v>
      </c>
      <c r="CA66" s="346">
        <v>0</v>
      </c>
      <c r="CB66" s="346">
        <v>2419</v>
      </c>
      <c r="CC66" s="346">
        <v>0</v>
      </c>
      <c r="CD66" s="234" t="s">
        <v>221</v>
      </c>
      <c r="CE66" s="192">
        <f t="shared" si="0"/>
        <v>2123164</v>
      </c>
      <c r="CF66" s="237"/>
    </row>
    <row r="67" spans="1:84" ht="12.6" customHeight="1" x14ac:dyDescent="0.25">
      <c r="A67" s="171" t="s">
        <v>6</v>
      </c>
      <c r="B67" s="175"/>
      <c r="C67" s="192">
        <f>ROUND(C51+C52,0)</f>
        <v>0</v>
      </c>
      <c r="D67" s="192">
        <f>ROUND(D51+D52,0)</f>
        <v>0</v>
      </c>
      <c r="E67" s="192">
        <f t="shared" ref="E67:BP67" si="3">ROUND(E51+E52,0)</f>
        <v>41309</v>
      </c>
      <c r="F67" s="192">
        <f t="shared" si="3"/>
        <v>0</v>
      </c>
      <c r="G67" s="192">
        <f t="shared" si="3"/>
        <v>0</v>
      </c>
      <c r="H67" s="192">
        <f t="shared" si="3"/>
        <v>0</v>
      </c>
      <c r="I67" s="192">
        <f t="shared" si="3"/>
        <v>27260</v>
      </c>
      <c r="J67" s="192">
        <f>ROUND(J51+J52,0)</f>
        <v>0</v>
      </c>
      <c r="K67" s="192">
        <f t="shared" si="3"/>
        <v>0</v>
      </c>
      <c r="L67" s="192">
        <f t="shared" si="3"/>
        <v>0</v>
      </c>
      <c r="M67" s="192">
        <f t="shared" si="3"/>
        <v>0</v>
      </c>
      <c r="N67" s="192">
        <f t="shared" si="3"/>
        <v>0</v>
      </c>
      <c r="O67" s="192">
        <f t="shared" si="3"/>
        <v>70712</v>
      </c>
      <c r="P67" s="192">
        <f t="shared" si="3"/>
        <v>147338</v>
      </c>
      <c r="Q67" s="192">
        <f t="shared" si="3"/>
        <v>3020</v>
      </c>
      <c r="R67" s="192">
        <f t="shared" si="3"/>
        <v>23002</v>
      </c>
      <c r="S67" s="192">
        <f t="shared" si="3"/>
        <v>9458</v>
      </c>
      <c r="T67" s="192">
        <f t="shared" si="3"/>
        <v>0</v>
      </c>
      <c r="U67" s="192">
        <f t="shared" si="3"/>
        <v>22846</v>
      </c>
      <c r="V67" s="192">
        <f t="shared" si="3"/>
        <v>0</v>
      </c>
      <c r="W67" s="192">
        <f t="shared" si="3"/>
        <v>0</v>
      </c>
      <c r="X67" s="192">
        <f t="shared" si="3"/>
        <v>0</v>
      </c>
      <c r="Y67" s="192">
        <f t="shared" si="3"/>
        <v>95101</v>
      </c>
      <c r="Z67" s="192">
        <f t="shared" si="3"/>
        <v>0</v>
      </c>
      <c r="AA67" s="192">
        <f t="shared" si="3"/>
        <v>0</v>
      </c>
      <c r="AB67" s="192">
        <f t="shared" si="3"/>
        <v>3888</v>
      </c>
      <c r="AC67" s="192">
        <f t="shared" si="3"/>
        <v>771</v>
      </c>
      <c r="AD67" s="192">
        <f t="shared" si="3"/>
        <v>0</v>
      </c>
      <c r="AE67" s="192">
        <f t="shared" si="3"/>
        <v>6223</v>
      </c>
      <c r="AF67" s="192">
        <f t="shared" si="3"/>
        <v>0</v>
      </c>
      <c r="AG67" s="192">
        <f t="shared" si="3"/>
        <v>27106</v>
      </c>
      <c r="AH67" s="192">
        <f t="shared" si="3"/>
        <v>33729</v>
      </c>
      <c r="AI67" s="192">
        <f t="shared" si="3"/>
        <v>0</v>
      </c>
      <c r="AJ67" s="192">
        <f t="shared" si="3"/>
        <v>66120</v>
      </c>
      <c r="AK67" s="192">
        <f t="shared" si="3"/>
        <v>0</v>
      </c>
      <c r="AL67" s="192">
        <f t="shared" si="3"/>
        <v>0</v>
      </c>
      <c r="AM67" s="192">
        <f t="shared" si="3"/>
        <v>0</v>
      </c>
      <c r="AN67" s="192">
        <f t="shared" si="3"/>
        <v>0</v>
      </c>
      <c r="AO67" s="192">
        <f t="shared" si="3"/>
        <v>0</v>
      </c>
      <c r="AP67" s="192">
        <f t="shared" si="3"/>
        <v>0</v>
      </c>
      <c r="AQ67" s="192">
        <f t="shared" si="3"/>
        <v>0</v>
      </c>
      <c r="AR67" s="192">
        <f t="shared" si="3"/>
        <v>597</v>
      </c>
      <c r="AS67" s="192">
        <f t="shared" si="3"/>
        <v>0</v>
      </c>
      <c r="AT67" s="192">
        <f t="shared" si="3"/>
        <v>0</v>
      </c>
      <c r="AU67" s="192">
        <f t="shared" si="3"/>
        <v>0</v>
      </c>
      <c r="AV67" s="192">
        <f t="shared" si="3"/>
        <v>279</v>
      </c>
      <c r="AW67" s="192">
        <f t="shared" si="3"/>
        <v>0</v>
      </c>
      <c r="AX67" s="192">
        <f t="shared" si="3"/>
        <v>0</v>
      </c>
      <c r="AY67" s="192">
        <f t="shared" si="3"/>
        <v>7980</v>
      </c>
      <c r="AZ67" s="192">
        <f>ROUND(AZ51+AZ52,0)</f>
        <v>5090</v>
      </c>
      <c r="BA67" s="192">
        <f>ROUND(BA51+BA52,0)</f>
        <v>604</v>
      </c>
      <c r="BB67" s="192">
        <f t="shared" si="3"/>
        <v>388</v>
      </c>
      <c r="BC67" s="192">
        <f t="shared" si="3"/>
        <v>0</v>
      </c>
      <c r="BD67" s="192">
        <f t="shared" si="3"/>
        <v>0</v>
      </c>
      <c r="BE67" s="192">
        <f t="shared" si="3"/>
        <v>25795</v>
      </c>
      <c r="BF67" s="192">
        <f t="shared" si="3"/>
        <v>1763</v>
      </c>
      <c r="BG67" s="192">
        <f t="shared" si="3"/>
        <v>0</v>
      </c>
      <c r="BH67" s="192">
        <f t="shared" si="3"/>
        <v>0</v>
      </c>
      <c r="BI67" s="192">
        <f t="shared" si="3"/>
        <v>0</v>
      </c>
      <c r="BJ67" s="192">
        <f t="shared" si="3"/>
        <v>0</v>
      </c>
      <c r="BK67" s="192">
        <f t="shared" si="3"/>
        <v>0</v>
      </c>
      <c r="BL67" s="192">
        <f t="shared" si="3"/>
        <v>0</v>
      </c>
      <c r="BM67" s="192">
        <f t="shared" si="3"/>
        <v>0</v>
      </c>
      <c r="BN67" s="192">
        <f t="shared" si="3"/>
        <v>119811</v>
      </c>
      <c r="BO67" s="192">
        <f t="shared" si="3"/>
        <v>0</v>
      </c>
      <c r="BP67" s="192">
        <f t="shared" si="3"/>
        <v>0</v>
      </c>
      <c r="BQ67" s="192">
        <f t="shared" ref="BQ67:CC67" si="4">ROUND(BQ51+BQ52,0)</f>
        <v>0</v>
      </c>
      <c r="BR67" s="192">
        <f t="shared" si="4"/>
        <v>0</v>
      </c>
      <c r="BS67" s="192">
        <f t="shared" si="4"/>
        <v>0</v>
      </c>
      <c r="BT67" s="192">
        <f t="shared" si="4"/>
        <v>0</v>
      </c>
      <c r="BU67" s="192">
        <f t="shared" si="4"/>
        <v>0</v>
      </c>
      <c r="BV67" s="192">
        <f t="shared" si="4"/>
        <v>2896</v>
      </c>
      <c r="BW67" s="192">
        <f t="shared" si="4"/>
        <v>0</v>
      </c>
      <c r="BX67" s="192">
        <f t="shared" si="4"/>
        <v>0</v>
      </c>
      <c r="BY67" s="192">
        <f t="shared" si="4"/>
        <v>803</v>
      </c>
      <c r="BZ67" s="192">
        <f t="shared" si="4"/>
        <v>0</v>
      </c>
      <c r="CA67" s="192">
        <f t="shared" si="4"/>
        <v>0</v>
      </c>
      <c r="CB67" s="192">
        <f t="shared" si="4"/>
        <v>0</v>
      </c>
      <c r="CC67" s="192">
        <f t="shared" si="4"/>
        <v>0</v>
      </c>
      <c r="CD67" s="234" t="s">
        <v>221</v>
      </c>
      <c r="CE67" s="192">
        <f t="shared" si="0"/>
        <v>743889</v>
      </c>
      <c r="CF67" s="237"/>
    </row>
    <row r="68" spans="1:84" ht="12.6" customHeight="1" x14ac:dyDescent="0.25">
      <c r="A68" s="171" t="s">
        <v>240</v>
      </c>
      <c r="B68" s="175"/>
      <c r="C68" s="277">
        <v>0</v>
      </c>
      <c r="D68" s="277">
        <v>0</v>
      </c>
      <c r="E68" s="277">
        <v>7097</v>
      </c>
      <c r="F68" s="277">
        <v>0</v>
      </c>
      <c r="G68" s="277">
        <v>0</v>
      </c>
      <c r="H68" s="277">
        <v>0</v>
      </c>
      <c r="I68" s="277">
        <v>2654</v>
      </c>
      <c r="J68" s="277">
        <v>0</v>
      </c>
      <c r="K68" s="279">
        <v>0</v>
      </c>
      <c r="L68" s="279">
        <v>29653</v>
      </c>
      <c r="M68" s="278">
        <v>0</v>
      </c>
      <c r="N68" s="278">
        <v>0</v>
      </c>
      <c r="O68" s="277">
        <v>4459</v>
      </c>
      <c r="P68" s="277">
        <v>18092</v>
      </c>
      <c r="Q68" s="277">
        <v>0</v>
      </c>
      <c r="R68" s="277">
        <v>469</v>
      </c>
      <c r="S68" s="291">
        <v>95</v>
      </c>
      <c r="T68" s="291">
        <v>0</v>
      </c>
      <c r="U68" s="301">
        <v>1282</v>
      </c>
      <c r="V68" s="301">
        <v>0</v>
      </c>
      <c r="W68" s="301">
        <v>0</v>
      </c>
      <c r="X68" s="301">
        <v>0</v>
      </c>
      <c r="Y68" s="301">
        <v>1042</v>
      </c>
      <c r="Z68" s="301">
        <v>0</v>
      </c>
      <c r="AA68" s="301">
        <v>0</v>
      </c>
      <c r="AB68" s="310">
        <v>14006</v>
      </c>
      <c r="AC68" s="320">
        <v>3978</v>
      </c>
      <c r="AD68" s="320">
        <v>0</v>
      </c>
      <c r="AE68" s="320">
        <v>1331</v>
      </c>
      <c r="AF68" s="320">
        <v>0</v>
      </c>
      <c r="AG68" s="320">
        <v>13977</v>
      </c>
      <c r="AH68" s="320">
        <v>5095</v>
      </c>
      <c r="AI68" s="320">
        <v>0</v>
      </c>
      <c r="AJ68" s="320">
        <v>205977</v>
      </c>
      <c r="AK68" s="320">
        <v>0</v>
      </c>
      <c r="AL68" s="320">
        <v>0</v>
      </c>
      <c r="AM68" s="320">
        <v>0</v>
      </c>
      <c r="AN68" s="320">
        <v>0</v>
      </c>
      <c r="AO68" s="320">
        <v>0</v>
      </c>
      <c r="AP68" s="320">
        <v>0</v>
      </c>
      <c r="AQ68" s="320">
        <v>0</v>
      </c>
      <c r="AR68" s="320">
        <v>0</v>
      </c>
      <c r="AS68" s="320">
        <v>0</v>
      </c>
      <c r="AT68" s="320">
        <v>0</v>
      </c>
      <c r="AU68" s="320">
        <v>0</v>
      </c>
      <c r="AV68" s="331">
        <v>0</v>
      </c>
      <c r="AW68" s="331">
        <v>0</v>
      </c>
      <c r="AX68" s="331">
        <v>0</v>
      </c>
      <c r="AY68" s="331">
        <v>1092</v>
      </c>
      <c r="AZ68" s="331">
        <v>0</v>
      </c>
      <c r="BA68" s="331">
        <v>0</v>
      </c>
      <c r="BB68" s="331">
        <v>1042</v>
      </c>
      <c r="BC68" s="331">
        <v>0</v>
      </c>
      <c r="BD68" s="331">
        <v>0</v>
      </c>
      <c r="BE68" s="331">
        <v>610</v>
      </c>
      <c r="BF68" s="339">
        <v>0</v>
      </c>
      <c r="BG68" s="339">
        <v>0</v>
      </c>
      <c r="BH68" s="339">
        <v>0</v>
      </c>
      <c r="BI68" s="339">
        <v>0</v>
      </c>
      <c r="BJ68" s="339">
        <v>37033</v>
      </c>
      <c r="BK68" s="339">
        <v>0</v>
      </c>
      <c r="BL68" s="339">
        <v>6708</v>
      </c>
      <c r="BM68" s="339">
        <v>0</v>
      </c>
      <c r="BN68" s="339">
        <v>41684</v>
      </c>
      <c r="BO68" s="339">
        <v>0</v>
      </c>
      <c r="BP68" s="339">
        <v>0</v>
      </c>
      <c r="BQ68" s="339">
        <v>0</v>
      </c>
      <c r="BR68" s="339">
        <v>0</v>
      </c>
      <c r="BS68" s="339">
        <v>0</v>
      </c>
      <c r="BT68" s="339">
        <v>0</v>
      </c>
      <c r="BU68" s="339">
        <v>0</v>
      </c>
      <c r="BV68" s="339">
        <v>12340</v>
      </c>
      <c r="BW68" s="347">
        <v>0</v>
      </c>
      <c r="BX68" s="347">
        <v>1776</v>
      </c>
      <c r="BY68" s="347">
        <v>1042</v>
      </c>
      <c r="BZ68" s="347">
        <v>0</v>
      </c>
      <c r="CA68" s="347">
        <v>0</v>
      </c>
      <c r="CB68" s="347">
        <v>0</v>
      </c>
      <c r="CC68" s="347">
        <v>0</v>
      </c>
      <c r="CD68" s="234" t="s">
        <v>221</v>
      </c>
      <c r="CE68" s="192">
        <f t="shared" si="0"/>
        <v>412534</v>
      </c>
      <c r="CF68" s="237"/>
    </row>
    <row r="69" spans="1:84" ht="12.6" customHeight="1" x14ac:dyDescent="0.25">
      <c r="A69" s="171" t="s">
        <v>241</v>
      </c>
      <c r="B69" s="175"/>
      <c r="C69" s="277">
        <v>0</v>
      </c>
      <c r="D69" s="277">
        <v>0</v>
      </c>
      <c r="E69" s="279">
        <v>27787</v>
      </c>
      <c r="F69" s="279">
        <v>0</v>
      </c>
      <c r="G69" s="277">
        <v>0</v>
      </c>
      <c r="H69" s="277">
        <v>0</v>
      </c>
      <c r="I69" s="279">
        <v>2478</v>
      </c>
      <c r="J69" s="279">
        <v>0</v>
      </c>
      <c r="K69" s="279">
        <v>0</v>
      </c>
      <c r="L69" s="279">
        <v>56212</v>
      </c>
      <c r="M69" s="278">
        <v>0</v>
      </c>
      <c r="N69" s="278">
        <v>0</v>
      </c>
      <c r="O69" s="277">
        <v>40579</v>
      </c>
      <c r="P69" s="277">
        <v>112729</v>
      </c>
      <c r="Q69" s="277">
        <v>184</v>
      </c>
      <c r="R69" s="277">
        <v>9024</v>
      </c>
      <c r="S69" s="291">
        <v>19830</v>
      </c>
      <c r="T69" s="291">
        <v>0</v>
      </c>
      <c r="U69" s="301">
        <v>41192</v>
      </c>
      <c r="V69" s="301">
        <v>0</v>
      </c>
      <c r="W69" s="301">
        <v>0</v>
      </c>
      <c r="X69" s="301">
        <v>0</v>
      </c>
      <c r="Y69" s="301">
        <v>242366</v>
      </c>
      <c r="Z69" s="301">
        <v>0</v>
      </c>
      <c r="AA69" s="301">
        <v>0</v>
      </c>
      <c r="AB69" s="310">
        <v>13781</v>
      </c>
      <c r="AC69" s="320">
        <v>3051</v>
      </c>
      <c r="AD69" s="320">
        <v>0</v>
      </c>
      <c r="AE69" s="320">
        <v>7647</v>
      </c>
      <c r="AF69" s="320">
        <v>0</v>
      </c>
      <c r="AG69" s="320">
        <v>83240</v>
      </c>
      <c r="AH69" s="320">
        <v>64115</v>
      </c>
      <c r="AI69" s="320">
        <v>0</v>
      </c>
      <c r="AJ69" s="320">
        <v>88379</v>
      </c>
      <c r="AK69" s="320">
        <v>1002</v>
      </c>
      <c r="AL69" s="320">
        <v>0</v>
      </c>
      <c r="AM69" s="320">
        <v>0</v>
      </c>
      <c r="AN69" s="320">
        <v>0</v>
      </c>
      <c r="AO69" s="320">
        <v>0</v>
      </c>
      <c r="AP69" s="320">
        <v>0</v>
      </c>
      <c r="AQ69" s="320">
        <v>0</v>
      </c>
      <c r="AR69" s="320">
        <v>0</v>
      </c>
      <c r="AS69" s="320">
        <v>0</v>
      </c>
      <c r="AT69" s="320">
        <v>0</v>
      </c>
      <c r="AU69" s="320">
        <v>0</v>
      </c>
      <c r="AV69" s="331">
        <v>0</v>
      </c>
      <c r="AW69" s="331">
        <v>0</v>
      </c>
      <c r="AX69" s="331">
        <v>0</v>
      </c>
      <c r="AY69" s="331">
        <v>3130</v>
      </c>
      <c r="AZ69" s="331">
        <v>0</v>
      </c>
      <c r="BA69" s="331">
        <v>0</v>
      </c>
      <c r="BB69" s="331">
        <v>0</v>
      </c>
      <c r="BC69" s="331">
        <v>0</v>
      </c>
      <c r="BD69" s="331">
        <v>0</v>
      </c>
      <c r="BE69" s="331">
        <v>24649</v>
      </c>
      <c r="BF69" s="339">
        <v>789</v>
      </c>
      <c r="BG69" s="339">
        <v>0</v>
      </c>
      <c r="BH69" s="339">
        <v>0</v>
      </c>
      <c r="BI69" s="339">
        <v>0</v>
      </c>
      <c r="BJ69" s="339">
        <v>17601</v>
      </c>
      <c r="BK69" s="339">
        <v>0</v>
      </c>
      <c r="BL69" s="339">
        <v>10861</v>
      </c>
      <c r="BM69" s="339">
        <v>0</v>
      </c>
      <c r="BN69" s="339">
        <v>244484</v>
      </c>
      <c r="BO69" s="339">
        <v>0</v>
      </c>
      <c r="BP69" s="339">
        <v>0</v>
      </c>
      <c r="BQ69" s="339">
        <v>0</v>
      </c>
      <c r="BR69" s="339">
        <v>0</v>
      </c>
      <c r="BS69" s="339">
        <v>0</v>
      </c>
      <c r="BT69" s="339">
        <v>0</v>
      </c>
      <c r="BU69" s="339">
        <v>0</v>
      </c>
      <c r="BV69" s="339">
        <v>40371</v>
      </c>
      <c r="BW69" s="347">
        <v>0</v>
      </c>
      <c r="BX69" s="347">
        <v>6453</v>
      </c>
      <c r="BY69" s="347">
        <v>3350</v>
      </c>
      <c r="BZ69" s="347">
        <v>0</v>
      </c>
      <c r="CA69" s="347">
        <v>0</v>
      </c>
      <c r="CB69" s="347">
        <v>52667.119999999995</v>
      </c>
      <c r="CC69" s="347">
        <v>0</v>
      </c>
      <c r="CD69" s="348">
        <v>763158.04</v>
      </c>
      <c r="CE69" s="192">
        <f t="shared" si="0"/>
        <v>1981109.1600000001</v>
      </c>
      <c r="CF69" s="237"/>
    </row>
    <row r="70" spans="1:84" ht="12.6" customHeight="1" x14ac:dyDescent="0.25">
      <c r="A70" s="171" t="s">
        <v>242</v>
      </c>
      <c r="B70" s="175"/>
      <c r="C70" s="277">
        <v>0</v>
      </c>
      <c r="D70" s="277">
        <v>0</v>
      </c>
      <c r="E70" s="277">
        <v>0</v>
      </c>
      <c r="F70" s="277">
        <v>0</v>
      </c>
      <c r="G70" s="277">
        <v>0</v>
      </c>
      <c r="H70" s="277">
        <v>0</v>
      </c>
      <c r="I70" s="277">
        <v>0</v>
      </c>
      <c r="J70" s="277">
        <v>0</v>
      </c>
      <c r="K70" s="277">
        <v>0</v>
      </c>
      <c r="L70" s="277">
        <v>0</v>
      </c>
      <c r="M70" s="277">
        <v>0</v>
      </c>
      <c r="N70" s="277">
        <v>0</v>
      </c>
      <c r="O70" s="277">
        <v>0</v>
      </c>
      <c r="P70" s="277">
        <v>0</v>
      </c>
      <c r="Q70" s="277">
        <v>0</v>
      </c>
      <c r="R70" s="277">
        <v>0</v>
      </c>
      <c r="S70" s="291">
        <v>0</v>
      </c>
      <c r="T70" s="291">
        <v>0</v>
      </c>
      <c r="U70" s="301">
        <v>0</v>
      </c>
      <c r="V70" s="301">
        <v>0</v>
      </c>
      <c r="W70" s="301">
        <v>0</v>
      </c>
      <c r="X70" s="301">
        <v>0</v>
      </c>
      <c r="Y70" s="301">
        <v>0</v>
      </c>
      <c r="Z70" s="301">
        <v>0</v>
      </c>
      <c r="AA70" s="301">
        <v>0</v>
      </c>
      <c r="AB70" s="310">
        <v>407120</v>
      </c>
      <c r="AC70" s="320">
        <v>0</v>
      </c>
      <c r="AD70" s="320">
        <v>0</v>
      </c>
      <c r="AE70" s="320">
        <v>0</v>
      </c>
      <c r="AF70" s="320">
        <v>0</v>
      </c>
      <c r="AG70" s="320">
        <v>0</v>
      </c>
      <c r="AH70" s="320">
        <v>61776</v>
      </c>
      <c r="AI70" s="320">
        <v>0</v>
      </c>
      <c r="AJ70" s="320">
        <v>0</v>
      </c>
      <c r="AK70" s="320">
        <v>0</v>
      </c>
      <c r="AL70" s="320">
        <v>0</v>
      </c>
      <c r="AM70" s="320">
        <v>0</v>
      </c>
      <c r="AN70" s="320">
        <v>0</v>
      </c>
      <c r="AO70" s="320">
        <v>0</v>
      </c>
      <c r="AP70" s="320">
        <v>0</v>
      </c>
      <c r="AQ70" s="320">
        <v>0</v>
      </c>
      <c r="AR70" s="320">
        <v>0</v>
      </c>
      <c r="AS70" s="320">
        <v>0</v>
      </c>
      <c r="AT70" s="320">
        <v>0</v>
      </c>
      <c r="AU70" s="320">
        <v>0</v>
      </c>
      <c r="AV70" s="331">
        <v>0</v>
      </c>
      <c r="AW70" s="331">
        <v>0</v>
      </c>
      <c r="AX70" s="331">
        <v>0</v>
      </c>
      <c r="AY70" s="331">
        <v>123209</v>
      </c>
      <c r="AZ70" s="331">
        <v>0</v>
      </c>
      <c r="BA70" s="331">
        <v>0</v>
      </c>
      <c r="BB70" s="331">
        <v>0</v>
      </c>
      <c r="BC70" s="331">
        <v>0</v>
      </c>
      <c r="BD70" s="331">
        <v>0</v>
      </c>
      <c r="BE70" s="331">
        <v>0</v>
      </c>
      <c r="BF70" s="339">
        <v>0</v>
      </c>
      <c r="BG70" s="339">
        <v>0</v>
      </c>
      <c r="BH70" s="339">
        <v>0</v>
      </c>
      <c r="BI70" s="339">
        <v>0</v>
      </c>
      <c r="BJ70" s="339">
        <v>0</v>
      </c>
      <c r="BK70" s="339">
        <v>0</v>
      </c>
      <c r="BL70" s="339">
        <v>0</v>
      </c>
      <c r="BM70" s="339">
        <v>0</v>
      </c>
      <c r="BN70" s="339">
        <v>36340</v>
      </c>
      <c r="BO70" s="339">
        <v>0</v>
      </c>
      <c r="BP70" s="339">
        <v>0</v>
      </c>
      <c r="BQ70" s="339">
        <v>0</v>
      </c>
      <c r="BR70" s="339">
        <v>0</v>
      </c>
      <c r="BS70" s="339">
        <v>0</v>
      </c>
      <c r="BT70" s="339">
        <v>0</v>
      </c>
      <c r="BU70" s="339">
        <v>0</v>
      </c>
      <c r="BV70" s="339">
        <v>11098</v>
      </c>
      <c r="BW70" s="347">
        <v>0</v>
      </c>
      <c r="BX70" s="347">
        <v>0</v>
      </c>
      <c r="BY70" s="347">
        <v>0</v>
      </c>
      <c r="BZ70" s="347">
        <v>0</v>
      </c>
      <c r="CA70" s="347">
        <v>0</v>
      </c>
      <c r="CB70" s="347">
        <v>0</v>
      </c>
      <c r="CC70" s="347">
        <v>0</v>
      </c>
      <c r="CD70" s="348">
        <v>202034</v>
      </c>
      <c r="CE70" s="192">
        <f t="shared" si="0"/>
        <v>841577</v>
      </c>
      <c r="CF70" s="237"/>
    </row>
    <row r="71" spans="1:84" ht="12.6" customHeight="1" x14ac:dyDescent="0.25">
      <c r="A71" s="171" t="s">
        <v>243</v>
      </c>
      <c r="B71" s="175"/>
      <c r="C71" s="192">
        <f>SUM(C61:C68)+C69-C70</f>
        <v>0</v>
      </c>
      <c r="D71" s="192">
        <f t="shared" ref="D71:AI71" si="5">SUM(D61:D69)-D70</f>
        <v>0</v>
      </c>
      <c r="E71" s="192">
        <f t="shared" si="5"/>
        <v>947060</v>
      </c>
      <c r="F71" s="192">
        <f t="shared" si="5"/>
        <v>0</v>
      </c>
      <c r="G71" s="192">
        <f t="shared" si="5"/>
        <v>0</v>
      </c>
      <c r="H71" s="192">
        <f t="shared" si="5"/>
        <v>0</v>
      </c>
      <c r="I71" s="192">
        <f t="shared" si="5"/>
        <v>247066</v>
      </c>
      <c r="J71" s="192">
        <f t="shared" si="5"/>
        <v>11164</v>
      </c>
      <c r="K71" s="192">
        <f t="shared" si="5"/>
        <v>0</v>
      </c>
      <c r="L71" s="192">
        <f t="shared" si="5"/>
        <v>2867447</v>
      </c>
      <c r="M71" s="192">
        <f t="shared" si="5"/>
        <v>0</v>
      </c>
      <c r="N71" s="192">
        <f t="shared" si="5"/>
        <v>0</v>
      </c>
      <c r="O71" s="192">
        <f t="shared" si="5"/>
        <v>678571</v>
      </c>
      <c r="P71" s="192">
        <f t="shared" si="5"/>
        <v>970187</v>
      </c>
      <c r="Q71" s="192">
        <f t="shared" si="5"/>
        <v>267688.90000000002</v>
      </c>
      <c r="R71" s="192">
        <f t="shared" si="5"/>
        <v>661868</v>
      </c>
      <c r="S71" s="192">
        <f t="shared" si="5"/>
        <v>942384</v>
      </c>
      <c r="T71" s="192">
        <f t="shared" si="5"/>
        <v>0</v>
      </c>
      <c r="U71" s="192">
        <f t="shared" si="5"/>
        <v>1346642</v>
      </c>
      <c r="V71" s="192">
        <f t="shared" si="5"/>
        <v>0</v>
      </c>
      <c r="W71" s="192">
        <f t="shared" si="5"/>
        <v>0</v>
      </c>
      <c r="X71" s="192">
        <f t="shared" si="5"/>
        <v>0</v>
      </c>
      <c r="Y71" s="192">
        <f t="shared" si="5"/>
        <v>1505724</v>
      </c>
      <c r="Z71" s="192">
        <f t="shared" si="5"/>
        <v>0</v>
      </c>
      <c r="AA71" s="192">
        <f t="shared" si="5"/>
        <v>0</v>
      </c>
      <c r="AB71" s="192">
        <f t="shared" si="5"/>
        <v>334871.34999999998</v>
      </c>
      <c r="AC71" s="192">
        <f t="shared" si="5"/>
        <v>161635</v>
      </c>
      <c r="AD71" s="192">
        <f t="shared" si="5"/>
        <v>0</v>
      </c>
      <c r="AE71" s="192">
        <f t="shared" si="5"/>
        <v>539007</v>
      </c>
      <c r="AF71" s="192">
        <f t="shared" si="5"/>
        <v>0</v>
      </c>
      <c r="AG71" s="192">
        <f t="shared" si="5"/>
        <v>2212083</v>
      </c>
      <c r="AH71" s="192">
        <f t="shared" si="5"/>
        <v>1567507</v>
      </c>
      <c r="AI71" s="192">
        <f t="shared" si="5"/>
        <v>0</v>
      </c>
      <c r="AJ71" s="192">
        <f t="shared" ref="AJ71:BO71" si="6">SUM(AJ61:AJ69)-AJ70</f>
        <v>5996879.6500000004</v>
      </c>
      <c r="AK71" s="192">
        <f t="shared" si="6"/>
        <v>111605</v>
      </c>
      <c r="AL71" s="192">
        <f t="shared" si="6"/>
        <v>0</v>
      </c>
      <c r="AM71" s="192">
        <f t="shared" si="6"/>
        <v>0</v>
      </c>
      <c r="AN71" s="192">
        <f t="shared" si="6"/>
        <v>0</v>
      </c>
      <c r="AO71" s="192">
        <f t="shared" si="6"/>
        <v>0</v>
      </c>
      <c r="AP71" s="192">
        <f t="shared" si="6"/>
        <v>0</v>
      </c>
      <c r="AQ71" s="192">
        <f t="shared" si="6"/>
        <v>0</v>
      </c>
      <c r="AR71" s="192">
        <f t="shared" si="6"/>
        <v>1835</v>
      </c>
      <c r="AS71" s="192">
        <f t="shared" si="6"/>
        <v>0</v>
      </c>
      <c r="AT71" s="192">
        <f t="shared" si="6"/>
        <v>0</v>
      </c>
      <c r="AU71" s="192">
        <f t="shared" si="6"/>
        <v>0</v>
      </c>
      <c r="AV71" s="192">
        <f t="shared" si="6"/>
        <v>279</v>
      </c>
      <c r="AW71" s="192">
        <f t="shared" si="6"/>
        <v>0</v>
      </c>
      <c r="AX71" s="192">
        <f t="shared" si="6"/>
        <v>0</v>
      </c>
      <c r="AY71" s="192">
        <f t="shared" si="6"/>
        <v>561544</v>
      </c>
      <c r="AZ71" s="192">
        <f t="shared" si="6"/>
        <v>5090</v>
      </c>
      <c r="BA71" s="192">
        <f t="shared" si="6"/>
        <v>125599</v>
      </c>
      <c r="BB71" s="192">
        <f t="shared" si="6"/>
        <v>79028</v>
      </c>
      <c r="BC71" s="192">
        <f t="shared" si="6"/>
        <v>0</v>
      </c>
      <c r="BD71" s="192">
        <f t="shared" si="6"/>
        <v>0</v>
      </c>
      <c r="BE71" s="192">
        <f t="shared" si="6"/>
        <v>486566</v>
      </c>
      <c r="BF71" s="192">
        <f t="shared" si="6"/>
        <v>251961</v>
      </c>
      <c r="BG71" s="192">
        <f t="shared" si="6"/>
        <v>0</v>
      </c>
      <c r="BH71" s="192">
        <f t="shared" si="6"/>
        <v>0</v>
      </c>
      <c r="BI71" s="192">
        <f t="shared" si="6"/>
        <v>0</v>
      </c>
      <c r="BJ71" s="192">
        <f t="shared" si="6"/>
        <v>624281</v>
      </c>
      <c r="BK71" s="192">
        <f t="shared" si="6"/>
        <v>0</v>
      </c>
      <c r="BL71" s="192">
        <f t="shared" si="6"/>
        <v>417490</v>
      </c>
      <c r="BM71" s="192">
        <f t="shared" si="6"/>
        <v>0</v>
      </c>
      <c r="BN71" s="192">
        <f t="shared" si="6"/>
        <v>2624582.1</v>
      </c>
      <c r="BO71" s="192">
        <f t="shared" si="6"/>
        <v>0</v>
      </c>
      <c r="BP71" s="192">
        <f t="shared" ref="BP71:CC71" si="7">SUM(BP61:BP69)-BP70</f>
        <v>0</v>
      </c>
      <c r="BQ71" s="192">
        <f t="shared" si="7"/>
        <v>0</v>
      </c>
      <c r="BR71" s="192">
        <f t="shared" si="7"/>
        <v>0</v>
      </c>
      <c r="BS71" s="192">
        <f t="shared" si="7"/>
        <v>0</v>
      </c>
      <c r="BT71" s="192">
        <f t="shared" si="7"/>
        <v>0</v>
      </c>
      <c r="BU71" s="192">
        <f t="shared" si="7"/>
        <v>0</v>
      </c>
      <c r="BV71" s="192">
        <f t="shared" si="7"/>
        <v>338014</v>
      </c>
      <c r="BW71" s="192">
        <f t="shared" si="7"/>
        <v>0</v>
      </c>
      <c r="BX71" s="192">
        <f t="shared" si="7"/>
        <v>262072</v>
      </c>
      <c r="BY71" s="192">
        <f t="shared" si="7"/>
        <v>176356</v>
      </c>
      <c r="BZ71" s="192">
        <f t="shared" si="7"/>
        <v>0</v>
      </c>
      <c r="CA71" s="192">
        <f t="shared" si="7"/>
        <v>0</v>
      </c>
      <c r="CB71" s="192">
        <f t="shared" si="7"/>
        <v>133158.12</v>
      </c>
      <c r="CC71" s="192">
        <f t="shared" si="7"/>
        <v>0</v>
      </c>
      <c r="CD71" s="230">
        <f>CD69-CD70</f>
        <v>561124.04</v>
      </c>
      <c r="CE71" s="192">
        <f>SUM(CE61:CE69)-CE70</f>
        <v>28018369.16</v>
      </c>
      <c r="CF71" s="237"/>
    </row>
    <row r="72" spans="1:84" ht="12.6" customHeight="1" x14ac:dyDescent="0.25">
      <c r="A72" s="171" t="s">
        <v>244</v>
      </c>
      <c r="B72" s="175"/>
      <c r="C72" s="234" t="s">
        <v>221</v>
      </c>
      <c r="D72" s="234" t="s">
        <v>221</v>
      </c>
      <c r="E72" s="234" t="s">
        <v>221</v>
      </c>
      <c r="F72" s="234" t="s">
        <v>221</v>
      </c>
      <c r="G72" s="234" t="s">
        <v>221</v>
      </c>
      <c r="H72" s="234" t="s">
        <v>221</v>
      </c>
      <c r="I72" s="234" t="s">
        <v>221</v>
      </c>
      <c r="J72" s="234" t="s">
        <v>221</v>
      </c>
      <c r="K72" s="238" t="s">
        <v>221</v>
      </c>
      <c r="L72" s="234" t="s">
        <v>221</v>
      </c>
      <c r="M72" s="234" t="s">
        <v>221</v>
      </c>
      <c r="N72" s="234" t="s">
        <v>221</v>
      </c>
      <c r="O72" s="234" t="s">
        <v>221</v>
      </c>
      <c r="P72" s="234" t="s">
        <v>221</v>
      </c>
      <c r="Q72" s="234" t="s">
        <v>221</v>
      </c>
      <c r="R72" s="234" t="s">
        <v>221</v>
      </c>
      <c r="S72" s="234" t="s">
        <v>221</v>
      </c>
      <c r="T72" s="234" t="s">
        <v>221</v>
      </c>
      <c r="U72" s="234" t="s">
        <v>221</v>
      </c>
      <c r="V72" s="234" t="s">
        <v>221</v>
      </c>
      <c r="W72" s="234" t="s">
        <v>221</v>
      </c>
      <c r="X72" s="234" t="s">
        <v>221</v>
      </c>
      <c r="Y72" s="234" t="s">
        <v>221</v>
      </c>
      <c r="Z72" s="234" t="s">
        <v>221</v>
      </c>
      <c r="AA72" s="234" t="s">
        <v>221</v>
      </c>
      <c r="AB72" s="234" t="s">
        <v>221</v>
      </c>
      <c r="AC72" s="234" t="s">
        <v>221</v>
      </c>
      <c r="AD72" s="234" t="s">
        <v>221</v>
      </c>
      <c r="AE72" s="234" t="s">
        <v>221</v>
      </c>
      <c r="AF72" s="234" t="s">
        <v>221</v>
      </c>
      <c r="AG72" s="234" t="s">
        <v>221</v>
      </c>
      <c r="AH72" s="234" t="s">
        <v>221</v>
      </c>
      <c r="AI72" s="234" t="s">
        <v>221</v>
      </c>
      <c r="AJ72" s="234" t="s">
        <v>221</v>
      </c>
      <c r="AK72" s="234" t="s">
        <v>221</v>
      </c>
      <c r="AL72" s="234" t="s">
        <v>221</v>
      </c>
      <c r="AM72" s="234" t="s">
        <v>221</v>
      </c>
      <c r="AN72" s="234" t="s">
        <v>221</v>
      </c>
      <c r="AO72" s="234" t="s">
        <v>221</v>
      </c>
      <c r="AP72" s="234" t="s">
        <v>221</v>
      </c>
      <c r="AQ72" s="234" t="s">
        <v>221</v>
      </c>
      <c r="AR72" s="234" t="s">
        <v>221</v>
      </c>
      <c r="AS72" s="234" t="s">
        <v>221</v>
      </c>
      <c r="AT72" s="234" t="s">
        <v>221</v>
      </c>
      <c r="AU72" s="234" t="s">
        <v>221</v>
      </c>
      <c r="AV72" s="234" t="s">
        <v>221</v>
      </c>
      <c r="AW72" s="234" t="s">
        <v>221</v>
      </c>
      <c r="AX72" s="234" t="s">
        <v>221</v>
      </c>
      <c r="AY72" s="234" t="s">
        <v>221</v>
      </c>
      <c r="AZ72" s="234" t="s">
        <v>221</v>
      </c>
      <c r="BA72" s="234" t="s">
        <v>221</v>
      </c>
      <c r="BB72" s="234" t="s">
        <v>221</v>
      </c>
      <c r="BC72" s="234" t="s">
        <v>221</v>
      </c>
      <c r="BD72" s="234" t="s">
        <v>221</v>
      </c>
      <c r="BE72" s="234" t="s">
        <v>221</v>
      </c>
      <c r="BF72" s="234" t="s">
        <v>221</v>
      </c>
      <c r="BG72" s="234" t="s">
        <v>221</v>
      </c>
      <c r="BH72" s="234" t="s">
        <v>221</v>
      </c>
      <c r="BI72" s="234" t="s">
        <v>221</v>
      </c>
      <c r="BJ72" s="234" t="s">
        <v>221</v>
      </c>
      <c r="BK72" s="234" t="s">
        <v>221</v>
      </c>
      <c r="BL72" s="234" t="s">
        <v>221</v>
      </c>
      <c r="BM72" s="234" t="s">
        <v>221</v>
      </c>
      <c r="BN72" s="234" t="s">
        <v>221</v>
      </c>
      <c r="BO72" s="234" t="s">
        <v>221</v>
      </c>
      <c r="BP72" s="234" t="s">
        <v>221</v>
      </c>
      <c r="BQ72" s="234" t="s">
        <v>221</v>
      </c>
      <c r="BR72" s="234" t="s">
        <v>221</v>
      </c>
      <c r="BS72" s="234" t="s">
        <v>221</v>
      </c>
      <c r="BT72" s="234" t="s">
        <v>221</v>
      </c>
      <c r="BU72" s="234" t="s">
        <v>221</v>
      </c>
      <c r="BV72" s="234" t="s">
        <v>221</v>
      </c>
      <c r="BW72" s="234" t="s">
        <v>221</v>
      </c>
      <c r="BX72" s="234" t="s">
        <v>221</v>
      </c>
      <c r="BY72" s="234" t="s">
        <v>221</v>
      </c>
      <c r="BZ72" s="234" t="s">
        <v>221</v>
      </c>
      <c r="CA72" s="234" t="s">
        <v>221</v>
      </c>
      <c r="CB72" s="234" t="s">
        <v>221</v>
      </c>
      <c r="CC72" s="234" t="s">
        <v>221</v>
      </c>
      <c r="CD72" s="234" t="s">
        <v>221</v>
      </c>
      <c r="CE72" s="349">
        <v>1676063</v>
      </c>
      <c r="CF72" s="237"/>
    </row>
    <row r="73" spans="1:84" ht="12.6" customHeight="1" x14ac:dyDescent="0.25">
      <c r="A73" s="171" t="s">
        <v>245</v>
      </c>
      <c r="B73" s="175"/>
      <c r="C73" s="280">
        <v>0</v>
      </c>
      <c r="D73" s="280">
        <v>0</v>
      </c>
      <c r="E73" s="280">
        <v>1543346.71</v>
      </c>
      <c r="F73" s="280">
        <v>0</v>
      </c>
      <c r="G73" s="280">
        <v>0</v>
      </c>
      <c r="H73" s="280">
        <v>0</v>
      </c>
      <c r="I73" s="280">
        <v>727382.72</v>
      </c>
      <c r="J73" s="280">
        <v>253502</v>
      </c>
      <c r="K73" s="280">
        <v>0</v>
      </c>
      <c r="L73" s="280">
        <v>4552471</v>
      </c>
      <c r="M73" s="280">
        <v>0</v>
      </c>
      <c r="N73" s="280">
        <v>0</v>
      </c>
      <c r="O73" s="280">
        <v>794599</v>
      </c>
      <c r="P73" s="280">
        <v>454390.30000000005</v>
      </c>
      <c r="Q73" s="280">
        <v>197848</v>
      </c>
      <c r="R73" s="280">
        <v>342346</v>
      </c>
      <c r="S73" s="292">
        <v>265466.67</v>
      </c>
      <c r="T73" s="292">
        <v>0</v>
      </c>
      <c r="U73" s="302">
        <v>579335.76</v>
      </c>
      <c r="V73" s="302">
        <v>0</v>
      </c>
      <c r="W73" s="302">
        <v>0</v>
      </c>
      <c r="X73" s="302">
        <v>0</v>
      </c>
      <c r="Y73" s="302">
        <v>242203.79000000004</v>
      </c>
      <c r="Z73" s="302">
        <v>0</v>
      </c>
      <c r="AA73" s="302">
        <v>0</v>
      </c>
      <c r="AB73" s="311">
        <v>2215456.5300000003</v>
      </c>
      <c r="AC73" s="321">
        <v>537320.84</v>
      </c>
      <c r="AD73" s="321">
        <v>0</v>
      </c>
      <c r="AE73" s="321">
        <v>173815.58</v>
      </c>
      <c r="AF73" s="321">
        <v>0</v>
      </c>
      <c r="AG73" s="321">
        <v>152351.81</v>
      </c>
      <c r="AH73" s="321">
        <v>0</v>
      </c>
      <c r="AI73" s="321">
        <v>0</v>
      </c>
      <c r="AJ73" s="321">
        <v>185400.61000000002</v>
      </c>
      <c r="AK73" s="321">
        <v>73266.080000000002</v>
      </c>
      <c r="AL73" s="321">
        <v>0</v>
      </c>
      <c r="AM73" s="321">
        <v>0</v>
      </c>
      <c r="AN73" s="321">
        <v>0</v>
      </c>
      <c r="AO73" s="321">
        <v>0</v>
      </c>
      <c r="AP73" s="321">
        <v>0</v>
      </c>
      <c r="AQ73" s="321">
        <v>0</v>
      </c>
      <c r="AR73" s="321">
        <v>0</v>
      </c>
      <c r="AS73" s="321">
        <v>0</v>
      </c>
      <c r="AT73" s="321">
        <v>0</v>
      </c>
      <c r="AU73" s="321">
        <v>0</v>
      </c>
      <c r="AV73" s="184"/>
      <c r="AW73" s="234" t="s">
        <v>221</v>
      </c>
      <c r="AX73" s="234" t="s">
        <v>221</v>
      </c>
      <c r="AY73" s="234" t="s">
        <v>221</v>
      </c>
      <c r="AZ73" s="234" t="s">
        <v>221</v>
      </c>
      <c r="BA73" s="234" t="s">
        <v>221</v>
      </c>
      <c r="BB73" s="234" t="s">
        <v>221</v>
      </c>
      <c r="BC73" s="234" t="s">
        <v>221</v>
      </c>
      <c r="BD73" s="234" t="s">
        <v>221</v>
      </c>
      <c r="BE73" s="234" t="s">
        <v>221</v>
      </c>
      <c r="BF73" s="234" t="s">
        <v>221</v>
      </c>
      <c r="BG73" s="234" t="s">
        <v>221</v>
      </c>
      <c r="BH73" s="234" t="s">
        <v>221</v>
      </c>
      <c r="BI73" s="234" t="s">
        <v>221</v>
      </c>
      <c r="BJ73" s="234" t="s">
        <v>221</v>
      </c>
      <c r="BK73" s="234" t="s">
        <v>221</v>
      </c>
      <c r="BL73" s="234" t="s">
        <v>221</v>
      </c>
      <c r="BM73" s="234" t="s">
        <v>221</v>
      </c>
      <c r="BN73" s="234" t="s">
        <v>221</v>
      </c>
      <c r="BO73" s="234" t="s">
        <v>221</v>
      </c>
      <c r="BP73" s="234" t="s">
        <v>221</v>
      </c>
      <c r="BQ73" s="234" t="s">
        <v>221</v>
      </c>
      <c r="BR73" s="234" t="s">
        <v>221</v>
      </c>
      <c r="BS73" s="234" t="s">
        <v>221</v>
      </c>
      <c r="BT73" s="234" t="s">
        <v>221</v>
      </c>
      <c r="BU73" s="234" t="s">
        <v>221</v>
      </c>
      <c r="BV73" s="234" t="s">
        <v>221</v>
      </c>
      <c r="BW73" s="234" t="s">
        <v>221</v>
      </c>
      <c r="BX73" s="234" t="s">
        <v>221</v>
      </c>
      <c r="BY73" s="234" t="s">
        <v>221</v>
      </c>
      <c r="BZ73" s="234" t="s">
        <v>221</v>
      </c>
      <c r="CA73" s="234" t="s">
        <v>221</v>
      </c>
      <c r="CB73" s="234" t="s">
        <v>221</v>
      </c>
      <c r="CC73" s="234" t="s">
        <v>221</v>
      </c>
      <c r="CD73" s="234" t="s">
        <v>221</v>
      </c>
      <c r="CE73" s="192">
        <f t="shared" ref="CE73:CE80" si="8">SUM(C73:CD73)</f>
        <v>13290503.4</v>
      </c>
      <c r="CF73" s="237"/>
    </row>
    <row r="74" spans="1:84" ht="12.6" customHeight="1" x14ac:dyDescent="0.25">
      <c r="A74" s="171" t="s">
        <v>246</v>
      </c>
      <c r="B74" s="175"/>
      <c r="C74" s="280">
        <v>0</v>
      </c>
      <c r="D74" s="280">
        <v>0</v>
      </c>
      <c r="E74" s="280">
        <v>4188670.58</v>
      </c>
      <c r="F74" s="280">
        <v>0</v>
      </c>
      <c r="G74" s="280">
        <v>0</v>
      </c>
      <c r="H74" s="280">
        <v>0</v>
      </c>
      <c r="I74" s="280">
        <v>92126.27</v>
      </c>
      <c r="J74" s="280">
        <v>0</v>
      </c>
      <c r="K74" s="280">
        <v>0</v>
      </c>
      <c r="L74" s="280">
        <v>0</v>
      </c>
      <c r="M74" s="280">
        <v>0</v>
      </c>
      <c r="N74" s="280">
        <v>0</v>
      </c>
      <c r="O74" s="280">
        <v>107661.9</v>
      </c>
      <c r="P74" s="280">
        <v>4145043.23</v>
      </c>
      <c r="Q74" s="280">
        <v>536446.86</v>
      </c>
      <c r="R74" s="280">
        <v>1211052.77</v>
      </c>
      <c r="S74" s="292">
        <v>2946342.34</v>
      </c>
      <c r="T74" s="292">
        <v>0</v>
      </c>
      <c r="U74" s="302">
        <v>2854196.7710000002</v>
      </c>
      <c r="V74" s="302">
        <v>0</v>
      </c>
      <c r="W74" s="302">
        <v>0</v>
      </c>
      <c r="X74" s="302">
        <v>0</v>
      </c>
      <c r="Y74" s="302">
        <v>5172649.21</v>
      </c>
      <c r="Z74" s="302">
        <v>0</v>
      </c>
      <c r="AA74" s="302">
        <v>0</v>
      </c>
      <c r="AB74" s="311">
        <v>1250666.2525999998</v>
      </c>
      <c r="AC74" s="321">
        <v>399301.58</v>
      </c>
      <c r="AD74" s="321">
        <v>0</v>
      </c>
      <c r="AE74" s="321">
        <v>1004582.3700000001</v>
      </c>
      <c r="AF74" s="321">
        <v>0</v>
      </c>
      <c r="AG74" s="321">
        <v>8138588.379999999</v>
      </c>
      <c r="AH74" s="321">
        <v>2021573.3399999999</v>
      </c>
      <c r="AI74" s="321">
        <v>0</v>
      </c>
      <c r="AJ74" s="321">
        <v>25588.44</v>
      </c>
      <c r="AK74" s="321">
        <v>252577.47999999998</v>
      </c>
      <c r="AL74" s="321">
        <v>0</v>
      </c>
      <c r="AM74" s="321">
        <v>0</v>
      </c>
      <c r="AN74" s="321">
        <v>0</v>
      </c>
      <c r="AO74" s="321">
        <v>241052</v>
      </c>
      <c r="AP74" s="321">
        <v>0</v>
      </c>
      <c r="AQ74" s="321">
        <v>0</v>
      </c>
      <c r="AR74" s="321">
        <v>0</v>
      </c>
      <c r="AS74" s="321">
        <v>0</v>
      </c>
      <c r="AT74" s="321">
        <v>0</v>
      </c>
      <c r="AU74" s="321">
        <v>0</v>
      </c>
      <c r="AV74" s="184"/>
      <c r="AW74" s="234" t="s">
        <v>221</v>
      </c>
      <c r="AX74" s="234" t="s">
        <v>221</v>
      </c>
      <c r="AY74" s="234" t="s">
        <v>221</v>
      </c>
      <c r="AZ74" s="234" t="s">
        <v>221</v>
      </c>
      <c r="BA74" s="234" t="s">
        <v>221</v>
      </c>
      <c r="BB74" s="234" t="s">
        <v>221</v>
      </c>
      <c r="BC74" s="234" t="s">
        <v>221</v>
      </c>
      <c r="BD74" s="234" t="s">
        <v>221</v>
      </c>
      <c r="BE74" s="234" t="s">
        <v>221</v>
      </c>
      <c r="BF74" s="234" t="s">
        <v>221</v>
      </c>
      <c r="BG74" s="234" t="s">
        <v>221</v>
      </c>
      <c r="BH74" s="234" t="s">
        <v>221</v>
      </c>
      <c r="BI74" s="234" t="s">
        <v>221</v>
      </c>
      <c r="BJ74" s="234" t="s">
        <v>221</v>
      </c>
      <c r="BK74" s="234" t="s">
        <v>221</v>
      </c>
      <c r="BL74" s="234" t="s">
        <v>221</v>
      </c>
      <c r="BM74" s="234" t="s">
        <v>221</v>
      </c>
      <c r="BN74" s="234" t="s">
        <v>221</v>
      </c>
      <c r="BO74" s="234" t="s">
        <v>221</v>
      </c>
      <c r="BP74" s="234" t="s">
        <v>221</v>
      </c>
      <c r="BQ74" s="234" t="s">
        <v>221</v>
      </c>
      <c r="BR74" s="234" t="s">
        <v>221</v>
      </c>
      <c r="BS74" s="234" t="s">
        <v>221</v>
      </c>
      <c r="BT74" s="234" t="s">
        <v>221</v>
      </c>
      <c r="BU74" s="234" t="s">
        <v>221</v>
      </c>
      <c r="BV74" s="234" t="s">
        <v>221</v>
      </c>
      <c r="BW74" s="234" t="s">
        <v>221</v>
      </c>
      <c r="BX74" s="234" t="s">
        <v>221</v>
      </c>
      <c r="BY74" s="234" t="s">
        <v>221</v>
      </c>
      <c r="BZ74" s="234" t="s">
        <v>221</v>
      </c>
      <c r="CA74" s="234" t="s">
        <v>221</v>
      </c>
      <c r="CB74" s="234" t="s">
        <v>221</v>
      </c>
      <c r="CC74" s="234" t="s">
        <v>221</v>
      </c>
      <c r="CD74" s="234" t="s">
        <v>221</v>
      </c>
      <c r="CE74" s="192">
        <f t="shared" si="8"/>
        <v>34588119.77359999</v>
      </c>
      <c r="CF74" s="237"/>
    </row>
    <row r="75" spans="1:84" ht="12.6" customHeight="1" x14ac:dyDescent="0.25">
      <c r="A75" s="171" t="s">
        <v>247</v>
      </c>
      <c r="B75" s="175"/>
      <c r="C75" s="192">
        <f t="shared" ref="C75:AV75" si="9">SUM(C73:C74)</f>
        <v>0</v>
      </c>
      <c r="D75" s="192">
        <f t="shared" si="9"/>
        <v>0</v>
      </c>
      <c r="E75" s="192">
        <f t="shared" si="9"/>
        <v>5732017.29</v>
      </c>
      <c r="F75" s="192">
        <f t="shared" si="9"/>
        <v>0</v>
      </c>
      <c r="G75" s="192">
        <f t="shared" si="9"/>
        <v>0</v>
      </c>
      <c r="H75" s="192">
        <f t="shared" si="9"/>
        <v>0</v>
      </c>
      <c r="I75" s="192">
        <f t="shared" si="9"/>
        <v>819508.99</v>
      </c>
      <c r="J75" s="192">
        <f t="shared" si="9"/>
        <v>253502</v>
      </c>
      <c r="K75" s="192">
        <f t="shared" si="9"/>
        <v>0</v>
      </c>
      <c r="L75" s="192">
        <f t="shared" si="9"/>
        <v>4552471</v>
      </c>
      <c r="M75" s="192">
        <f t="shared" si="9"/>
        <v>0</v>
      </c>
      <c r="N75" s="192">
        <f t="shared" si="9"/>
        <v>0</v>
      </c>
      <c r="O75" s="192">
        <f t="shared" si="9"/>
        <v>902260.9</v>
      </c>
      <c r="P75" s="192">
        <f t="shared" si="9"/>
        <v>4599433.53</v>
      </c>
      <c r="Q75" s="192">
        <f t="shared" si="9"/>
        <v>734294.86</v>
      </c>
      <c r="R75" s="192">
        <f t="shared" si="9"/>
        <v>1553398.77</v>
      </c>
      <c r="S75" s="192">
        <f t="shared" si="9"/>
        <v>3211809.01</v>
      </c>
      <c r="T75" s="192">
        <f t="shared" si="9"/>
        <v>0</v>
      </c>
      <c r="U75" s="192">
        <f t="shared" si="9"/>
        <v>3433532.5310000004</v>
      </c>
      <c r="V75" s="192">
        <f t="shared" si="9"/>
        <v>0</v>
      </c>
      <c r="W75" s="192">
        <f t="shared" si="9"/>
        <v>0</v>
      </c>
      <c r="X75" s="192">
        <f t="shared" si="9"/>
        <v>0</v>
      </c>
      <c r="Y75" s="192">
        <f t="shared" si="9"/>
        <v>5414853</v>
      </c>
      <c r="Z75" s="192">
        <f t="shared" si="9"/>
        <v>0</v>
      </c>
      <c r="AA75" s="192">
        <f t="shared" si="9"/>
        <v>0</v>
      </c>
      <c r="AB75" s="192">
        <f t="shared" si="9"/>
        <v>3466122.7826</v>
      </c>
      <c r="AC75" s="192">
        <f t="shared" si="9"/>
        <v>936622.41999999993</v>
      </c>
      <c r="AD75" s="192">
        <f t="shared" si="9"/>
        <v>0</v>
      </c>
      <c r="AE75" s="192">
        <f t="shared" si="9"/>
        <v>1178397.9500000002</v>
      </c>
      <c r="AF75" s="192">
        <f t="shared" si="9"/>
        <v>0</v>
      </c>
      <c r="AG75" s="192">
        <f t="shared" si="9"/>
        <v>8290940.1899999985</v>
      </c>
      <c r="AH75" s="192">
        <f t="shared" si="9"/>
        <v>2021573.3399999999</v>
      </c>
      <c r="AI75" s="192">
        <f t="shared" si="9"/>
        <v>0</v>
      </c>
      <c r="AJ75" s="192">
        <f t="shared" si="9"/>
        <v>210989.05000000002</v>
      </c>
      <c r="AK75" s="192">
        <f t="shared" si="9"/>
        <v>325843.56</v>
      </c>
      <c r="AL75" s="192">
        <f t="shared" si="9"/>
        <v>0</v>
      </c>
      <c r="AM75" s="192">
        <f t="shared" si="9"/>
        <v>0</v>
      </c>
      <c r="AN75" s="192">
        <f t="shared" si="9"/>
        <v>0</v>
      </c>
      <c r="AO75" s="192">
        <f t="shared" si="9"/>
        <v>241052</v>
      </c>
      <c r="AP75" s="192">
        <f t="shared" si="9"/>
        <v>0</v>
      </c>
      <c r="AQ75" s="192">
        <f t="shared" si="9"/>
        <v>0</v>
      </c>
      <c r="AR75" s="192">
        <f t="shared" si="9"/>
        <v>0</v>
      </c>
      <c r="AS75" s="192">
        <f t="shared" si="9"/>
        <v>0</v>
      </c>
      <c r="AT75" s="192">
        <f t="shared" si="9"/>
        <v>0</v>
      </c>
      <c r="AU75" s="192">
        <f t="shared" si="9"/>
        <v>0</v>
      </c>
      <c r="AV75" s="192">
        <f t="shared" si="9"/>
        <v>0</v>
      </c>
      <c r="AW75" s="234" t="s">
        <v>221</v>
      </c>
      <c r="AX75" s="234" t="s">
        <v>221</v>
      </c>
      <c r="AY75" s="234" t="s">
        <v>221</v>
      </c>
      <c r="AZ75" s="234" t="s">
        <v>221</v>
      </c>
      <c r="BA75" s="234" t="s">
        <v>221</v>
      </c>
      <c r="BB75" s="234" t="s">
        <v>221</v>
      </c>
      <c r="BC75" s="234" t="s">
        <v>221</v>
      </c>
      <c r="BD75" s="234" t="s">
        <v>221</v>
      </c>
      <c r="BE75" s="234" t="s">
        <v>221</v>
      </c>
      <c r="BF75" s="234" t="s">
        <v>221</v>
      </c>
      <c r="BG75" s="234" t="s">
        <v>221</v>
      </c>
      <c r="BH75" s="234" t="s">
        <v>221</v>
      </c>
      <c r="BI75" s="234" t="s">
        <v>221</v>
      </c>
      <c r="BJ75" s="234" t="s">
        <v>221</v>
      </c>
      <c r="BK75" s="234" t="s">
        <v>221</v>
      </c>
      <c r="BL75" s="234" t="s">
        <v>221</v>
      </c>
      <c r="BM75" s="234" t="s">
        <v>221</v>
      </c>
      <c r="BN75" s="234" t="s">
        <v>221</v>
      </c>
      <c r="BO75" s="234" t="s">
        <v>221</v>
      </c>
      <c r="BP75" s="234" t="s">
        <v>221</v>
      </c>
      <c r="BQ75" s="234" t="s">
        <v>221</v>
      </c>
      <c r="BR75" s="234" t="s">
        <v>221</v>
      </c>
      <c r="BS75" s="234" t="s">
        <v>221</v>
      </c>
      <c r="BT75" s="234" t="s">
        <v>221</v>
      </c>
      <c r="BU75" s="234" t="s">
        <v>221</v>
      </c>
      <c r="BV75" s="234" t="s">
        <v>221</v>
      </c>
      <c r="BW75" s="234" t="s">
        <v>221</v>
      </c>
      <c r="BX75" s="234" t="s">
        <v>221</v>
      </c>
      <c r="BY75" s="234" t="s">
        <v>221</v>
      </c>
      <c r="BZ75" s="234" t="s">
        <v>221</v>
      </c>
      <c r="CA75" s="234" t="s">
        <v>221</v>
      </c>
      <c r="CB75" s="234" t="s">
        <v>221</v>
      </c>
      <c r="CC75" s="234" t="s">
        <v>221</v>
      </c>
      <c r="CD75" s="234" t="s">
        <v>221</v>
      </c>
      <c r="CE75" s="192">
        <f t="shared" si="8"/>
        <v>47878623.173600003</v>
      </c>
      <c r="CF75" s="237"/>
    </row>
    <row r="76" spans="1:84" ht="12.6" customHeight="1" x14ac:dyDescent="0.25">
      <c r="A76" s="171" t="s">
        <v>248</v>
      </c>
      <c r="B76" s="175"/>
      <c r="C76" s="285">
        <v>0</v>
      </c>
      <c r="D76" s="285">
        <v>0</v>
      </c>
      <c r="E76" s="285">
        <v>7661</v>
      </c>
      <c r="F76" s="285">
        <v>0</v>
      </c>
      <c r="G76" s="285">
        <v>0</v>
      </c>
      <c r="H76" s="285">
        <v>0</v>
      </c>
      <c r="I76" s="285">
        <v>3442</v>
      </c>
      <c r="J76" s="285">
        <v>0</v>
      </c>
      <c r="K76" s="285">
        <v>0</v>
      </c>
      <c r="L76" s="285">
        <v>0</v>
      </c>
      <c r="M76" s="285">
        <v>0</v>
      </c>
      <c r="N76" s="285">
        <v>0</v>
      </c>
      <c r="O76" s="285">
        <v>794</v>
      </c>
      <c r="P76" s="285">
        <v>907</v>
      </c>
      <c r="Q76" s="285">
        <v>479</v>
      </c>
      <c r="R76" s="285">
        <v>60</v>
      </c>
      <c r="S76" s="296">
        <v>1754</v>
      </c>
      <c r="T76" s="296">
        <v>0</v>
      </c>
      <c r="U76" s="306">
        <v>729</v>
      </c>
      <c r="V76" s="306">
        <v>0</v>
      </c>
      <c r="W76" s="306">
        <v>0</v>
      </c>
      <c r="X76" s="306">
        <v>0</v>
      </c>
      <c r="Y76" s="306">
        <v>1408</v>
      </c>
      <c r="Z76" s="306">
        <v>0</v>
      </c>
      <c r="AA76" s="306">
        <v>0</v>
      </c>
      <c r="AB76" s="315">
        <v>406</v>
      </c>
      <c r="AC76" s="325">
        <v>143</v>
      </c>
      <c r="AD76" s="325">
        <v>0</v>
      </c>
      <c r="AE76" s="325">
        <v>1154</v>
      </c>
      <c r="AF76" s="325">
        <v>0</v>
      </c>
      <c r="AG76" s="325">
        <v>1425</v>
      </c>
      <c r="AH76" s="325">
        <v>1246</v>
      </c>
      <c r="AI76" s="325">
        <v>0</v>
      </c>
      <c r="AJ76" s="325">
        <v>631</v>
      </c>
      <c r="AK76" s="325">
        <v>0</v>
      </c>
      <c r="AL76" s="325">
        <v>0</v>
      </c>
      <c r="AM76" s="325">
        <v>0</v>
      </c>
      <c r="AN76" s="325">
        <v>0</v>
      </c>
      <c r="AO76" s="325">
        <v>0</v>
      </c>
      <c r="AP76" s="325">
        <v>0</v>
      </c>
      <c r="AQ76" s="325">
        <v>0</v>
      </c>
      <c r="AR76" s="325">
        <v>0</v>
      </c>
      <c r="AS76" s="325">
        <v>0</v>
      </c>
      <c r="AT76" s="325">
        <v>0</v>
      </c>
      <c r="AU76" s="325">
        <v>0</v>
      </c>
      <c r="AV76" s="184"/>
      <c r="AW76" s="333">
        <v>0</v>
      </c>
      <c r="AX76" s="334">
        <v>0</v>
      </c>
      <c r="AY76" s="334">
        <v>1117</v>
      </c>
      <c r="AZ76" s="334">
        <v>944</v>
      </c>
      <c r="BA76" s="334">
        <v>112</v>
      </c>
      <c r="BB76" s="334">
        <v>72</v>
      </c>
      <c r="BC76" s="334">
        <v>0</v>
      </c>
      <c r="BD76" s="334">
        <v>0</v>
      </c>
      <c r="BE76" s="334">
        <v>3997</v>
      </c>
      <c r="BF76" s="340">
        <v>327</v>
      </c>
      <c r="BG76" s="340">
        <v>0</v>
      </c>
      <c r="BH76" s="340">
        <v>0</v>
      </c>
      <c r="BI76" s="340">
        <v>0</v>
      </c>
      <c r="BJ76" s="340">
        <v>0</v>
      </c>
      <c r="BK76" s="340">
        <v>0</v>
      </c>
      <c r="BL76" s="340">
        <v>0</v>
      </c>
      <c r="BM76" s="340">
        <v>0</v>
      </c>
      <c r="BN76" s="340">
        <v>7930</v>
      </c>
      <c r="BO76" s="340">
        <v>0</v>
      </c>
      <c r="BP76" s="340">
        <v>0</v>
      </c>
      <c r="BQ76" s="340">
        <v>0</v>
      </c>
      <c r="BR76" s="340">
        <v>0</v>
      </c>
      <c r="BS76" s="340">
        <v>0</v>
      </c>
      <c r="BT76" s="340">
        <v>0</v>
      </c>
      <c r="BU76" s="340">
        <v>0</v>
      </c>
      <c r="BV76" s="340">
        <v>537</v>
      </c>
      <c r="BW76" s="351">
        <v>0</v>
      </c>
      <c r="BX76" s="351">
        <v>0</v>
      </c>
      <c r="BY76" s="351">
        <v>149</v>
      </c>
      <c r="BZ76" s="351">
        <v>0</v>
      </c>
      <c r="CA76" s="351">
        <v>0</v>
      </c>
      <c r="CB76" s="351">
        <v>0</v>
      </c>
      <c r="CC76" s="352">
        <v>0</v>
      </c>
      <c r="CD76" s="234" t="s">
        <v>221</v>
      </c>
      <c r="CE76" s="192">
        <f t="shared" si="8"/>
        <v>37424</v>
      </c>
      <c r="CF76" s="192">
        <f>BE59-CE76</f>
        <v>0</v>
      </c>
    </row>
    <row r="77" spans="1:84" ht="12.6" customHeight="1" x14ac:dyDescent="0.25">
      <c r="A77" s="171" t="s">
        <v>249</v>
      </c>
      <c r="B77" s="175"/>
      <c r="C77" s="282">
        <v>0</v>
      </c>
      <c r="D77" s="282">
        <v>0</v>
      </c>
      <c r="E77" s="282">
        <v>2210</v>
      </c>
      <c r="F77" s="282">
        <v>0</v>
      </c>
      <c r="G77" s="282">
        <v>0</v>
      </c>
      <c r="H77" s="282">
        <v>0</v>
      </c>
      <c r="I77" s="282">
        <v>1529</v>
      </c>
      <c r="J77" s="282">
        <v>0</v>
      </c>
      <c r="K77" s="282">
        <v>0</v>
      </c>
      <c r="L77" s="282">
        <v>14724</v>
      </c>
      <c r="M77" s="281"/>
      <c r="N77" s="281"/>
      <c r="O77" s="281"/>
      <c r="P77" s="281"/>
      <c r="Q77" s="281"/>
      <c r="R77" s="281"/>
      <c r="S77" s="293"/>
      <c r="T77" s="293"/>
      <c r="U77" s="303"/>
      <c r="V77" s="303"/>
      <c r="W77" s="303"/>
      <c r="X77" s="303"/>
      <c r="Y77" s="303"/>
      <c r="Z77" s="303"/>
      <c r="AA77" s="303"/>
      <c r="AB77" s="312"/>
      <c r="AC77" s="322"/>
      <c r="AD77" s="322"/>
      <c r="AE77" s="322"/>
      <c r="AF77" s="322"/>
      <c r="AG77" s="322"/>
      <c r="AH77" s="322"/>
      <c r="AI77" s="322"/>
      <c r="AJ77" s="322"/>
      <c r="AK77" s="322"/>
      <c r="AL77" s="322"/>
      <c r="AM77" s="322"/>
      <c r="AN77" s="322"/>
      <c r="AO77" s="322"/>
      <c r="AP77" s="322"/>
      <c r="AQ77" s="322"/>
      <c r="AR77" s="322"/>
      <c r="AS77" s="322"/>
      <c r="AT77" s="322"/>
      <c r="AU77" s="322"/>
      <c r="AV77" s="183"/>
      <c r="AW77" s="332"/>
      <c r="AX77" s="234" t="s">
        <v>221</v>
      </c>
      <c r="AY77" s="234" t="s">
        <v>221</v>
      </c>
      <c r="AZ77" s="183"/>
      <c r="BA77" s="183"/>
      <c r="BB77" s="183"/>
      <c r="BC77" s="183"/>
      <c r="BD77" s="234" t="s">
        <v>221</v>
      </c>
      <c r="BE77" s="234" t="s">
        <v>221</v>
      </c>
      <c r="BF77" s="183"/>
      <c r="BG77" s="234" t="s">
        <v>221</v>
      </c>
      <c r="BH77" s="183"/>
      <c r="BI77" s="183"/>
      <c r="BJ77" s="234" t="s">
        <v>221</v>
      </c>
      <c r="BK77" s="183"/>
      <c r="BL77" s="183"/>
      <c r="BM77" s="183"/>
      <c r="BN77" s="234" t="s">
        <v>221</v>
      </c>
      <c r="BO77" s="234" t="s">
        <v>221</v>
      </c>
      <c r="BP77" s="234" t="s">
        <v>221</v>
      </c>
      <c r="BQ77" s="234" t="s">
        <v>221</v>
      </c>
      <c r="BR77" s="183"/>
      <c r="BS77" s="183"/>
      <c r="BT77" s="183"/>
      <c r="BU77" s="183"/>
      <c r="BV77" s="183"/>
      <c r="BW77" s="350"/>
      <c r="BX77" s="350"/>
      <c r="BY77" s="350"/>
      <c r="BZ77" s="350"/>
      <c r="CA77" s="350"/>
      <c r="CB77" s="350"/>
      <c r="CC77" s="234" t="s">
        <v>221</v>
      </c>
      <c r="CD77" s="234" t="s">
        <v>221</v>
      </c>
      <c r="CE77" s="192">
        <f>SUM(C77:CD77)</f>
        <v>18463</v>
      </c>
      <c r="CF77" s="192">
        <f>AY59-CE77</f>
        <v>0</v>
      </c>
    </row>
    <row r="78" spans="1:84" ht="12.6" customHeight="1" x14ac:dyDescent="0.25">
      <c r="A78" s="171" t="s">
        <v>250</v>
      </c>
      <c r="B78" s="175"/>
      <c r="C78" s="286">
        <v>0</v>
      </c>
      <c r="D78" s="286">
        <v>0</v>
      </c>
      <c r="E78" s="286">
        <v>9.1999999999999993</v>
      </c>
      <c r="F78" s="286">
        <v>0</v>
      </c>
      <c r="G78" s="286">
        <v>0</v>
      </c>
      <c r="H78" s="286">
        <v>0</v>
      </c>
      <c r="I78" s="286">
        <v>2.4300000000000002</v>
      </c>
      <c r="J78" s="287">
        <v>0.59</v>
      </c>
      <c r="K78" s="286">
        <v>0</v>
      </c>
      <c r="L78" s="286">
        <v>30.76</v>
      </c>
      <c r="M78" s="285">
        <v>0</v>
      </c>
      <c r="N78" s="285">
        <v>0</v>
      </c>
      <c r="O78" s="285">
        <v>794</v>
      </c>
      <c r="P78" s="285">
        <v>907</v>
      </c>
      <c r="Q78" s="285">
        <v>479</v>
      </c>
      <c r="R78" s="285">
        <v>60</v>
      </c>
      <c r="S78" s="296">
        <v>1754</v>
      </c>
      <c r="T78" s="296">
        <v>0</v>
      </c>
      <c r="U78" s="306">
        <v>729</v>
      </c>
      <c r="V78" s="306">
        <v>0</v>
      </c>
      <c r="W78" s="306">
        <v>0</v>
      </c>
      <c r="X78" s="306">
        <v>0</v>
      </c>
      <c r="Y78" s="306">
        <v>1408</v>
      </c>
      <c r="Z78" s="306">
        <v>0</v>
      </c>
      <c r="AA78" s="306">
        <v>0</v>
      </c>
      <c r="AB78" s="315">
        <v>406</v>
      </c>
      <c r="AC78" s="325">
        <v>143</v>
      </c>
      <c r="AD78" s="325">
        <v>0</v>
      </c>
      <c r="AE78" s="325">
        <v>1154</v>
      </c>
      <c r="AF78" s="325">
        <v>0</v>
      </c>
      <c r="AG78" s="325">
        <v>1425</v>
      </c>
      <c r="AH78" s="325">
        <v>1246</v>
      </c>
      <c r="AI78" s="325">
        <v>0</v>
      </c>
      <c r="AJ78" s="325">
        <v>631</v>
      </c>
      <c r="AK78" s="325">
        <v>0</v>
      </c>
      <c r="AL78" s="325">
        <v>0</v>
      </c>
      <c r="AM78" s="325">
        <v>0</v>
      </c>
      <c r="AN78" s="325">
        <v>0</v>
      </c>
      <c r="AO78" s="325">
        <v>0</v>
      </c>
      <c r="AP78" s="325">
        <v>0</v>
      </c>
      <c r="AQ78" s="325">
        <v>0</v>
      </c>
      <c r="AR78" s="325">
        <v>0</v>
      </c>
      <c r="AS78" s="325">
        <v>0</v>
      </c>
      <c r="AT78" s="325">
        <v>0</v>
      </c>
      <c r="AU78" s="325">
        <v>0</v>
      </c>
      <c r="AV78" s="183"/>
      <c r="AW78" s="333">
        <v>0</v>
      </c>
      <c r="AX78" s="234" t="s">
        <v>221</v>
      </c>
      <c r="AY78" s="234" t="s">
        <v>221</v>
      </c>
      <c r="AZ78" s="234" t="s">
        <v>221</v>
      </c>
      <c r="BA78" s="335">
        <v>112</v>
      </c>
      <c r="BB78" s="335">
        <v>72</v>
      </c>
      <c r="BC78" s="335">
        <v>0</v>
      </c>
      <c r="BD78" s="234" t="s">
        <v>221</v>
      </c>
      <c r="BE78" s="234" t="s">
        <v>221</v>
      </c>
      <c r="BF78" s="234" t="s">
        <v>221</v>
      </c>
      <c r="BG78" s="234" t="s">
        <v>221</v>
      </c>
      <c r="BH78" s="341">
        <v>0</v>
      </c>
      <c r="BI78" s="341">
        <v>0</v>
      </c>
      <c r="BJ78" s="234" t="s">
        <v>221</v>
      </c>
      <c r="BK78" s="342">
        <v>0</v>
      </c>
      <c r="BL78" s="342">
        <v>0</v>
      </c>
      <c r="BM78" s="342">
        <v>0</v>
      </c>
      <c r="BN78" s="234" t="s">
        <v>221</v>
      </c>
      <c r="BO78" s="234" t="s">
        <v>221</v>
      </c>
      <c r="BP78" s="234" t="s">
        <v>221</v>
      </c>
      <c r="BQ78" s="234" t="s">
        <v>221</v>
      </c>
      <c r="BR78" s="234" t="s">
        <v>221</v>
      </c>
      <c r="BS78" s="343">
        <v>0</v>
      </c>
      <c r="BT78" s="343">
        <v>0</v>
      </c>
      <c r="BU78" s="343">
        <v>0</v>
      </c>
      <c r="BV78" s="343">
        <v>537</v>
      </c>
      <c r="BW78" s="350">
        <v>0</v>
      </c>
      <c r="BX78" s="350">
        <v>0</v>
      </c>
      <c r="BY78" s="350">
        <v>149</v>
      </c>
      <c r="BZ78" s="350">
        <v>0</v>
      </c>
      <c r="CA78" s="350">
        <v>0</v>
      </c>
      <c r="CB78" s="350">
        <v>0</v>
      </c>
      <c r="CC78" s="234" t="s">
        <v>221</v>
      </c>
      <c r="CD78" s="234" t="s">
        <v>221</v>
      </c>
      <c r="CE78" s="192">
        <f t="shared" si="8"/>
        <v>12048.98</v>
      </c>
      <c r="CF78" s="192"/>
    </row>
    <row r="79" spans="1:84" ht="12.6" customHeight="1" x14ac:dyDescent="0.25">
      <c r="A79" s="171" t="s">
        <v>251</v>
      </c>
      <c r="B79" s="175"/>
      <c r="C79" s="284">
        <v>0</v>
      </c>
      <c r="D79" s="284">
        <v>0</v>
      </c>
      <c r="E79" s="284">
        <v>50367.967199999999</v>
      </c>
      <c r="F79" s="284">
        <v>0</v>
      </c>
      <c r="G79" s="284">
        <v>0</v>
      </c>
      <c r="H79" s="284">
        <v>0</v>
      </c>
      <c r="I79" s="284">
        <v>0</v>
      </c>
      <c r="J79" s="284">
        <v>463.22750000000002</v>
      </c>
      <c r="K79" s="284">
        <v>0</v>
      </c>
      <c r="L79" s="284">
        <v>0</v>
      </c>
      <c r="M79" s="284">
        <v>0</v>
      </c>
      <c r="N79" s="284">
        <v>0</v>
      </c>
      <c r="O79" s="284">
        <v>2039</v>
      </c>
      <c r="P79" s="284">
        <v>13039.094999999999</v>
      </c>
      <c r="Q79" s="284">
        <v>0</v>
      </c>
      <c r="R79" s="284">
        <v>0</v>
      </c>
      <c r="S79" s="295">
        <v>0</v>
      </c>
      <c r="T79" s="295">
        <v>0</v>
      </c>
      <c r="U79" s="305">
        <v>332.69</v>
      </c>
      <c r="V79" s="305">
        <v>0</v>
      </c>
      <c r="W79" s="305">
        <v>0</v>
      </c>
      <c r="X79" s="305">
        <v>0</v>
      </c>
      <c r="Y79" s="305">
        <v>12701.730000000001</v>
      </c>
      <c r="Z79" s="305">
        <v>0</v>
      </c>
      <c r="AA79" s="305">
        <v>0</v>
      </c>
      <c r="AB79" s="314">
        <v>0</v>
      </c>
      <c r="AC79" s="324">
        <v>0</v>
      </c>
      <c r="AD79" s="324">
        <v>0</v>
      </c>
      <c r="AE79" s="324">
        <v>0</v>
      </c>
      <c r="AF79" s="324">
        <v>0</v>
      </c>
      <c r="AG79" s="324">
        <v>11460.121799999999</v>
      </c>
      <c r="AH79" s="324">
        <v>5461.8760000000002</v>
      </c>
      <c r="AI79" s="322"/>
      <c r="AJ79" s="322"/>
      <c r="AK79" s="322"/>
      <c r="AL79" s="322"/>
      <c r="AM79" s="322"/>
      <c r="AN79" s="322"/>
      <c r="AO79" s="322"/>
      <c r="AP79" s="322"/>
      <c r="AQ79" s="322"/>
      <c r="AR79" s="322"/>
      <c r="AS79" s="322"/>
      <c r="AT79" s="322"/>
      <c r="AU79" s="322"/>
      <c r="AV79" s="183"/>
      <c r="AW79" s="332"/>
      <c r="AX79" s="234" t="s">
        <v>221</v>
      </c>
      <c r="AY79" s="234" t="s">
        <v>221</v>
      </c>
      <c r="AZ79" s="234" t="s">
        <v>221</v>
      </c>
      <c r="BA79" s="234" t="s">
        <v>221</v>
      </c>
      <c r="BB79" s="183"/>
      <c r="BC79" s="183"/>
      <c r="BD79" s="234" t="s">
        <v>221</v>
      </c>
      <c r="BE79" s="234" t="s">
        <v>221</v>
      </c>
      <c r="BF79" s="234" t="s">
        <v>221</v>
      </c>
      <c r="BG79" s="234" t="s">
        <v>221</v>
      </c>
      <c r="BH79" s="183"/>
      <c r="BI79" s="183"/>
      <c r="BJ79" s="234" t="s">
        <v>221</v>
      </c>
      <c r="BK79" s="183"/>
      <c r="BL79" s="183"/>
      <c r="BM79" s="183"/>
      <c r="BN79" s="234" t="s">
        <v>221</v>
      </c>
      <c r="BO79" s="234" t="s">
        <v>221</v>
      </c>
      <c r="BP79" s="234" t="s">
        <v>221</v>
      </c>
      <c r="BQ79" s="234" t="s">
        <v>221</v>
      </c>
      <c r="BR79" s="234" t="s">
        <v>221</v>
      </c>
      <c r="BS79" s="183"/>
      <c r="BT79" s="183"/>
      <c r="BU79" s="183"/>
      <c r="BV79" s="183"/>
      <c r="BW79" s="183"/>
      <c r="BX79" s="183"/>
      <c r="BY79" s="183"/>
      <c r="BZ79" s="183"/>
      <c r="CA79" s="183"/>
      <c r="CB79" s="183"/>
      <c r="CC79" s="234" t="s">
        <v>221</v>
      </c>
      <c r="CD79" s="234" t="s">
        <v>221</v>
      </c>
      <c r="CE79" s="192">
        <f t="shared" si="8"/>
        <v>95865.70749999999</v>
      </c>
      <c r="CF79" s="192">
        <f>BA59</f>
        <v>0</v>
      </c>
    </row>
    <row r="80" spans="1:84" ht="21" customHeight="1" x14ac:dyDescent="0.25">
      <c r="A80" s="171" t="s">
        <v>252</v>
      </c>
      <c r="B80" s="175"/>
      <c r="C80" s="283">
        <v>0</v>
      </c>
      <c r="D80" s="283">
        <v>0</v>
      </c>
      <c r="E80" s="283">
        <v>0</v>
      </c>
      <c r="F80" s="283">
        <v>0</v>
      </c>
      <c r="G80" s="283">
        <v>0</v>
      </c>
      <c r="H80" s="283">
        <v>0</v>
      </c>
      <c r="I80" s="283">
        <v>0</v>
      </c>
      <c r="J80" s="283">
        <v>0.59328707307692308</v>
      </c>
      <c r="K80" s="283">
        <v>0</v>
      </c>
      <c r="L80" s="283">
        <v>0</v>
      </c>
      <c r="M80" s="283">
        <v>0</v>
      </c>
      <c r="N80" s="283">
        <v>0</v>
      </c>
      <c r="O80" s="283">
        <v>4.3966586538461536</v>
      </c>
      <c r="P80" s="283">
        <v>6.6295432692307692</v>
      </c>
      <c r="Q80" s="283">
        <v>2.243096153846154</v>
      </c>
      <c r="R80" s="283">
        <v>1.1408653846153847</v>
      </c>
      <c r="S80" s="294">
        <v>5.0491826923076921</v>
      </c>
      <c r="T80" s="294">
        <v>0</v>
      </c>
      <c r="U80" s="304">
        <v>8.6527211538461533</v>
      </c>
      <c r="V80" s="304">
        <v>0</v>
      </c>
      <c r="W80" s="304">
        <v>0</v>
      </c>
      <c r="X80" s="304">
        <v>0</v>
      </c>
      <c r="Y80" s="304">
        <v>7.0801826923076927</v>
      </c>
      <c r="Z80" s="304">
        <v>0</v>
      </c>
      <c r="AA80" s="304">
        <v>0</v>
      </c>
      <c r="AB80" s="313">
        <v>2.0024038461538463</v>
      </c>
      <c r="AC80" s="323">
        <v>1.1102403846153848</v>
      </c>
      <c r="AD80" s="323">
        <v>0</v>
      </c>
      <c r="AE80" s="323">
        <v>5.2289663461538458</v>
      </c>
      <c r="AF80" s="323">
        <v>0</v>
      </c>
      <c r="AG80" s="323">
        <v>11.654884615384615</v>
      </c>
      <c r="AH80" s="323">
        <v>22.013221153846153</v>
      </c>
      <c r="AI80" s="323">
        <v>0</v>
      </c>
      <c r="AJ80" s="323">
        <v>37.97775</v>
      </c>
      <c r="AK80" s="323">
        <v>1.0617788461538462</v>
      </c>
      <c r="AL80" s="323">
        <v>0</v>
      </c>
      <c r="AM80" s="323">
        <v>0</v>
      </c>
      <c r="AN80" s="323">
        <v>0</v>
      </c>
      <c r="AO80" s="323">
        <v>0</v>
      </c>
      <c r="AP80" s="323">
        <v>0</v>
      </c>
      <c r="AQ80" s="323">
        <v>0</v>
      </c>
      <c r="AR80" s="323">
        <v>0</v>
      </c>
      <c r="AS80" s="323">
        <v>0</v>
      </c>
      <c r="AT80" s="323">
        <v>0</v>
      </c>
      <c r="AU80" s="323">
        <v>0</v>
      </c>
      <c r="AV80" s="185"/>
      <c r="AW80" s="234" t="s">
        <v>221</v>
      </c>
      <c r="AX80" s="234" t="s">
        <v>221</v>
      </c>
      <c r="AY80" s="234" t="s">
        <v>221</v>
      </c>
      <c r="AZ80" s="234" t="s">
        <v>221</v>
      </c>
      <c r="BA80" s="234" t="s">
        <v>221</v>
      </c>
      <c r="BB80" s="234" t="s">
        <v>221</v>
      </c>
      <c r="BC80" s="234" t="s">
        <v>221</v>
      </c>
      <c r="BD80" s="234" t="s">
        <v>221</v>
      </c>
      <c r="BE80" s="234" t="s">
        <v>221</v>
      </c>
      <c r="BF80" s="234" t="s">
        <v>221</v>
      </c>
      <c r="BG80" s="234" t="s">
        <v>221</v>
      </c>
      <c r="BH80" s="234" t="s">
        <v>221</v>
      </c>
      <c r="BI80" s="234" t="s">
        <v>221</v>
      </c>
      <c r="BJ80" s="234" t="s">
        <v>221</v>
      </c>
      <c r="BK80" s="234" t="s">
        <v>221</v>
      </c>
      <c r="BL80" s="234" t="s">
        <v>221</v>
      </c>
      <c r="BM80" s="234" t="s">
        <v>221</v>
      </c>
      <c r="BN80" s="234" t="s">
        <v>221</v>
      </c>
      <c r="BO80" s="234" t="s">
        <v>221</v>
      </c>
      <c r="BP80" s="234" t="s">
        <v>221</v>
      </c>
      <c r="BQ80" s="234" t="s">
        <v>221</v>
      </c>
      <c r="BR80" s="234" t="s">
        <v>221</v>
      </c>
      <c r="BS80" s="234" t="s">
        <v>221</v>
      </c>
      <c r="BT80" s="234" t="s">
        <v>221</v>
      </c>
      <c r="BU80" s="239"/>
      <c r="BV80" s="239"/>
      <c r="BW80" s="239"/>
      <c r="BX80" s="239"/>
      <c r="BY80" s="239"/>
      <c r="BZ80" s="239"/>
      <c r="CA80" s="239"/>
      <c r="CB80" s="239"/>
      <c r="CC80" s="234" t="s">
        <v>221</v>
      </c>
      <c r="CD80" s="234" t="s">
        <v>221</v>
      </c>
      <c r="CE80" s="240">
        <f t="shared" si="8"/>
        <v>116.83478226538462</v>
      </c>
      <c r="CF80" s="240"/>
    </row>
    <row r="81" spans="1:5" ht="12.6" customHeight="1" x14ac:dyDescent="0.25">
      <c r="A81" s="202" t="s">
        <v>253</v>
      </c>
      <c r="B81" s="202"/>
      <c r="C81" s="202"/>
      <c r="D81" s="202"/>
      <c r="E81" s="202"/>
    </row>
    <row r="82" spans="1:5" ht="12.6" customHeight="1" x14ac:dyDescent="0.25">
      <c r="A82" s="171" t="s">
        <v>254</v>
      </c>
      <c r="B82" s="172"/>
      <c r="C82" s="353" t="s">
        <v>1272</v>
      </c>
      <c r="D82" s="241"/>
      <c r="E82" s="175"/>
    </row>
    <row r="83" spans="1:5" ht="12.6" customHeight="1" x14ac:dyDescent="0.25">
      <c r="A83" s="173" t="s">
        <v>255</v>
      </c>
      <c r="B83" s="172" t="s">
        <v>256</v>
      </c>
      <c r="C83" s="444" t="s">
        <v>1370</v>
      </c>
      <c r="D83" s="241"/>
      <c r="E83" s="175"/>
    </row>
    <row r="84" spans="1:5" ht="12.6" customHeight="1" x14ac:dyDescent="0.25">
      <c r="A84" s="173" t="s">
        <v>257</v>
      </c>
      <c r="B84" s="172" t="s">
        <v>256</v>
      </c>
      <c r="C84" s="355" t="s">
        <v>1273</v>
      </c>
      <c r="D84" s="199"/>
      <c r="E84" s="198"/>
    </row>
    <row r="85" spans="1:5" ht="12.6" customHeight="1" x14ac:dyDescent="0.25">
      <c r="A85" s="173" t="s">
        <v>1251</v>
      </c>
      <c r="B85" s="172"/>
      <c r="C85" s="356" t="s">
        <v>1274</v>
      </c>
      <c r="D85" s="199"/>
      <c r="E85" s="198"/>
    </row>
    <row r="86" spans="1:5" ht="12.6" customHeight="1" x14ac:dyDescent="0.25">
      <c r="A86" s="173" t="s">
        <v>1252</v>
      </c>
      <c r="B86" s="172" t="s">
        <v>256</v>
      </c>
      <c r="C86" s="356" t="s">
        <v>1274</v>
      </c>
      <c r="D86" s="199"/>
      <c r="E86" s="198"/>
    </row>
    <row r="87" spans="1:5" ht="12.6" customHeight="1" x14ac:dyDescent="0.25">
      <c r="A87" s="173" t="s">
        <v>258</v>
      </c>
      <c r="B87" s="172" t="s">
        <v>256</v>
      </c>
      <c r="C87" s="355" t="s">
        <v>1275</v>
      </c>
      <c r="D87" s="199"/>
      <c r="E87" s="198"/>
    </row>
    <row r="88" spans="1:5" ht="12.6" customHeight="1" x14ac:dyDescent="0.25">
      <c r="A88" s="173" t="s">
        <v>259</v>
      </c>
      <c r="B88" s="172" t="s">
        <v>256</v>
      </c>
      <c r="C88" s="355" t="s">
        <v>1276</v>
      </c>
      <c r="D88" s="199"/>
      <c r="E88" s="198"/>
    </row>
    <row r="89" spans="1:5" ht="12.6" customHeight="1" x14ac:dyDescent="0.25">
      <c r="A89" s="173" t="s">
        <v>260</v>
      </c>
      <c r="B89" s="172" t="s">
        <v>256</v>
      </c>
      <c r="C89" s="355" t="s">
        <v>1277</v>
      </c>
      <c r="D89" s="199"/>
      <c r="E89" s="198"/>
    </row>
    <row r="90" spans="1:5" ht="12.6" customHeight="1" x14ac:dyDescent="0.25">
      <c r="A90" s="173" t="s">
        <v>261</v>
      </c>
      <c r="B90" s="172" t="s">
        <v>256</v>
      </c>
      <c r="C90" s="355" t="s">
        <v>1278</v>
      </c>
      <c r="D90" s="199"/>
      <c r="E90" s="198"/>
    </row>
    <row r="91" spans="1:5" ht="12.6" customHeight="1" x14ac:dyDescent="0.25">
      <c r="A91" s="173" t="s">
        <v>262</v>
      </c>
      <c r="B91" s="172" t="s">
        <v>256</v>
      </c>
      <c r="C91" s="355" t="s">
        <v>1279</v>
      </c>
      <c r="D91" s="199"/>
      <c r="E91" s="198"/>
    </row>
    <row r="92" spans="1:5" ht="12.6" customHeight="1" x14ac:dyDescent="0.25">
      <c r="A92" s="173" t="s">
        <v>263</v>
      </c>
      <c r="B92" s="172" t="s">
        <v>256</v>
      </c>
      <c r="C92" s="354" t="s">
        <v>1280</v>
      </c>
      <c r="D92" s="241"/>
      <c r="E92" s="175"/>
    </row>
    <row r="93" spans="1:5" ht="12.6" customHeight="1" x14ac:dyDescent="0.25">
      <c r="A93" s="173" t="s">
        <v>264</v>
      </c>
      <c r="B93" s="172" t="s">
        <v>256</v>
      </c>
      <c r="C93" s="357" t="s">
        <v>1281</v>
      </c>
      <c r="D93" s="241"/>
      <c r="E93" s="175"/>
    </row>
    <row r="94" spans="1:5" ht="12.6" customHeight="1" x14ac:dyDescent="0.25">
      <c r="A94" s="173"/>
      <c r="B94" s="173"/>
      <c r="C94" s="188"/>
      <c r="D94" s="175"/>
      <c r="E94" s="175"/>
    </row>
    <row r="95" spans="1:5" ht="12.6" customHeight="1" x14ac:dyDescent="0.25">
      <c r="A95" s="202" t="s">
        <v>265</v>
      </c>
      <c r="B95" s="202"/>
      <c r="C95" s="202"/>
      <c r="D95" s="202"/>
      <c r="E95" s="202"/>
    </row>
    <row r="96" spans="1:5" ht="12.6" customHeight="1" x14ac:dyDescent="0.25">
      <c r="A96" s="242" t="s">
        <v>266</v>
      </c>
      <c r="B96" s="242"/>
      <c r="C96" s="242"/>
      <c r="D96" s="242"/>
      <c r="E96" s="242"/>
    </row>
    <row r="97" spans="1:5" ht="12.6" customHeight="1" x14ac:dyDescent="0.25">
      <c r="A97" s="173" t="s">
        <v>267</v>
      </c>
      <c r="B97" s="172" t="s">
        <v>256</v>
      </c>
      <c r="C97" s="186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6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358">
        <v>1</v>
      </c>
      <c r="D99" s="175"/>
      <c r="E99" s="175"/>
    </row>
    <row r="100" spans="1:5" ht="12.6" customHeight="1" x14ac:dyDescent="0.25">
      <c r="A100" s="242" t="s">
        <v>269</v>
      </c>
      <c r="B100" s="242"/>
      <c r="C100" s="242"/>
      <c r="D100" s="242"/>
      <c r="E100" s="242"/>
    </row>
    <row r="101" spans="1:5" ht="12.6" customHeight="1" x14ac:dyDescent="0.25">
      <c r="A101" s="173" t="s">
        <v>270</v>
      </c>
      <c r="B101" s="172" t="s">
        <v>256</v>
      </c>
      <c r="C101" s="186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14"/>
      <c r="D102" s="175"/>
      <c r="E102" s="175"/>
    </row>
    <row r="103" spans="1:5" ht="12.6" customHeight="1" x14ac:dyDescent="0.25">
      <c r="A103" s="242" t="s">
        <v>271</v>
      </c>
      <c r="B103" s="242"/>
      <c r="C103" s="242"/>
      <c r="D103" s="242"/>
      <c r="E103" s="242"/>
    </row>
    <row r="104" spans="1:5" ht="12.6" customHeight="1" x14ac:dyDescent="0.25">
      <c r="A104" s="173" t="s">
        <v>272</v>
      </c>
      <c r="B104" s="172" t="s">
        <v>256</v>
      </c>
      <c r="C104" s="186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6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6"/>
      <c r="D106" s="175"/>
      <c r="E106" s="175"/>
    </row>
    <row r="107" spans="1:5" ht="21.75" customHeight="1" x14ac:dyDescent="0.25">
      <c r="A107" s="173"/>
      <c r="B107" s="172"/>
      <c r="C107" s="187"/>
      <c r="D107" s="175"/>
      <c r="E107" s="175"/>
    </row>
    <row r="108" spans="1:5" ht="13.5" customHeight="1" x14ac:dyDescent="0.25">
      <c r="A108" s="201" t="s">
        <v>275</v>
      </c>
      <c r="B108" s="202"/>
      <c r="C108" s="202"/>
      <c r="D108" s="202"/>
      <c r="E108" s="202"/>
    </row>
    <row r="109" spans="1:5" ht="13.5" customHeight="1" x14ac:dyDescent="0.25">
      <c r="A109" s="173"/>
      <c r="B109" s="172"/>
      <c r="C109" s="187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360">
        <v>224</v>
      </c>
      <c r="D111" s="359">
        <v>737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360">
        <v>333</v>
      </c>
      <c r="D112" s="359">
        <v>4910</v>
      </c>
      <c r="E112" s="175"/>
    </row>
    <row r="113" spans="1:5" ht="12.6" customHeight="1" x14ac:dyDescent="0.25">
      <c r="A113" s="173" t="s">
        <v>280</v>
      </c>
      <c r="B113" s="172" t="s">
        <v>256</v>
      </c>
      <c r="C113" s="360">
        <v>175</v>
      </c>
      <c r="D113" s="359">
        <v>510</v>
      </c>
      <c r="E113" s="175"/>
    </row>
    <row r="114" spans="1:5" ht="12.6" customHeight="1" x14ac:dyDescent="0.25">
      <c r="A114" s="173" t="s">
        <v>281</v>
      </c>
      <c r="B114" s="172" t="s">
        <v>256</v>
      </c>
      <c r="C114" s="360">
        <v>106</v>
      </c>
      <c r="D114" s="359">
        <v>171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6"/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6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6"/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6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6"/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6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6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6"/>
      <c r="D123" s="175"/>
      <c r="E123" s="175"/>
    </row>
    <row r="124" spans="1:5" ht="12.6" customHeight="1" x14ac:dyDescent="0.25">
      <c r="A124" s="173" t="s">
        <v>289</v>
      </c>
      <c r="B124" s="172"/>
      <c r="C124" s="361">
        <v>11</v>
      </c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361">
        <v>14</v>
      </c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6"/>
      <c r="D126" s="175"/>
      <c r="E126" s="175"/>
    </row>
    <row r="127" spans="1:5" ht="12.6" customHeight="1" x14ac:dyDescent="0.25">
      <c r="A127" s="173" t="s">
        <v>291</v>
      </c>
      <c r="B127" s="175"/>
      <c r="C127" s="188"/>
      <c r="D127" s="175"/>
      <c r="E127" s="175">
        <f>SUM(C116:C126)</f>
        <v>25</v>
      </c>
    </row>
    <row r="128" spans="1:5" ht="12.6" customHeight="1" x14ac:dyDescent="0.25">
      <c r="A128" s="173" t="s">
        <v>292</v>
      </c>
      <c r="B128" s="172" t="s">
        <v>256</v>
      </c>
      <c r="C128" s="362">
        <v>25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362">
        <v>5</v>
      </c>
      <c r="D129" s="175"/>
      <c r="E129" s="175"/>
    </row>
    <row r="130" spans="1:6" ht="12.6" customHeight="1" x14ac:dyDescent="0.25">
      <c r="A130" s="173"/>
      <c r="B130" s="175"/>
      <c r="C130" s="188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363">
        <v>1166785.19</v>
      </c>
      <c r="D131" s="175"/>
      <c r="E131" s="175"/>
    </row>
    <row r="132" spans="1:6" ht="12.6" customHeight="1" x14ac:dyDescent="0.25">
      <c r="A132" s="173"/>
      <c r="B132" s="173"/>
      <c r="C132" s="188"/>
      <c r="D132" s="175"/>
      <c r="E132" s="175"/>
    </row>
    <row r="133" spans="1:6" ht="12.6" customHeight="1" x14ac:dyDescent="0.25">
      <c r="A133" s="173"/>
      <c r="B133" s="173"/>
      <c r="C133" s="188"/>
      <c r="D133" s="175"/>
      <c r="E133" s="175"/>
    </row>
    <row r="134" spans="1:6" ht="12.6" customHeight="1" x14ac:dyDescent="0.25">
      <c r="A134" s="173"/>
      <c r="B134" s="173"/>
      <c r="C134" s="188"/>
      <c r="D134" s="175"/>
      <c r="E134" s="175"/>
    </row>
    <row r="135" spans="1:6" ht="18" customHeight="1" x14ac:dyDescent="0.25">
      <c r="A135" s="173"/>
      <c r="B135" s="173"/>
      <c r="C135" s="188"/>
      <c r="D135" s="175"/>
      <c r="E135" s="175"/>
    </row>
    <row r="136" spans="1:6" ht="12.6" customHeight="1" x14ac:dyDescent="0.25">
      <c r="A136" s="202" t="s">
        <v>1240</v>
      </c>
      <c r="B136" s="201"/>
      <c r="C136" s="201"/>
      <c r="D136" s="201"/>
      <c r="E136" s="201"/>
    </row>
    <row r="137" spans="1:6" ht="12.6" customHeight="1" x14ac:dyDescent="0.25">
      <c r="A137" s="243" t="s">
        <v>295</v>
      </c>
      <c r="B137" s="176" t="s">
        <v>296</v>
      </c>
      <c r="C137" s="189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364">
        <v>135</v>
      </c>
      <c r="C138" s="364">
        <v>34</v>
      </c>
      <c r="D138" s="364">
        <v>55</v>
      </c>
      <c r="E138" s="175">
        <f>SUM(B138:D138)</f>
        <v>224</v>
      </c>
    </row>
    <row r="139" spans="1:6" ht="12.6" customHeight="1" x14ac:dyDescent="0.25">
      <c r="A139" s="173" t="s">
        <v>215</v>
      </c>
      <c r="B139" s="364">
        <v>374</v>
      </c>
      <c r="C139" s="364">
        <v>224</v>
      </c>
      <c r="D139" s="364">
        <v>181</v>
      </c>
      <c r="E139" s="175">
        <f>SUM(B139:D139)</f>
        <v>779</v>
      </c>
    </row>
    <row r="140" spans="1:6" ht="12.6" customHeight="1" x14ac:dyDescent="0.25">
      <c r="A140" s="173" t="s">
        <v>298</v>
      </c>
      <c r="B140" s="364">
        <v>1724.3912648761986</v>
      </c>
      <c r="C140" s="364">
        <v>1273.693545614846</v>
      </c>
      <c r="D140" s="364">
        <v>2374.9151895089553</v>
      </c>
      <c r="E140" s="175">
        <f>SUM(B140:D140)</f>
        <v>5373</v>
      </c>
    </row>
    <row r="141" spans="1:6" ht="12.6" customHeight="1" x14ac:dyDescent="0.25">
      <c r="A141" s="173" t="s">
        <v>245</v>
      </c>
      <c r="B141" s="364">
        <v>4194035.4300000006</v>
      </c>
      <c r="C141" s="364">
        <v>2312739.73</v>
      </c>
      <c r="D141" s="364">
        <v>1338140.3900000001</v>
      </c>
      <c r="E141" s="175">
        <f>SUM(B141:D141)</f>
        <v>7844915.5500000007</v>
      </c>
      <c r="F141" s="196"/>
    </row>
    <row r="142" spans="1:6" ht="12.6" customHeight="1" x14ac:dyDescent="0.25">
      <c r="A142" s="173" t="s">
        <v>246</v>
      </c>
      <c r="B142" s="364">
        <v>10996039.781000001</v>
      </c>
      <c r="C142" s="364">
        <v>8122045.5725999987</v>
      </c>
      <c r="D142" s="364">
        <v>15144279.35</v>
      </c>
      <c r="E142" s="175">
        <f>SUM(B142:D142)</f>
        <v>34262364.703599997</v>
      </c>
      <c r="F142" s="196"/>
    </row>
    <row r="143" spans="1:6" ht="12.6" customHeight="1" x14ac:dyDescent="0.25">
      <c r="A143" s="243" t="s">
        <v>299</v>
      </c>
      <c r="B143" s="176" t="s">
        <v>296</v>
      </c>
      <c r="C143" s="189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365">
        <v>301</v>
      </c>
      <c r="C144" s="366"/>
      <c r="D144" s="365">
        <v>32</v>
      </c>
      <c r="E144" s="175">
        <f>SUM(B144:D144)</f>
        <v>333</v>
      </c>
    </row>
    <row r="145" spans="1:5" ht="12.6" customHeight="1" x14ac:dyDescent="0.25">
      <c r="A145" s="173" t="s">
        <v>215</v>
      </c>
      <c r="B145" s="365">
        <v>4529</v>
      </c>
      <c r="C145" s="366"/>
      <c r="D145" s="365">
        <v>381</v>
      </c>
      <c r="E145" s="175">
        <f>SUM(B145:D145)</f>
        <v>4910</v>
      </c>
    </row>
    <row r="146" spans="1:5" ht="12.6" customHeight="1" x14ac:dyDescent="0.25">
      <c r="A146" s="173" t="s">
        <v>298</v>
      </c>
      <c r="B146" s="365"/>
      <c r="C146" s="366"/>
      <c r="D146" s="365"/>
      <c r="E146" s="175">
        <f>SUM(B146:D146)</f>
        <v>0</v>
      </c>
    </row>
    <row r="147" spans="1:5" ht="12.6" customHeight="1" x14ac:dyDescent="0.25">
      <c r="A147" s="173" t="s">
        <v>245</v>
      </c>
      <c r="B147" s="365">
        <v>4552471</v>
      </c>
      <c r="C147" s="365">
        <v>0</v>
      </c>
      <c r="D147" s="365">
        <v>298430</v>
      </c>
      <c r="E147" s="175">
        <f>SUM(B147:D147)</f>
        <v>4850901</v>
      </c>
    </row>
    <row r="148" spans="1:5" ht="12.6" customHeight="1" x14ac:dyDescent="0.25">
      <c r="A148" s="173" t="s">
        <v>246</v>
      </c>
      <c r="B148" s="365">
        <v>0</v>
      </c>
      <c r="C148" s="365">
        <v>0</v>
      </c>
      <c r="D148" s="365">
        <v>0</v>
      </c>
      <c r="E148" s="175">
        <f>SUM(B148:D148)</f>
        <v>0</v>
      </c>
    </row>
    <row r="149" spans="1:5" ht="12.6" customHeight="1" x14ac:dyDescent="0.25">
      <c r="A149" s="243" t="s">
        <v>300</v>
      </c>
      <c r="B149" s="176" t="s">
        <v>296</v>
      </c>
      <c r="C149" s="189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367">
        <v>161</v>
      </c>
      <c r="C150" s="368"/>
      <c r="D150" s="367">
        <v>14</v>
      </c>
      <c r="E150" s="175">
        <f>SUM(B150:D150)</f>
        <v>175</v>
      </c>
    </row>
    <row r="151" spans="1:5" ht="12.6" customHeight="1" x14ac:dyDescent="0.25">
      <c r="A151" s="173" t="s">
        <v>215</v>
      </c>
      <c r="B151" s="367">
        <v>471</v>
      </c>
      <c r="C151" s="368"/>
      <c r="D151" s="367">
        <v>39</v>
      </c>
      <c r="E151" s="175">
        <f>SUM(B151:D151)</f>
        <v>510</v>
      </c>
    </row>
    <row r="152" spans="1:5" ht="12.6" customHeight="1" x14ac:dyDescent="0.25">
      <c r="A152" s="173" t="s">
        <v>298</v>
      </c>
      <c r="B152" s="367"/>
      <c r="C152" s="368"/>
      <c r="D152" s="367"/>
      <c r="E152" s="175">
        <f>SUM(B152:D152)</f>
        <v>0</v>
      </c>
    </row>
    <row r="153" spans="1:5" ht="12.6" customHeight="1" x14ac:dyDescent="0.25">
      <c r="A153" s="173" t="s">
        <v>245</v>
      </c>
      <c r="B153" s="367">
        <v>548367.21</v>
      </c>
      <c r="C153" s="367">
        <v>0</v>
      </c>
      <c r="D153" s="367">
        <v>46319.64</v>
      </c>
      <c r="E153" s="175">
        <f>SUM(B153:D153)</f>
        <v>594686.85</v>
      </c>
    </row>
    <row r="154" spans="1:5" ht="12.6" customHeight="1" x14ac:dyDescent="0.25">
      <c r="A154" s="173" t="s">
        <v>246</v>
      </c>
      <c r="B154" s="367">
        <v>271141.77999999997</v>
      </c>
      <c r="C154" s="367">
        <v>11226.76</v>
      </c>
      <c r="D154" s="367">
        <v>43392.53</v>
      </c>
      <c r="E154" s="175">
        <f>SUM(B154:D154)</f>
        <v>325761.06999999995</v>
      </c>
    </row>
    <row r="155" spans="1:5" ht="12.6" customHeight="1" x14ac:dyDescent="0.25">
      <c r="A155" s="177"/>
      <c r="B155" s="177"/>
      <c r="C155" s="190"/>
      <c r="D155" s="178"/>
      <c r="E155" s="175"/>
    </row>
    <row r="156" spans="1:5" ht="12.6" customHeight="1" x14ac:dyDescent="0.25">
      <c r="A156" s="243" t="s">
        <v>301</v>
      </c>
      <c r="B156" s="176" t="s">
        <v>302</v>
      </c>
      <c r="C156" s="189" t="s">
        <v>303</v>
      </c>
      <c r="D156" s="175"/>
      <c r="E156" s="175"/>
    </row>
    <row r="157" spans="1:5" ht="12.6" customHeight="1" x14ac:dyDescent="0.25">
      <c r="A157" s="177" t="s">
        <v>304</v>
      </c>
      <c r="B157" s="370">
        <v>5026362</v>
      </c>
      <c r="C157" s="369">
        <v>2255945</v>
      </c>
      <c r="D157" s="175"/>
      <c r="E157" s="175"/>
    </row>
    <row r="158" spans="1:5" ht="12.6" customHeight="1" x14ac:dyDescent="0.25">
      <c r="A158" s="177"/>
      <c r="B158" s="178"/>
      <c r="C158" s="190"/>
      <c r="D158" s="175"/>
      <c r="E158" s="175"/>
    </row>
    <row r="159" spans="1:5" ht="12.6" customHeight="1" x14ac:dyDescent="0.25">
      <c r="A159" s="177"/>
      <c r="B159" s="177"/>
      <c r="C159" s="190"/>
      <c r="D159" s="178"/>
      <c r="E159" s="175"/>
    </row>
    <row r="160" spans="1:5" ht="12.6" customHeight="1" x14ac:dyDescent="0.25">
      <c r="A160" s="177"/>
      <c r="B160" s="177"/>
      <c r="C160" s="190"/>
      <c r="D160" s="178"/>
      <c r="E160" s="175"/>
    </row>
    <row r="161" spans="1:5" ht="12.6" customHeight="1" x14ac:dyDescent="0.25">
      <c r="A161" s="177"/>
      <c r="B161" s="177"/>
      <c r="C161" s="190"/>
      <c r="D161" s="178"/>
      <c r="E161" s="175"/>
    </row>
    <row r="162" spans="1:5" ht="21.75" customHeight="1" x14ac:dyDescent="0.25">
      <c r="A162" s="177"/>
      <c r="B162" s="177"/>
      <c r="C162" s="190"/>
      <c r="D162" s="178"/>
      <c r="E162" s="175"/>
    </row>
    <row r="163" spans="1:5" ht="11.4" customHeight="1" x14ac:dyDescent="0.25">
      <c r="A163" s="201" t="s">
        <v>305</v>
      </c>
      <c r="B163" s="202"/>
      <c r="C163" s="202"/>
      <c r="D163" s="202"/>
      <c r="E163" s="202"/>
    </row>
    <row r="164" spans="1:5" ht="11.4" customHeight="1" x14ac:dyDescent="0.25">
      <c r="A164" s="242" t="s">
        <v>306</v>
      </c>
      <c r="B164" s="242"/>
      <c r="C164" s="242"/>
      <c r="D164" s="242"/>
      <c r="E164" s="242"/>
    </row>
    <row r="165" spans="1:5" ht="11.4" customHeight="1" x14ac:dyDescent="0.25">
      <c r="A165" s="173" t="s">
        <v>307</v>
      </c>
      <c r="B165" s="172" t="s">
        <v>256</v>
      </c>
      <c r="C165" s="371">
        <v>1170538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371">
        <v>7189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371">
        <v>39720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371">
        <v>1475571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371"/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371">
        <v>636282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371">
        <v>53328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371">
        <v>0</v>
      </c>
      <c r="D172" s="175"/>
      <c r="E172" s="175"/>
    </row>
    <row r="173" spans="1:5" ht="11.4" customHeight="1" x14ac:dyDescent="0.25">
      <c r="A173" s="173" t="s">
        <v>203</v>
      </c>
      <c r="B173" s="175"/>
      <c r="C173" s="188"/>
      <c r="D173" s="175">
        <f>SUM(C165:C172)</f>
        <v>3382628</v>
      </c>
      <c r="E173" s="175"/>
    </row>
    <row r="174" spans="1:5" ht="11.4" customHeight="1" x14ac:dyDescent="0.25">
      <c r="A174" s="242" t="s">
        <v>314</v>
      </c>
      <c r="B174" s="242"/>
      <c r="C174" s="242"/>
      <c r="D174" s="242"/>
      <c r="E174" s="242"/>
    </row>
    <row r="175" spans="1:5" ht="11.4" customHeight="1" x14ac:dyDescent="0.3">
      <c r="A175" s="173" t="s">
        <v>315</v>
      </c>
      <c r="B175" s="172" t="s">
        <v>256</v>
      </c>
      <c r="C175" s="372">
        <v>208506</v>
      </c>
      <c r="D175" s="175"/>
      <c r="E175" s="175"/>
    </row>
    <row r="176" spans="1:5" ht="11.4" customHeight="1" x14ac:dyDescent="0.3">
      <c r="A176" s="173" t="s">
        <v>316</v>
      </c>
      <c r="B176" s="172" t="s">
        <v>256</v>
      </c>
      <c r="C176" s="373">
        <v>204028</v>
      </c>
      <c r="D176" s="175"/>
      <c r="E176" s="175"/>
    </row>
    <row r="177" spans="1:5" ht="11.4" customHeight="1" x14ac:dyDescent="0.25">
      <c r="A177" s="173" t="s">
        <v>203</v>
      </c>
      <c r="B177" s="175"/>
      <c r="C177" s="188"/>
      <c r="D177" s="175">
        <f>SUM(C175:C176)</f>
        <v>412534</v>
      </c>
      <c r="E177" s="175"/>
    </row>
    <row r="178" spans="1:5" ht="11.4" customHeight="1" x14ac:dyDescent="0.25">
      <c r="A178" s="242" t="s">
        <v>317</v>
      </c>
      <c r="B178" s="242"/>
      <c r="C178" s="242"/>
      <c r="D178" s="242"/>
      <c r="E178" s="242"/>
    </row>
    <row r="179" spans="1:5" ht="11.4" customHeight="1" x14ac:dyDescent="0.25">
      <c r="A179" s="173" t="s">
        <v>318</v>
      </c>
      <c r="B179" s="172" t="s">
        <v>256</v>
      </c>
      <c r="C179" s="374">
        <v>243851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374">
        <v>38164</v>
      </c>
      <c r="D180" s="175"/>
      <c r="E180" s="175"/>
    </row>
    <row r="181" spans="1:5" ht="11.4" customHeight="1" x14ac:dyDescent="0.25">
      <c r="A181" s="173" t="s">
        <v>203</v>
      </c>
      <c r="B181" s="175"/>
      <c r="C181" s="188"/>
      <c r="D181" s="175">
        <f>SUM(C179:C180)</f>
        <v>282015</v>
      </c>
      <c r="E181" s="175"/>
    </row>
    <row r="182" spans="1:5" ht="11.4" customHeight="1" x14ac:dyDescent="0.25">
      <c r="A182" s="242" t="s">
        <v>320</v>
      </c>
      <c r="B182" s="242"/>
      <c r="C182" s="242"/>
      <c r="D182" s="242"/>
      <c r="E182" s="242"/>
    </row>
    <row r="183" spans="1:5" ht="11.4" customHeight="1" x14ac:dyDescent="0.25">
      <c r="A183" s="173" t="s">
        <v>321</v>
      </c>
      <c r="B183" s="172" t="s">
        <v>256</v>
      </c>
      <c r="C183" s="375">
        <v>19175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375">
        <v>150815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6"/>
      <c r="D185" s="175"/>
      <c r="E185" s="175"/>
    </row>
    <row r="186" spans="1:5" ht="11.4" customHeight="1" x14ac:dyDescent="0.25">
      <c r="A186" s="173" t="s">
        <v>203</v>
      </c>
      <c r="B186" s="175"/>
      <c r="C186" s="188"/>
      <c r="D186" s="175">
        <f>SUM(C183:C185)</f>
        <v>169990</v>
      </c>
      <c r="E186" s="175"/>
    </row>
    <row r="187" spans="1:5" ht="11.4" customHeight="1" x14ac:dyDescent="0.25">
      <c r="A187" s="242" t="s">
        <v>323</v>
      </c>
      <c r="B187" s="242"/>
      <c r="C187" s="242"/>
      <c r="D187" s="242"/>
      <c r="E187" s="242"/>
    </row>
    <row r="188" spans="1:5" ht="11.4" customHeight="1" x14ac:dyDescent="0.25">
      <c r="A188" s="173" t="s">
        <v>324</v>
      </c>
      <c r="B188" s="172" t="s">
        <v>256</v>
      </c>
      <c r="C188" s="376">
        <v>301552.03999999998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376">
        <v>12066</v>
      </c>
      <c r="D189" s="175"/>
      <c r="E189" s="175"/>
    </row>
    <row r="190" spans="1:5" ht="11.4" customHeight="1" x14ac:dyDescent="0.25">
      <c r="A190" s="173" t="s">
        <v>203</v>
      </c>
      <c r="B190" s="175"/>
      <c r="C190" s="188"/>
      <c r="D190" s="175">
        <f>SUM(C188:C189)</f>
        <v>313618.03999999998</v>
      </c>
      <c r="E190" s="175"/>
    </row>
    <row r="191" spans="1:5" ht="18" customHeight="1" x14ac:dyDescent="0.25">
      <c r="A191" s="173"/>
      <c r="B191" s="175"/>
      <c r="C191" s="188"/>
      <c r="D191" s="175"/>
      <c r="E191" s="175"/>
    </row>
    <row r="192" spans="1:5" ht="12.6" customHeight="1" x14ac:dyDescent="0.25">
      <c r="A192" s="202" t="s">
        <v>326</v>
      </c>
      <c r="B192" s="202"/>
      <c r="C192" s="202"/>
      <c r="D192" s="202"/>
      <c r="E192" s="202"/>
    </row>
    <row r="193" spans="1:8" ht="12.6" customHeight="1" x14ac:dyDescent="0.25">
      <c r="A193" s="201" t="s">
        <v>327</v>
      </c>
      <c r="B193" s="202"/>
      <c r="C193" s="202"/>
      <c r="D193" s="202"/>
      <c r="E193" s="202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377">
        <v>4168630</v>
      </c>
      <c r="C195" s="378"/>
      <c r="D195" s="377"/>
      <c r="E195" s="175">
        <f t="shared" ref="E195:E203" si="10">SUM(B195:C195)-D195</f>
        <v>4168630</v>
      </c>
    </row>
    <row r="196" spans="1:8" ht="12.6" customHeight="1" x14ac:dyDescent="0.25">
      <c r="A196" s="173" t="s">
        <v>333</v>
      </c>
      <c r="B196" s="377">
        <v>619271</v>
      </c>
      <c r="C196" s="378"/>
      <c r="D196" s="377"/>
      <c r="E196" s="175">
        <f t="shared" si="10"/>
        <v>619271</v>
      </c>
    </row>
    <row r="197" spans="1:8" ht="12.6" customHeight="1" x14ac:dyDescent="0.25">
      <c r="A197" s="173" t="s">
        <v>334</v>
      </c>
      <c r="B197" s="377">
        <v>5141340</v>
      </c>
      <c r="C197" s="378"/>
      <c r="D197" s="377"/>
      <c r="E197" s="175">
        <f t="shared" si="10"/>
        <v>5141340</v>
      </c>
    </row>
    <row r="198" spans="1:8" ht="12.6" customHeight="1" x14ac:dyDescent="0.25">
      <c r="A198" s="173" t="s">
        <v>335</v>
      </c>
      <c r="B198" s="377">
        <v>948945</v>
      </c>
      <c r="C198" s="378"/>
      <c r="D198" s="377"/>
      <c r="E198" s="175">
        <f t="shared" si="10"/>
        <v>948945</v>
      </c>
    </row>
    <row r="199" spans="1:8" ht="12.6" customHeight="1" x14ac:dyDescent="0.25">
      <c r="A199" s="173" t="s">
        <v>336</v>
      </c>
      <c r="B199" s="377"/>
      <c r="C199" s="378"/>
      <c r="D199" s="377"/>
      <c r="E199" s="175">
        <f t="shared" si="10"/>
        <v>0</v>
      </c>
    </row>
    <row r="200" spans="1:8" ht="12.6" customHeight="1" x14ac:dyDescent="0.25">
      <c r="A200" s="173" t="s">
        <v>337</v>
      </c>
      <c r="B200" s="377">
        <v>8040470</v>
      </c>
      <c r="C200" s="378">
        <v>391621</v>
      </c>
      <c r="D200" s="377">
        <v>272140</v>
      </c>
      <c r="E200" s="175">
        <f t="shared" si="10"/>
        <v>8159951</v>
      </c>
    </row>
    <row r="201" spans="1:8" ht="12.6" customHeight="1" x14ac:dyDescent="0.25">
      <c r="A201" s="173" t="s">
        <v>338</v>
      </c>
      <c r="B201" s="377"/>
      <c r="C201" s="378"/>
      <c r="D201" s="377"/>
      <c r="E201" s="175">
        <f t="shared" si="10"/>
        <v>0</v>
      </c>
    </row>
    <row r="202" spans="1:8" ht="12.6" customHeight="1" x14ac:dyDescent="0.25">
      <c r="A202" s="173" t="s">
        <v>339</v>
      </c>
      <c r="B202" s="377"/>
      <c r="C202" s="378"/>
      <c r="D202" s="377"/>
      <c r="E202" s="175">
        <f t="shared" si="10"/>
        <v>0</v>
      </c>
    </row>
    <row r="203" spans="1:8" ht="12.6" customHeight="1" x14ac:dyDescent="0.25">
      <c r="A203" s="173" t="s">
        <v>340</v>
      </c>
      <c r="B203" s="377">
        <v>954417</v>
      </c>
      <c r="C203" s="378">
        <v>266470</v>
      </c>
      <c r="D203" s="377"/>
      <c r="E203" s="175">
        <f t="shared" si="10"/>
        <v>1220887</v>
      </c>
    </row>
    <row r="204" spans="1:8" ht="12.6" customHeight="1" x14ac:dyDescent="0.25">
      <c r="A204" s="173" t="s">
        <v>203</v>
      </c>
      <c r="B204" s="175">
        <f>SUM(B195:B203)</f>
        <v>19873073</v>
      </c>
      <c r="C204" s="188">
        <f>SUM(C195:C203)</f>
        <v>658091</v>
      </c>
      <c r="D204" s="175">
        <f>SUM(D195:D203)</f>
        <v>272140</v>
      </c>
      <c r="E204" s="175">
        <f>SUM(E195:E203)</f>
        <v>20259024</v>
      </c>
    </row>
    <row r="205" spans="1:8" ht="12.6" customHeight="1" x14ac:dyDescent="0.25">
      <c r="A205" s="173"/>
      <c r="B205" s="173"/>
      <c r="C205" s="188"/>
      <c r="D205" s="175"/>
      <c r="E205" s="175"/>
    </row>
    <row r="206" spans="1:8" ht="12.6" customHeight="1" x14ac:dyDescent="0.25">
      <c r="A206" s="201" t="s">
        <v>341</v>
      </c>
      <c r="B206" s="201"/>
      <c r="C206" s="201"/>
      <c r="D206" s="201"/>
      <c r="E206" s="201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44"/>
    </row>
    <row r="208" spans="1:8" ht="12.6" customHeight="1" x14ac:dyDescent="0.25">
      <c r="A208" s="173" t="s">
        <v>332</v>
      </c>
      <c r="B208" s="178"/>
      <c r="C208" s="190"/>
      <c r="D208" s="178"/>
      <c r="E208" s="175"/>
      <c r="H208" s="244"/>
    </row>
    <row r="209" spans="1:8" ht="12.6" customHeight="1" x14ac:dyDescent="0.25">
      <c r="A209" s="173" t="s">
        <v>333</v>
      </c>
      <c r="B209" s="382">
        <v>392232</v>
      </c>
      <c r="C209" s="381">
        <v>43247</v>
      </c>
      <c r="D209" s="382"/>
      <c r="E209" s="175">
        <f t="shared" ref="E209:E216" si="11">SUM(B209:C209)-D209</f>
        <v>435479</v>
      </c>
      <c r="H209" s="244"/>
    </row>
    <row r="210" spans="1:8" ht="12.6" customHeight="1" x14ac:dyDescent="0.25">
      <c r="A210" s="173" t="s">
        <v>334</v>
      </c>
      <c r="B210" s="382">
        <v>4042799</v>
      </c>
      <c r="C210" s="381">
        <v>140917</v>
      </c>
      <c r="D210" s="382"/>
      <c r="E210" s="175">
        <f t="shared" si="11"/>
        <v>4183716</v>
      </c>
      <c r="H210" s="244"/>
    </row>
    <row r="211" spans="1:8" ht="12.6" customHeight="1" x14ac:dyDescent="0.25">
      <c r="A211" s="173" t="s">
        <v>335</v>
      </c>
      <c r="B211" s="382">
        <v>839169</v>
      </c>
      <c r="C211" s="381">
        <v>15705</v>
      </c>
      <c r="D211" s="379"/>
      <c r="E211" s="175">
        <f t="shared" si="11"/>
        <v>854874</v>
      </c>
      <c r="H211" s="244"/>
    </row>
    <row r="212" spans="1:8" ht="12.6" customHeight="1" x14ac:dyDescent="0.25">
      <c r="A212" s="173" t="s">
        <v>336</v>
      </c>
      <c r="B212" s="379"/>
      <c r="C212" s="380"/>
      <c r="D212" s="379"/>
      <c r="E212" s="175">
        <f t="shared" si="11"/>
        <v>0</v>
      </c>
      <c r="H212" s="244"/>
    </row>
    <row r="213" spans="1:8" ht="12.6" customHeight="1" x14ac:dyDescent="0.25">
      <c r="A213" s="173" t="s">
        <v>337</v>
      </c>
      <c r="B213" s="379">
        <v>6292021</v>
      </c>
      <c r="C213" s="380">
        <v>544020</v>
      </c>
      <c r="D213" s="379">
        <v>272140</v>
      </c>
      <c r="E213" s="175">
        <f t="shared" si="11"/>
        <v>6563901</v>
      </c>
      <c r="H213" s="244"/>
    </row>
    <row r="214" spans="1:8" ht="12.6" customHeight="1" x14ac:dyDescent="0.25">
      <c r="A214" s="173" t="s">
        <v>338</v>
      </c>
      <c r="B214" s="379"/>
      <c r="C214" s="380"/>
      <c r="D214" s="379"/>
      <c r="E214" s="175">
        <f t="shared" si="11"/>
        <v>0</v>
      </c>
      <c r="H214" s="244"/>
    </row>
    <row r="215" spans="1:8" ht="12.6" customHeight="1" x14ac:dyDescent="0.25">
      <c r="A215" s="173" t="s">
        <v>339</v>
      </c>
      <c r="B215" s="379"/>
      <c r="C215" s="380"/>
      <c r="D215" s="379"/>
      <c r="E215" s="175">
        <f t="shared" si="11"/>
        <v>0</v>
      </c>
      <c r="H215" s="244"/>
    </row>
    <row r="216" spans="1:8" ht="12.6" customHeight="1" x14ac:dyDescent="0.25">
      <c r="A216" s="173" t="s">
        <v>340</v>
      </c>
      <c r="B216" s="174"/>
      <c r="C216" s="186"/>
      <c r="D216" s="174"/>
      <c r="E216" s="175">
        <f t="shared" si="11"/>
        <v>0</v>
      </c>
      <c r="H216" s="244"/>
    </row>
    <row r="217" spans="1:8" ht="12.6" customHeight="1" x14ac:dyDescent="0.25">
      <c r="A217" s="173" t="s">
        <v>203</v>
      </c>
      <c r="B217" s="175">
        <f>SUM(B208:B216)</f>
        <v>11566221</v>
      </c>
      <c r="C217" s="188">
        <f>SUM(C208:C216)</f>
        <v>743889</v>
      </c>
      <c r="D217" s="175">
        <f>SUM(D208:D216)</f>
        <v>272140</v>
      </c>
      <c r="E217" s="175">
        <f>SUM(E208:E216)</f>
        <v>12037970</v>
      </c>
    </row>
    <row r="218" spans="1:8" ht="21.75" customHeight="1" x14ac:dyDescent="0.25">
      <c r="A218" s="173"/>
      <c r="B218" s="175"/>
      <c r="C218" s="188"/>
      <c r="D218" s="175"/>
      <c r="E218" s="175"/>
    </row>
    <row r="219" spans="1:8" ht="12.6" customHeight="1" x14ac:dyDescent="0.25">
      <c r="A219" s="202" t="s">
        <v>342</v>
      </c>
      <c r="B219" s="202"/>
      <c r="C219" s="202"/>
      <c r="D219" s="202"/>
      <c r="E219" s="202"/>
    </row>
    <row r="220" spans="1:8" ht="12.6" customHeight="1" x14ac:dyDescent="0.25">
      <c r="A220" s="202"/>
      <c r="B220" s="507" t="s">
        <v>1257</v>
      </c>
      <c r="C220" s="507"/>
      <c r="D220" s="202"/>
      <c r="E220" s="202"/>
    </row>
    <row r="221" spans="1:8" ht="12.6" customHeight="1" x14ac:dyDescent="0.25">
      <c r="A221" s="255" t="s">
        <v>1257</v>
      </c>
      <c r="B221" s="202"/>
      <c r="C221" s="383">
        <v>607795</v>
      </c>
      <c r="D221" s="172">
        <f>C221</f>
        <v>607795</v>
      </c>
      <c r="E221" s="202"/>
    </row>
    <row r="222" spans="1:8" ht="12.6" customHeight="1" x14ac:dyDescent="0.25">
      <c r="A222" s="242" t="s">
        <v>343</v>
      </c>
      <c r="B222" s="242"/>
      <c r="C222" s="242"/>
      <c r="D222" s="242"/>
      <c r="E222" s="242"/>
    </row>
    <row r="223" spans="1:8" ht="12.6" customHeight="1" x14ac:dyDescent="0.25">
      <c r="A223" s="173" t="s">
        <v>344</v>
      </c>
      <c r="B223" s="172" t="s">
        <v>256</v>
      </c>
      <c r="C223" s="384">
        <v>8854571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384">
        <v>5878097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384"/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384"/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384">
        <v>6309477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6"/>
      <c r="D228" s="175"/>
      <c r="E228" s="175"/>
    </row>
    <row r="229" spans="1:5" ht="12.6" customHeight="1" x14ac:dyDescent="0.25">
      <c r="A229" s="173" t="s">
        <v>350</v>
      </c>
      <c r="B229" s="175"/>
      <c r="C229" s="188"/>
      <c r="D229" s="175">
        <f>SUM(C223:C228)</f>
        <v>21042145</v>
      </c>
      <c r="E229" s="175"/>
    </row>
    <row r="230" spans="1:5" ht="12.6" customHeight="1" x14ac:dyDescent="0.25">
      <c r="A230" s="242" t="s">
        <v>351</v>
      </c>
      <c r="B230" s="242"/>
      <c r="C230" s="242"/>
      <c r="D230" s="242"/>
      <c r="E230" s="242"/>
    </row>
    <row r="231" spans="1:5" ht="12.6" customHeight="1" x14ac:dyDescent="0.25">
      <c r="A231" s="171" t="s">
        <v>352</v>
      </c>
      <c r="B231" s="172" t="s">
        <v>256</v>
      </c>
      <c r="C231" s="385">
        <v>169.12484845138019</v>
      </c>
      <c r="D231" s="175"/>
      <c r="E231" s="175"/>
    </row>
    <row r="232" spans="1:5" ht="12.6" customHeight="1" x14ac:dyDescent="0.25">
      <c r="A232" s="171"/>
      <c r="B232" s="172"/>
      <c r="C232" s="188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386" t="s">
        <v>1282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386" t="s">
        <v>1283</v>
      </c>
      <c r="D234" s="175"/>
      <c r="E234" s="175"/>
    </row>
    <row r="235" spans="1:5" ht="12.6" customHeight="1" x14ac:dyDescent="0.25">
      <c r="A235" s="173"/>
      <c r="B235" s="175"/>
      <c r="C235" s="188"/>
      <c r="D235" s="175"/>
      <c r="E235" s="175"/>
    </row>
    <row r="236" spans="1:5" ht="12.6" customHeight="1" x14ac:dyDescent="0.25">
      <c r="A236" s="171" t="s">
        <v>355</v>
      </c>
      <c r="B236" s="175"/>
      <c r="C236" s="188"/>
      <c r="D236" s="175">
        <f>SUM(C233:C235)</f>
        <v>0</v>
      </c>
      <c r="E236" s="175"/>
    </row>
    <row r="237" spans="1:5" ht="12.6" customHeight="1" x14ac:dyDescent="0.25">
      <c r="A237" s="242" t="s">
        <v>356</v>
      </c>
      <c r="B237" s="242"/>
      <c r="C237" s="242"/>
      <c r="D237" s="242"/>
      <c r="E237" s="242"/>
    </row>
    <row r="238" spans="1:5" ht="12.6" customHeight="1" x14ac:dyDescent="0.25">
      <c r="A238" s="173" t="s">
        <v>357</v>
      </c>
      <c r="B238" s="172" t="s">
        <v>256</v>
      </c>
      <c r="C238" s="387">
        <v>15785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6"/>
      <c r="D239" s="175"/>
      <c r="E239" s="175"/>
    </row>
    <row r="240" spans="1:5" ht="12.6" customHeight="1" x14ac:dyDescent="0.25">
      <c r="A240" s="173" t="s">
        <v>358</v>
      </c>
      <c r="B240" s="175"/>
      <c r="C240" s="188"/>
      <c r="D240" s="175">
        <f>SUM(C238:C239)</f>
        <v>15785</v>
      </c>
      <c r="E240" s="175"/>
    </row>
    <row r="241" spans="1:5" ht="12.6" customHeight="1" x14ac:dyDescent="0.25">
      <c r="A241" s="173"/>
      <c r="B241" s="175"/>
      <c r="C241" s="188"/>
      <c r="D241" s="175"/>
      <c r="E241" s="175"/>
    </row>
    <row r="242" spans="1:5" ht="12.6" customHeight="1" x14ac:dyDescent="0.25">
      <c r="A242" s="173" t="s">
        <v>359</v>
      </c>
      <c r="B242" s="175"/>
      <c r="C242" s="188"/>
      <c r="D242" s="175">
        <f>D221+D229+D236+D240</f>
        <v>21665725</v>
      </c>
      <c r="E242" s="175"/>
    </row>
    <row r="243" spans="1:5" ht="12.6" customHeight="1" x14ac:dyDescent="0.25">
      <c r="A243" s="173"/>
      <c r="B243" s="173"/>
      <c r="C243" s="188"/>
      <c r="D243" s="175"/>
      <c r="E243" s="175"/>
    </row>
    <row r="244" spans="1:5" ht="12.6" customHeight="1" x14ac:dyDescent="0.25">
      <c r="A244" s="173"/>
      <c r="B244" s="173"/>
      <c r="C244" s="188"/>
      <c r="D244" s="175"/>
      <c r="E244" s="175"/>
    </row>
    <row r="245" spans="1:5" ht="12.6" customHeight="1" x14ac:dyDescent="0.25">
      <c r="A245" s="173"/>
      <c r="B245" s="173"/>
      <c r="C245" s="188"/>
      <c r="D245" s="175"/>
      <c r="E245" s="175"/>
    </row>
    <row r="246" spans="1:5" ht="12.6" customHeight="1" x14ac:dyDescent="0.25">
      <c r="A246" s="173"/>
      <c r="B246" s="173"/>
      <c r="C246" s="188"/>
      <c r="D246" s="175"/>
      <c r="E246" s="175"/>
    </row>
    <row r="247" spans="1:5" ht="21.75" customHeight="1" x14ac:dyDescent="0.25">
      <c r="A247" s="173"/>
      <c r="B247" s="173"/>
      <c r="C247" s="188"/>
      <c r="D247" s="175"/>
      <c r="E247" s="175"/>
    </row>
    <row r="248" spans="1:5" ht="12.45" customHeight="1" x14ac:dyDescent="0.25">
      <c r="A248" s="202" t="s">
        <v>360</v>
      </c>
      <c r="B248" s="202"/>
      <c r="C248" s="202"/>
      <c r="D248" s="202"/>
      <c r="E248" s="202"/>
    </row>
    <row r="249" spans="1:5" ht="11.25" customHeight="1" x14ac:dyDescent="0.25">
      <c r="A249" s="242" t="s">
        <v>361</v>
      </c>
      <c r="B249" s="242"/>
      <c r="C249" s="242"/>
      <c r="D249" s="242"/>
      <c r="E249" s="242"/>
    </row>
    <row r="250" spans="1:5" ht="12.45" customHeight="1" x14ac:dyDescent="0.25">
      <c r="A250" s="173" t="s">
        <v>362</v>
      </c>
      <c r="B250" s="172" t="s">
        <v>256</v>
      </c>
      <c r="C250" s="388">
        <v>1073220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3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389">
        <v>7194510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389">
        <v>3367650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388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388">
        <v>339982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388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388">
        <v>180147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388">
        <v>198615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388"/>
      <c r="D259" s="175"/>
      <c r="E259" s="175"/>
    </row>
    <row r="260" spans="1:5" ht="12.45" customHeight="1" x14ac:dyDescent="0.25">
      <c r="A260" s="173" t="s">
        <v>371</v>
      </c>
      <c r="B260" s="175"/>
      <c r="C260" s="188"/>
      <c r="D260" s="175">
        <f>SUM(C250:C252)-C253+SUM(C254:C259)</f>
        <v>5618824</v>
      </c>
      <c r="E260" s="175"/>
    </row>
    <row r="261" spans="1:5" ht="11.25" customHeight="1" x14ac:dyDescent="0.25">
      <c r="A261" s="242" t="s">
        <v>372</v>
      </c>
      <c r="B261" s="242"/>
      <c r="C261" s="242"/>
      <c r="D261" s="242"/>
      <c r="E261" s="242"/>
    </row>
    <row r="262" spans="1:5" ht="12.45" customHeight="1" x14ac:dyDescent="0.25">
      <c r="A262" s="173" t="s">
        <v>362</v>
      </c>
      <c r="B262" s="172" t="s">
        <v>256</v>
      </c>
      <c r="C262" s="390">
        <v>22811241</v>
      </c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390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390">
        <v>490</v>
      </c>
      <c r="D264" s="175"/>
      <c r="E264" s="175"/>
    </row>
    <row r="265" spans="1:5" ht="12.45" customHeight="1" x14ac:dyDescent="0.25">
      <c r="A265" s="173" t="s">
        <v>374</v>
      </c>
      <c r="B265" s="175"/>
      <c r="C265" s="188"/>
      <c r="D265" s="175">
        <f>SUM(C262:C264)</f>
        <v>22811731</v>
      </c>
      <c r="E265" s="175"/>
    </row>
    <row r="266" spans="1:5" ht="11.25" customHeight="1" x14ac:dyDescent="0.25">
      <c r="A266" s="242" t="s">
        <v>375</v>
      </c>
      <c r="B266" s="242"/>
      <c r="C266" s="242"/>
      <c r="D266" s="242"/>
      <c r="E266" s="242"/>
    </row>
    <row r="267" spans="1:5" ht="12.45" customHeight="1" x14ac:dyDescent="0.25">
      <c r="A267" s="173" t="s">
        <v>332</v>
      </c>
      <c r="B267" s="172" t="s">
        <v>256</v>
      </c>
      <c r="C267" s="391">
        <v>4168630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391">
        <v>619271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391">
        <v>6090285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391"/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391">
        <v>1912588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391">
        <v>6247363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391"/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391">
        <v>1220887</v>
      </c>
      <c r="D274" s="175"/>
      <c r="E274" s="175"/>
    </row>
    <row r="275" spans="1:5" ht="12.45" customHeight="1" x14ac:dyDescent="0.25">
      <c r="A275" s="173" t="s">
        <v>379</v>
      </c>
      <c r="B275" s="175"/>
      <c r="C275" s="188"/>
      <c r="D275" s="175">
        <f>SUM(C267:C274)</f>
        <v>20259024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392">
        <v>12037970</v>
      </c>
      <c r="D276" s="175"/>
      <c r="E276" s="175"/>
    </row>
    <row r="277" spans="1:5" ht="12.6" customHeight="1" x14ac:dyDescent="0.25">
      <c r="A277" s="173" t="s">
        <v>381</v>
      </c>
      <c r="B277" s="175"/>
      <c r="C277" s="188"/>
      <c r="D277" s="175">
        <f>D275-C276</f>
        <v>8221054</v>
      </c>
      <c r="E277" s="175"/>
    </row>
    <row r="278" spans="1:5" ht="12.6" customHeight="1" x14ac:dyDescent="0.25">
      <c r="A278" s="242" t="s">
        <v>382</v>
      </c>
      <c r="B278" s="242"/>
      <c r="C278" s="242"/>
      <c r="D278" s="242"/>
      <c r="E278" s="242"/>
    </row>
    <row r="279" spans="1:5" ht="12.6" customHeight="1" x14ac:dyDescent="0.25">
      <c r="A279" s="173" t="s">
        <v>383</v>
      </c>
      <c r="B279" s="172" t="s">
        <v>256</v>
      </c>
      <c r="C279" s="393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393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393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393">
        <v>383147</v>
      </c>
      <c r="D282" s="175"/>
      <c r="E282" s="175"/>
    </row>
    <row r="283" spans="1:5" ht="12.6" customHeight="1" x14ac:dyDescent="0.25">
      <c r="A283" s="173" t="s">
        <v>386</v>
      </c>
      <c r="B283" s="175"/>
      <c r="C283" s="188"/>
      <c r="D283" s="175">
        <f>C279-C280+C281+C282</f>
        <v>383147</v>
      </c>
      <c r="E283" s="175"/>
    </row>
    <row r="284" spans="1:5" ht="12.6" customHeight="1" x14ac:dyDescent="0.25">
      <c r="A284" s="173"/>
      <c r="B284" s="175"/>
      <c r="C284" s="188"/>
      <c r="D284" s="175"/>
      <c r="E284" s="175"/>
    </row>
    <row r="285" spans="1:5" ht="12.6" customHeight="1" x14ac:dyDescent="0.25">
      <c r="A285" s="242" t="s">
        <v>387</v>
      </c>
      <c r="B285" s="242"/>
      <c r="C285" s="242"/>
      <c r="D285" s="242"/>
      <c r="E285" s="242"/>
    </row>
    <row r="286" spans="1:5" ht="12.6" customHeight="1" x14ac:dyDescent="0.25">
      <c r="A286" s="173" t="s">
        <v>388</v>
      </c>
      <c r="B286" s="172" t="s">
        <v>256</v>
      </c>
      <c r="C286" s="186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6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6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6"/>
      <c r="D289" s="175"/>
      <c r="E289" s="175"/>
    </row>
    <row r="290" spans="1:5" ht="12.6" customHeight="1" x14ac:dyDescent="0.25">
      <c r="A290" s="173" t="s">
        <v>392</v>
      </c>
      <c r="B290" s="175"/>
      <c r="C290" s="188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88"/>
      <c r="D291" s="175"/>
      <c r="E291" s="175"/>
    </row>
    <row r="292" spans="1:5" ht="12.6" customHeight="1" x14ac:dyDescent="0.25">
      <c r="A292" s="173" t="s">
        <v>393</v>
      </c>
      <c r="B292" s="175"/>
      <c r="C292" s="188"/>
      <c r="D292" s="175">
        <f>D260+D265+D277+D283+D290</f>
        <v>37034756</v>
      </c>
      <c r="E292" s="175"/>
    </row>
    <row r="293" spans="1:5" ht="12.6" customHeight="1" x14ac:dyDescent="0.25">
      <c r="A293" s="173"/>
      <c r="B293" s="173"/>
      <c r="C293" s="188"/>
      <c r="D293" s="175"/>
      <c r="E293" s="175"/>
    </row>
    <row r="294" spans="1:5" ht="12.6" customHeight="1" x14ac:dyDescent="0.25">
      <c r="A294" s="173"/>
      <c r="B294" s="173"/>
      <c r="C294" s="188"/>
      <c r="D294" s="175"/>
      <c r="E294" s="175"/>
    </row>
    <row r="295" spans="1:5" ht="12.6" customHeight="1" x14ac:dyDescent="0.25">
      <c r="A295" s="173"/>
      <c r="B295" s="173"/>
      <c r="C295" s="188"/>
      <c r="D295" s="175"/>
      <c r="E295" s="175"/>
    </row>
    <row r="296" spans="1:5" ht="12.6" customHeight="1" x14ac:dyDescent="0.25">
      <c r="A296" s="173"/>
      <c r="B296" s="173"/>
      <c r="C296" s="188"/>
      <c r="D296" s="175"/>
      <c r="E296" s="175"/>
    </row>
    <row r="297" spans="1:5" ht="12.6" customHeight="1" x14ac:dyDescent="0.25">
      <c r="A297" s="173"/>
      <c r="B297" s="173"/>
      <c r="C297" s="188"/>
      <c r="D297" s="175"/>
      <c r="E297" s="175"/>
    </row>
    <row r="298" spans="1:5" ht="12.6" customHeight="1" x14ac:dyDescent="0.25">
      <c r="A298" s="173"/>
      <c r="B298" s="173"/>
      <c r="C298" s="188"/>
      <c r="D298" s="175"/>
      <c r="E298" s="175"/>
    </row>
    <row r="299" spans="1:5" ht="12.6" customHeight="1" x14ac:dyDescent="0.25">
      <c r="A299" s="173"/>
      <c r="B299" s="173"/>
      <c r="C299" s="188"/>
      <c r="D299" s="175"/>
      <c r="E299" s="175"/>
    </row>
    <row r="300" spans="1:5" ht="12.6" customHeight="1" x14ac:dyDescent="0.25">
      <c r="A300" s="173"/>
      <c r="B300" s="173"/>
      <c r="C300" s="188"/>
      <c r="D300" s="175"/>
      <c r="E300" s="175"/>
    </row>
    <row r="301" spans="1:5" ht="20.25" customHeight="1" x14ac:dyDescent="0.25">
      <c r="A301" s="173"/>
      <c r="B301" s="173"/>
      <c r="C301" s="188"/>
      <c r="D301" s="175"/>
      <c r="E301" s="175"/>
    </row>
    <row r="302" spans="1:5" ht="12.6" customHeight="1" x14ac:dyDescent="0.25">
      <c r="A302" s="202" t="s">
        <v>394</v>
      </c>
      <c r="B302" s="202"/>
      <c r="C302" s="202"/>
      <c r="D302" s="202"/>
      <c r="E302" s="202"/>
    </row>
    <row r="303" spans="1:5" ht="14.25" customHeight="1" x14ac:dyDescent="0.25">
      <c r="A303" s="242" t="s">
        <v>395</v>
      </c>
      <c r="B303" s="242"/>
      <c r="C303" s="242"/>
      <c r="D303" s="242"/>
      <c r="E303" s="242"/>
    </row>
    <row r="304" spans="1:5" ht="12.6" customHeight="1" x14ac:dyDescent="0.25">
      <c r="A304" s="173" t="s">
        <v>396</v>
      </c>
      <c r="B304" s="172" t="s">
        <v>256</v>
      </c>
      <c r="C304" s="394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394">
        <v>464463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394">
        <v>1220697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394">
        <v>21522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394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394">
        <v>341872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394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394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394"/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394">
        <v>688215</v>
      </c>
      <c r="D313" s="175"/>
      <c r="E313" s="175"/>
    </row>
    <row r="314" spans="1:5" ht="12.6" customHeight="1" x14ac:dyDescent="0.25">
      <c r="A314" s="173" t="s">
        <v>405</v>
      </c>
      <c r="B314" s="175"/>
      <c r="C314" s="188"/>
      <c r="D314" s="175">
        <f>SUM(C304:C313)</f>
        <v>2736769</v>
      </c>
      <c r="E314" s="175"/>
    </row>
    <row r="315" spans="1:5" ht="12.6" customHeight="1" x14ac:dyDescent="0.25">
      <c r="A315" s="242" t="s">
        <v>406</v>
      </c>
      <c r="B315" s="242"/>
      <c r="C315" s="242"/>
      <c r="D315" s="242"/>
      <c r="E315" s="242"/>
    </row>
    <row r="316" spans="1:5" ht="12.6" customHeight="1" x14ac:dyDescent="0.25">
      <c r="A316" s="173" t="s">
        <v>407</v>
      </c>
      <c r="B316" s="172" t="s">
        <v>256</v>
      </c>
      <c r="C316" s="186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6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6"/>
      <c r="D318" s="175"/>
      <c r="E318" s="175"/>
    </row>
    <row r="319" spans="1:5" ht="12.6" customHeight="1" x14ac:dyDescent="0.25">
      <c r="A319" s="173" t="s">
        <v>410</v>
      </c>
      <c r="B319" s="175"/>
      <c r="C319" s="188"/>
      <c r="D319" s="175">
        <f>SUM(C316:C318)</f>
        <v>0</v>
      </c>
      <c r="E319" s="175"/>
    </row>
    <row r="320" spans="1:5" ht="12.6" customHeight="1" x14ac:dyDescent="0.25">
      <c r="A320" s="242" t="s">
        <v>411</v>
      </c>
      <c r="B320" s="242"/>
      <c r="C320" s="242"/>
      <c r="D320" s="242"/>
      <c r="E320" s="242"/>
    </row>
    <row r="321" spans="1:5" ht="12.6" customHeight="1" x14ac:dyDescent="0.25">
      <c r="A321" s="173" t="s">
        <v>412</v>
      </c>
      <c r="B321" s="172" t="s">
        <v>256</v>
      </c>
      <c r="C321" s="395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395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395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395">
        <v>312552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395">
        <f>26253998+688215</f>
        <v>26942213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395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395">
        <v>548344</v>
      </c>
      <c r="D327" s="175"/>
      <c r="E327" s="175"/>
    </row>
    <row r="328" spans="1:5" ht="19.5" customHeight="1" x14ac:dyDescent="0.25">
      <c r="A328" s="173" t="s">
        <v>203</v>
      </c>
      <c r="B328" s="175"/>
      <c r="C328" s="188"/>
      <c r="D328" s="175">
        <f>SUM(C321:C327)</f>
        <v>27803109</v>
      </c>
      <c r="E328" s="175"/>
    </row>
    <row r="329" spans="1:5" ht="12.6" customHeight="1" x14ac:dyDescent="0.25">
      <c r="A329" s="173" t="s">
        <v>419</v>
      </c>
      <c r="B329" s="175"/>
      <c r="C329" s="188"/>
      <c r="D329" s="175">
        <f>C313</f>
        <v>688215</v>
      </c>
      <c r="E329" s="175"/>
    </row>
    <row r="330" spans="1:5" ht="12.6" customHeight="1" x14ac:dyDescent="0.25">
      <c r="A330" s="173" t="s">
        <v>420</v>
      </c>
      <c r="B330" s="175"/>
      <c r="C330" s="188"/>
      <c r="D330" s="175">
        <f>D328-D329</f>
        <v>27114894</v>
      </c>
      <c r="E330" s="175"/>
    </row>
    <row r="331" spans="1:5" ht="12.6" customHeight="1" x14ac:dyDescent="0.25">
      <c r="A331" s="173"/>
      <c r="B331" s="175"/>
      <c r="C331" s="188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396">
        <v>7183091</v>
      </c>
      <c r="D332" s="175"/>
      <c r="E332" s="175"/>
    </row>
    <row r="333" spans="1:5" ht="12.6" customHeight="1" x14ac:dyDescent="0.25">
      <c r="A333" s="173"/>
      <c r="B333" s="172"/>
      <c r="C333" s="217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14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14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14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6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6"/>
      <c r="D338" s="175"/>
      <c r="E338" s="175"/>
    </row>
    <row r="339" spans="1:5" ht="12.6" customHeight="1" x14ac:dyDescent="0.25">
      <c r="A339" s="173" t="s">
        <v>424</v>
      </c>
      <c r="B339" s="175"/>
      <c r="C339" s="188"/>
      <c r="D339" s="175">
        <f>D314+D319+D330+C332+C336+C337</f>
        <v>37034754</v>
      </c>
      <c r="E339" s="175"/>
    </row>
    <row r="340" spans="1:5" ht="12.6" customHeight="1" x14ac:dyDescent="0.25">
      <c r="A340" s="173"/>
      <c r="B340" s="175"/>
      <c r="C340" s="188"/>
      <c r="D340" s="175"/>
      <c r="E340" s="175"/>
    </row>
    <row r="341" spans="1:5" ht="12.6" customHeight="1" x14ac:dyDescent="0.25">
      <c r="A341" s="173" t="s">
        <v>425</v>
      </c>
      <c r="B341" s="175"/>
      <c r="C341" s="188"/>
      <c r="D341" s="175">
        <f>D292</f>
        <v>37034756</v>
      </c>
      <c r="E341" s="175"/>
    </row>
    <row r="342" spans="1:5" ht="12.6" customHeight="1" x14ac:dyDescent="0.25">
      <c r="A342" s="173"/>
      <c r="B342" s="173"/>
      <c r="C342" s="188"/>
      <c r="D342" s="175"/>
      <c r="E342" s="175"/>
    </row>
    <row r="343" spans="1:5" ht="12.6" customHeight="1" x14ac:dyDescent="0.25">
      <c r="A343" s="173"/>
      <c r="B343" s="173"/>
      <c r="C343" s="188"/>
      <c r="D343" s="175"/>
      <c r="E343" s="175"/>
    </row>
    <row r="344" spans="1:5" ht="12.6" customHeight="1" x14ac:dyDescent="0.25">
      <c r="A344" s="173"/>
      <c r="B344" s="173"/>
      <c r="C344" s="188"/>
      <c r="D344" s="175"/>
      <c r="E344" s="175"/>
    </row>
    <row r="345" spans="1:5" ht="12.6" customHeight="1" x14ac:dyDescent="0.25">
      <c r="A345" s="173"/>
      <c r="B345" s="173"/>
      <c r="C345" s="188"/>
      <c r="D345" s="175"/>
      <c r="E345" s="175"/>
    </row>
    <row r="346" spans="1:5" ht="12.6" customHeight="1" x14ac:dyDescent="0.25">
      <c r="A346" s="173"/>
      <c r="B346" s="173"/>
      <c r="C346" s="188"/>
      <c r="D346" s="175"/>
      <c r="E346" s="175"/>
    </row>
    <row r="347" spans="1:5" ht="12.6" customHeight="1" x14ac:dyDescent="0.25">
      <c r="A347" s="173"/>
      <c r="B347" s="173"/>
      <c r="C347" s="188"/>
      <c r="D347" s="175"/>
      <c r="E347" s="175"/>
    </row>
    <row r="348" spans="1:5" ht="12.6" customHeight="1" x14ac:dyDescent="0.25">
      <c r="A348" s="173"/>
      <c r="B348" s="173"/>
      <c r="C348" s="188"/>
      <c r="D348" s="175"/>
      <c r="E348" s="175"/>
    </row>
    <row r="349" spans="1:5" ht="12.6" customHeight="1" x14ac:dyDescent="0.25">
      <c r="A349" s="173"/>
      <c r="B349" s="173"/>
      <c r="C349" s="188"/>
      <c r="D349" s="175"/>
      <c r="E349" s="175"/>
    </row>
    <row r="350" spans="1:5" ht="12.6" customHeight="1" x14ac:dyDescent="0.25">
      <c r="A350" s="173"/>
      <c r="B350" s="173"/>
      <c r="C350" s="188"/>
      <c r="D350" s="175"/>
      <c r="E350" s="175"/>
    </row>
    <row r="351" spans="1:5" ht="12.6" customHeight="1" x14ac:dyDescent="0.25">
      <c r="A351" s="173"/>
      <c r="B351" s="173"/>
      <c r="C351" s="188"/>
      <c r="D351" s="175"/>
      <c r="E351" s="175"/>
    </row>
    <row r="352" spans="1:5" ht="12.6" customHeight="1" x14ac:dyDescent="0.25">
      <c r="A352" s="173"/>
      <c r="B352" s="173"/>
      <c r="C352" s="188"/>
      <c r="D352" s="175"/>
      <c r="E352" s="175"/>
    </row>
    <row r="353" spans="1:5" ht="12.6" customHeight="1" x14ac:dyDescent="0.25">
      <c r="A353" s="173"/>
      <c r="B353" s="173"/>
      <c r="C353" s="188"/>
      <c r="D353" s="175"/>
      <c r="E353" s="175"/>
    </row>
    <row r="354" spans="1:5" ht="12.6" customHeight="1" x14ac:dyDescent="0.25">
      <c r="A354" s="173"/>
      <c r="B354" s="173"/>
      <c r="C354" s="188"/>
      <c r="D354" s="175"/>
      <c r="E354" s="175"/>
    </row>
    <row r="355" spans="1:5" ht="12.6" customHeight="1" x14ac:dyDescent="0.25">
      <c r="A355" s="173"/>
      <c r="B355" s="173"/>
      <c r="C355" s="188"/>
      <c r="D355" s="175"/>
      <c r="E355" s="175"/>
    </row>
    <row r="356" spans="1:5" ht="20.25" customHeight="1" x14ac:dyDescent="0.25">
      <c r="A356" s="173"/>
      <c r="B356" s="173"/>
      <c r="C356" s="188"/>
      <c r="D356" s="175"/>
      <c r="E356" s="175"/>
    </row>
    <row r="357" spans="1:5" ht="12.6" customHeight="1" x14ac:dyDescent="0.25">
      <c r="A357" s="202" t="s">
        <v>426</v>
      </c>
      <c r="B357" s="202"/>
      <c r="C357" s="202"/>
      <c r="D357" s="202"/>
      <c r="E357" s="202"/>
    </row>
    <row r="358" spans="1:5" ht="12.6" customHeight="1" x14ac:dyDescent="0.25">
      <c r="A358" s="242" t="s">
        <v>427</v>
      </c>
      <c r="B358" s="242"/>
      <c r="C358" s="242"/>
      <c r="D358" s="242"/>
      <c r="E358" s="242"/>
    </row>
    <row r="359" spans="1:5" ht="12.6" customHeight="1" x14ac:dyDescent="0.25">
      <c r="A359" s="173" t="s">
        <v>428</v>
      </c>
      <c r="B359" s="172" t="s">
        <v>256</v>
      </c>
      <c r="C359" s="397">
        <v>13290714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397">
        <v>34587909</v>
      </c>
      <c r="D360" s="175"/>
      <c r="E360" s="175"/>
    </row>
    <row r="361" spans="1:5" ht="12.6" customHeight="1" x14ac:dyDescent="0.25">
      <c r="A361" s="173" t="s">
        <v>430</v>
      </c>
      <c r="B361" s="175"/>
      <c r="C361" s="188"/>
      <c r="D361" s="175">
        <f>SUM(C359:C360)</f>
        <v>47878623</v>
      </c>
      <c r="E361" s="175"/>
    </row>
    <row r="362" spans="1:5" ht="12.6" customHeight="1" x14ac:dyDescent="0.25">
      <c r="A362" s="242" t="s">
        <v>431</v>
      </c>
      <c r="B362" s="242"/>
      <c r="C362" s="242"/>
      <c r="D362" s="242"/>
      <c r="E362" s="242"/>
    </row>
    <row r="363" spans="1:5" ht="12.6" customHeight="1" x14ac:dyDescent="0.25">
      <c r="A363" s="173" t="s">
        <v>1257</v>
      </c>
      <c r="B363" s="242"/>
      <c r="C363" s="399">
        <v>607795</v>
      </c>
      <c r="D363" s="175"/>
      <c r="E363" s="242"/>
    </row>
    <row r="364" spans="1:5" ht="12.6" customHeight="1" x14ac:dyDescent="0.25">
      <c r="A364" s="173" t="s">
        <v>432</v>
      </c>
      <c r="B364" s="172" t="s">
        <v>256</v>
      </c>
      <c r="C364" s="398">
        <v>20466272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398">
        <v>575873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398">
        <v>15785</v>
      </c>
      <c r="D366" s="175"/>
      <c r="E366" s="175"/>
    </row>
    <row r="367" spans="1:5" ht="12.6" customHeight="1" x14ac:dyDescent="0.25">
      <c r="A367" s="173" t="s">
        <v>359</v>
      </c>
      <c r="B367" s="175"/>
      <c r="C367" s="188"/>
      <c r="D367" s="175">
        <f>SUM(C363:C366)</f>
        <v>21665725</v>
      </c>
      <c r="E367" s="175"/>
    </row>
    <row r="368" spans="1:5" ht="12.6" customHeight="1" x14ac:dyDescent="0.25">
      <c r="A368" s="173" t="s">
        <v>435</v>
      </c>
      <c r="B368" s="175"/>
      <c r="C368" s="188"/>
      <c r="D368" s="175">
        <f>D361-D367</f>
        <v>26212898</v>
      </c>
      <c r="E368" s="175"/>
    </row>
    <row r="369" spans="1:5" ht="12.6" customHeight="1" x14ac:dyDescent="0.25">
      <c r="A369" s="242" t="s">
        <v>436</v>
      </c>
      <c r="B369" s="242"/>
      <c r="C369" s="242"/>
      <c r="D369" s="242"/>
      <c r="E369" s="242"/>
    </row>
    <row r="370" spans="1:5" ht="12.6" customHeight="1" x14ac:dyDescent="0.25">
      <c r="A370" s="173" t="s">
        <v>437</v>
      </c>
      <c r="B370" s="172" t="s">
        <v>256</v>
      </c>
      <c r="C370" s="400">
        <v>639543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400">
        <v>1676063</v>
      </c>
      <c r="D371" s="175"/>
      <c r="E371" s="175"/>
    </row>
    <row r="372" spans="1:5" ht="12.6" customHeight="1" x14ac:dyDescent="0.25">
      <c r="A372" s="173" t="s">
        <v>439</v>
      </c>
      <c r="B372" s="175"/>
      <c r="C372" s="188"/>
      <c r="D372" s="175">
        <f>SUM(C370:C371)</f>
        <v>2315606</v>
      </c>
      <c r="E372" s="175"/>
    </row>
    <row r="373" spans="1:5" ht="12.6" customHeight="1" x14ac:dyDescent="0.25">
      <c r="A373" s="173" t="s">
        <v>440</v>
      </c>
      <c r="B373" s="175"/>
      <c r="C373" s="188"/>
      <c r="D373" s="175">
        <f>D368+D372</f>
        <v>28528504</v>
      </c>
      <c r="E373" s="175"/>
    </row>
    <row r="374" spans="1:5" ht="12.6" customHeight="1" x14ac:dyDescent="0.25">
      <c r="A374" s="173"/>
      <c r="B374" s="175"/>
      <c r="C374" s="188"/>
      <c r="D374" s="175"/>
      <c r="E374" s="175"/>
    </row>
    <row r="375" spans="1:5" ht="12.6" customHeight="1" x14ac:dyDescent="0.25">
      <c r="A375" s="173"/>
      <c r="B375" s="175"/>
      <c r="C375" s="188"/>
      <c r="D375" s="175"/>
      <c r="E375" s="175"/>
    </row>
    <row r="376" spans="1:5" ht="12.6" customHeight="1" x14ac:dyDescent="0.25">
      <c r="A376" s="173"/>
      <c r="B376" s="175"/>
      <c r="C376" s="188"/>
      <c r="D376" s="175"/>
      <c r="E376" s="175"/>
    </row>
    <row r="377" spans="1:5" ht="12.6" customHeight="1" x14ac:dyDescent="0.25">
      <c r="A377" s="242" t="s">
        <v>441</v>
      </c>
      <c r="B377" s="242"/>
      <c r="C377" s="242"/>
      <c r="D377" s="242"/>
      <c r="E377" s="242"/>
    </row>
    <row r="378" spans="1:5" ht="12.6" customHeight="1" x14ac:dyDescent="0.25">
      <c r="A378" s="173" t="s">
        <v>442</v>
      </c>
      <c r="B378" s="172" t="s">
        <v>256</v>
      </c>
      <c r="C378" s="401">
        <v>17307571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401">
        <v>3382628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401">
        <v>459903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401">
        <v>2248888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401">
        <v>200270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401">
        <v>2123626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403">
        <v>816817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401">
        <v>412534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402">
        <v>282015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402">
        <v>169990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402">
        <v>313618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402">
        <v>1217952</v>
      </c>
      <c r="D389" s="175"/>
      <c r="E389" s="175"/>
    </row>
    <row r="390" spans="1:6" ht="12.6" customHeight="1" x14ac:dyDescent="0.25">
      <c r="A390" s="173" t="s">
        <v>452</v>
      </c>
      <c r="B390" s="175"/>
      <c r="C390" s="188"/>
      <c r="D390" s="175">
        <f>SUM(C378:C389)</f>
        <v>28935812</v>
      </c>
      <c r="E390" s="175"/>
    </row>
    <row r="391" spans="1:6" ht="12.6" customHeight="1" x14ac:dyDescent="0.25">
      <c r="A391" s="173" t="s">
        <v>453</v>
      </c>
      <c r="B391" s="175"/>
      <c r="C391" s="188"/>
      <c r="D391" s="175">
        <f>D373-D390</f>
        <v>-407308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404">
        <v>223024</v>
      </c>
      <c r="D392" s="175"/>
      <c r="E392" s="175"/>
    </row>
    <row r="393" spans="1:6" ht="12.6" customHeight="1" x14ac:dyDescent="0.25">
      <c r="A393" s="173" t="s">
        <v>455</v>
      </c>
      <c r="B393" s="175"/>
      <c r="C393" s="188"/>
      <c r="D393" s="192">
        <f>D391+C392</f>
        <v>-184284</v>
      </c>
      <c r="E393" s="175"/>
      <c r="F393" s="194"/>
    </row>
    <row r="394" spans="1:6" ht="12.6" customHeight="1" x14ac:dyDescent="0.25">
      <c r="A394" s="173" t="s">
        <v>456</v>
      </c>
      <c r="B394" s="172" t="s">
        <v>256</v>
      </c>
      <c r="C394" s="405">
        <v>-183037</v>
      </c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6"/>
      <c r="D395" s="175"/>
      <c r="E395" s="175"/>
    </row>
    <row r="396" spans="1:6" ht="12.6" customHeight="1" x14ac:dyDescent="0.25">
      <c r="A396" s="173" t="s">
        <v>458</v>
      </c>
      <c r="B396" s="175"/>
      <c r="C396" s="188"/>
      <c r="D396" s="175">
        <f>D393+C394-C395</f>
        <v>-367321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45"/>
    </row>
    <row r="412" spans="1:5" ht="12.6" customHeight="1" x14ac:dyDescent="0.25">
      <c r="A412" s="179" t="str">
        <f>C84&amp;"   "&amp;"H-"&amp;FIXED(C83,0,TRUE)&amp;"     FYE "&amp;C82</f>
        <v>Lake Chelan Community Hospital   H-0     FYE 12/31/2018</v>
      </c>
      <c r="B412" s="179"/>
      <c r="C412" s="179"/>
      <c r="D412" s="179"/>
      <c r="E412" s="245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224</v>
      </c>
      <c r="C414" s="191">
        <f>E138</f>
        <v>224</v>
      </c>
      <c r="D414" s="179"/>
    </row>
    <row r="415" spans="1:5" ht="12.6" customHeight="1" x14ac:dyDescent="0.25">
      <c r="A415" s="179" t="s">
        <v>464</v>
      </c>
      <c r="B415" s="179">
        <f>D111</f>
        <v>737</v>
      </c>
      <c r="C415" s="179">
        <f>E139</f>
        <v>779</v>
      </c>
      <c r="D415" s="191">
        <f>SUM(C59:H59)+N59</f>
        <v>737</v>
      </c>
    </row>
    <row r="416" spans="1:5" ht="12.6" customHeight="1" x14ac:dyDescent="0.25">
      <c r="A416" s="179"/>
      <c r="B416" s="179"/>
      <c r="C416" s="191"/>
      <c r="D416" s="179"/>
    </row>
    <row r="417" spans="1:7" ht="12.6" customHeight="1" x14ac:dyDescent="0.25">
      <c r="A417" s="179" t="s">
        <v>465</v>
      </c>
      <c r="B417" s="179">
        <f>C112</f>
        <v>333</v>
      </c>
      <c r="C417" s="191">
        <f>E144</f>
        <v>333</v>
      </c>
      <c r="D417" s="179"/>
    </row>
    <row r="418" spans="1:7" ht="12.6" customHeight="1" x14ac:dyDescent="0.25">
      <c r="A418" s="179" t="s">
        <v>466</v>
      </c>
      <c r="B418" s="179">
        <f>D112</f>
        <v>4910</v>
      </c>
      <c r="C418" s="179">
        <f>E145</f>
        <v>4910</v>
      </c>
      <c r="D418" s="179">
        <f>K59+L59</f>
        <v>4910</v>
      </c>
    </row>
    <row r="419" spans="1:7" ht="12.6" customHeight="1" x14ac:dyDescent="0.25">
      <c r="A419" s="179"/>
      <c r="B419" s="179"/>
      <c r="C419" s="191"/>
      <c r="D419" s="179"/>
    </row>
    <row r="420" spans="1:7" ht="12.6" customHeight="1" x14ac:dyDescent="0.25">
      <c r="A420" s="179" t="s">
        <v>467</v>
      </c>
      <c r="B420" s="179">
        <f>C113</f>
        <v>175</v>
      </c>
      <c r="C420" s="179">
        <f>E150</f>
        <v>175</v>
      </c>
      <c r="D420" s="179"/>
    </row>
    <row r="421" spans="1:7" ht="12.6" customHeight="1" x14ac:dyDescent="0.25">
      <c r="A421" s="179" t="s">
        <v>468</v>
      </c>
      <c r="B421" s="179">
        <f>D113</f>
        <v>510</v>
      </c>
      <c r="C421" s="179">
        <f>E151</f>
        <v>510</v>
      </c>
      <c r="D421" s="179">
        <f>I59</f>
        <v>510</v>
      </c>
    </row>
    <row r="422" spans="1:7" ht="12.6" customHeight="1" x14ac:dyDescent="0.25">
      <c r="A422" s="200"/>
      <c r="B422" s="200"/>
      <c r="C422" s="181"/>
      <c r="D422" s="179"/>
    </row>
    <row r="423" spans="1:7" ht="12.6" customHeight="1" x14ac:dyDescent="0.25">
      <c r="A423" s="180" t="s">
        <v>469</v>
      </c>
      <c r="B423" s="180">
        <f>C114</f>
        <v>106</v>
      </c>
    </row>
    <row r="424" spans="1:7" ht="12.6" customHeight="1" x14ac:dyDescent="0.25">
      <c r="A424" s="179" t="s">
        <v>1244</v>
      </c>
      <c r="B424" s="179">
        <f>D114</f>
        <v>171</v>
      </c>
      <c r="D424" s="179">
        <f>J59</f>
        <v>0</v>
      </c>
    </row>
    <row r="425" spans="1:7" ht="12.6" customHeight="1" x14ac:dyDescent="0.25">
      <c r="A425" s="200"/>
      <c r="B425" s="200"/>
      <c r="C425" s="200"/>
      <c r="D425" s="200"/>
      <c r="F425" s="200"/>
      <c r="G425" s="200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17307571</v>
      </c>
      <c r="C427" s="179">
        <f t="shared" ref="C427:C434" si="13">CE61</f>
        <v>17307571</v>
      </c>
      <c r="D427" s="179"/>
    </row>
    <row r="428" spans="1:7" ht="12.6" customHeight="1" x14ac:dyDescent="0.25">
      <c r="A428" s="179" t="s">
        <v>3</v>
      </c>
      <c r="B428" s="179">
        <f t="shared" si="12"/>
        <v>3382628</v>
      </c>
      <c r="C428" s="179">
        <f t="shared" si="13"/>
        <v>3382628</v>
      </c>
      <c r="D428" s="179">
        <f>D173</f>
        <v>3382628</v>
      </c>
    </row>
    <row r="429" spans="1:7" ht="12.6" customHeight="1" x14ac:dyDescent="0.25">
      <c r="A429" s="179" t="s">
        <v>236</v>
      </c>
      <c r="B429" s="179">
        <f t="shared" si="12"/>
        <v>459903</v>
      </c>
      <c r="C429" s="179">
        <f t="shared" si="13"/>
        <v>459903</v>
      </c>
      <c r="D429" s="179"/>
    </row>
    <row r="430" spans="1:7" ht="12.6" customHeight="1" x14ac:dyDescent="0.25">
      <c r="A430" s="179" t="s">
        <v>237</v>
      </c>
      <c r="B430" s="179">
        <f t="shared" si="12"/>
        <v>2248888</v>
      </c>
      <c r="C430" s="179">
        <f t="shared" si="13"/>
        <v>2248878</v>
      </c>
      <c r="D430" s="179"/>
    </row>
    <row r="431" spans="1:7" ht="12.6" customHeight="1" x14ac:dyDescent="0.25">
      <c r="A431" s="179" t="s">
        <v>444</v>
      </c>
      <c r="B431" s="179">
        <f t="shared" si="12"/>
        <v>200270</v>
      </c>
      <c r="C431" s="179">
        <f t="shared" si="13"/>
        <v>200270</v>
      </c>
      <c r="D431" s="179"/>
    </row>
    <row r="432" spans="1:7" ht="12.6" customHeight="1" x14ac:dyDescent="0.25">
      <c r="A432" s="179" t="s">
        <v>445</v>
      </c>
      <c r="B432" s="179">
        <f t="shared" si="12"/>
        <v>2123626</v>
      </c>
      <c r="C432" s="179">
        <f t="shared" si="13"/>
        <v>2123164</v>
      </c>
      <c r="D432" s="179"/>
    </row>
    <row r="433" spans="1:7" ht="12.6" customHeight="1" x14ac:dyDescent="0.25">
      <c r="A433" s="179" t="s">
        <v>6</v>
      </c>
      <c r="B433" s="179">
        <f t="shared" si="12"/>
        <v>816817</v>
      </c>
      <c r="C433" s="179">
        <f t="shared" si="13"/>
        <v>743889</v>
      </c>
      <c r="D433" s="179">
        <f>C217</f>
        <v>743889</v>
      </c>
    </row>
    <row r="434" spans="1:7" ht="12.6" customHeight="1" x14ac:dyDescent="0.25">
      <c r="A434" s="179" t="s">
        <v>474</v>
      </c>
      <c r="B434" s="179">
        <f t="shared" si="12"/>
        <v>412534</v>
      </c>
      <c r="C434" s="179">
        <f t="shared" si="13"/>
        <v>412534</v>
      </c>
      <c r="D434" s="179">
        <f>D177</f>
        <v>412534</v>
      </c>
    </row>
    <row r="435" spans="1:7" ht="12.6" customHeight="1" x14ac:dyDescent="0.25">
      <c r="A435" s="179" t="s">
        <v>447</v>
      </c>
      <c r="B435" s="179">
        <f t="shared" si="12"/>
        <v>282015</v>
      </c>
      <c r="C435" s="179"/>
      <c r="D435" s="179">
        <f>D181</f>
        <v>282015</v>
      </c>
    </row>
    <row r="436" spans="1:7" ht="12.6" customHeight="1" x14ac:dyDescent="0.25">
      <c r="A436" s="179" t="s">
        <v>475</v>
      </c>
      <c r="B436" s="179">
        <f t="shared" si="12"/>
        <v>169990</v>
      </c>
      <c r="C436" s="179"/>
      <c r="D436" s="179">
        <f>D186</f>
        <v>169990</v>
      </c>
    </row>
    <row r="437" spans="1:7" ht="12.6" customHeight="1" x14ac:dyDescent="0.25">
      <c r="A437" s="191" t="s">
        <v>449</v>
      </c>
      <c r="B437" s="191">
        <f t="shared" si="12"/>
        <v>313618</v>
      </c>
      <c r="C437" s="191"/>
      <c r="D437" s="191">
        <f>D190</f>
        <v>313618.03999999998</v>
      </c>
    </row>
    <row r="438" spans="1:7" ht="12.6" customHeight="1" x14ac:dyDescent="0.25">
      <c r="A438" s="191" t="s">
        <v>476</v>
      </c>
      <c r="B438" s="191">
        <f>C386+C387+C388</f>
        <v>765623</v>
      </c>
      <c r="C438" s="191">
        <f>CD69</f>
        <v>763158.04</v>
      </c>
      <c r="D438" s="191">
        <f>D181+D186+D190</f>
        <v>765623.04</v>
      </c>
    </row>
    <row r="439" spans="1:7" ht="12.6" customHeight="1" x14ac:dyDescent="0.25">
      <c r="A439" s="179" t="s">
        <v>451</v>
      </c>
      <c r="B439" s="191">
        <f>C389</f>
        <v>1217952</v>
      </c>
      <c r="C439" s="191">
        <f>SUM(C69:CC69)</f>
        <v>1217951.1200000001</v>
      </c>
      <c r="D439" s="179"/>
    </row>
    <row r="440" spans="1:7" ht="12.6" customHeight="1" x14ac:dyDescent="0.25">
      <c r="A440" s="179" t="s">
        <v>477</v>
      </c>
      <c r="B440" s="191">
        <f>B438+B439</f>
        <v>1983575</v>
      </c>
      <c r="C440" s="191">
        <f>CE69</f>
        <v>1981109.1600000001</v>
      </c>
      <c r="D440" s="179"/>
    </row>
    <row r="441" spans="1:7" ht="12.6" customHeight="1" x14ac:dyDescent="0.25">
      <c r="A441" s="179" t="s">
        <v>478</v>
      </c>
      <c r="B441" s="179">
        <f>D390</f>
        <v>28935812</v>
      </c>
      <c r="C441" s="179">
        <f>SUM(C427:C437)+C440</f>
        <v>28859946.16</v>
      </c>
      <c r="D441" s="179"/>
    </row>
    <row r="442" spans="1:7" ht="12.6" customHeight="1" x14ac:dyDescent="0.25">
      <c r="A442" s="200"/>
      <c r="B442" s="200"/>
      <c r="C442" s="200"/>
      <c r="D442" s="200"/>
      <c r="F442" s="200"/>
      <c r="G442" s="200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1258</v>
      </c>
      <c r="B444" s="179">
        <f>D221</f>
        <v>607795</v>
      </c>
      <c r="C444" s="179">
        <f>C363</f>
        <v>607795</v>
      </c>
      <c r="D444" s="179"/>
    </row>
    <row r="445" spans="1:7" ht="12.6" customHeight="1" x14ac:dyDescent="0.25">
      <c r="A445" s="179" t="s">
        <v>343</v>
      </c>
      <c r="B445" s="179">
        <f>D229</f>
        <v>21042145</v>
      </c>
      <c r="C445" s="179">
        <f>C364</f>
        <v>20466272</v>
      </c>
      <c r="D445" s="179"/>
    </row>
    <row r="446" spans="1:7" ht="12.6" customHeight="1" x14ac:dyDescent="0.25">
      <c r="A446" s="179" t="s">
        <v>351</v>
      </c>
      <c r="B446" s="179">
        <f>D236</f>
        <v>0</v>
      </c>
      <c r="C446" s="179">
        <f>C365</f>
        <v>575873</v>
      </c>
      <c r="D446" s="179"/>
    </row>
    <row r="447" spans="1:7" ht="12.6" customHeight="1" x14ac:dyDescent="0.25">
      <c r="A447" s="179" t="s">
        <v>356</v>
      </c>
      <c r="B447" s="179">
        <f>D240</f>
        <v>15785</v>
      </c>
      <c r="C447" s="179">
        <f>C366</f>
        <v>15785</v>
      </c>
      <c r="D447" s="179"/>
    </row>
    <row r="448" spans="1:7" ht="12.6" customHeight="1" x14ac:dyDescent="0.25">
      <c r="A448" s="179" t="s">
        <v>358</v>
      </c>
      <c r="B448" s="179">
        <f>D242</f>
        <v>21665725</v>
      </c>
      <c r="C448" s="179">
        <f>D367</f>
        <v>21665725</v>
      </c>
      <c r="D448" s="179"/>
    </row>
    <row r="449" spans="1:7" ht="12.6" customHeight="1" x14ac:dyDescent="0.25">
      <c r="A449" s="200"/>
      <c r="B449" s="200"/>
      <c r="C449" s="200"/>
      <c r="D449" s="200"/>
      <c r="F449" s="200"/>
      <c r="G449" s="200"/>
    </row>
    <row r="450" spans="1:7" ht="12.6" customHeight="1" x14ac:dyDescent="0.25">
      <c r="A450" s="180" t="s">
        <v>481</v>
      </c>
      <c r="B450" s="181" t="s">
        <v>482</v>
      </c>
      <c r="C450" s="200"/>
      <c r="D450" s="200"/>
      <c r="F450" s="200"/>
      <c r="G450" s="200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6" t="s">
        <v>484</v>
      </c>
      <c r="B453" s="180">
        <f>C231</f>
        <v>169.12484845138019</v>
      </c>
    </row>
    <row r="454" spans="1:7" ht="12.6" customHeight="1" x14ac:dyDescent="0.25">
      <c r="A454" s="179" t="s">
        <v>168</v>
      </c>
      <c r="B454" s="179" t="str">
        <f>C233</f>
        <v xml:space="preserve">               159,855</v>
      </c>
      <c r="C454" s="179"/>
      <c r="D454" s="179"/>
    </row>
    <row r="455" spans="1:7" ht="12.6" customHeight="1" x14ac:dyDescent="0.25">
      <c r="A455" s="179" t="s">
        <v>131</v>
      </c>
      <c r="B455" s="179" t="str">
        <f>C234</f>
        <v xml:space="preserve">               416,018</v>
      </c>
      <c r="C455" s="179"/>
      <c r="D455" s="179"/>
    </row>
    <row r="456" spans="1:7" ht="12.6" customHeight="1" x14ac:dyDescent="0.25">
      <c r="A456" s="200"/>
      <c r="B456" s="200"/>
      <c r="C456" s="200"/>
      <c r="D456" s="200"/>
      <c r="F456" s="200"/>
      <c r="G456" s="200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1">
        <f>C370</f>
        <v>639543</v>
      </c>
      <c r="C458" s="191">
        <f>CE70</f>
        <v>841577</v>
      </c>
      <c r="D458" s="191"/>
    </row>
    <row r="459" spans="1:7" ht="12.6" customHeight="1" x14ac:dyDescent="0.25">
      <c r="A459" s="179" t="s">
        <v>244</v>
      </c>
      <c r="B459" s="191">
        <f>C371</f>
        <v>1676063</v>
      </c>
      <c r="C459" s="191">
        <f>CE72</f>
        <v>1676063</v>
      </c>
      <c r="D459" s="191"/>
    </row>
    <row r="460" spans="1:7" ht="12.6" customHeight="1" x14ac:dyDescent="0.25">
      <c r="A460" s="200"/>
      <c r="B460" s="200"/>
      <c r="C460" s="200"/>
      <c r="D460" s="200"/>
      <c r="F460" s="200"/>
      <c r="G460" s="200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1">
        <f>C359</f>
        <v>13290714</v>
      </c>
      <c r="C463" s="191">
        <f>CE73</f>
        <v>13290503.4</v>
      </c>
      <c r="D463" s="191">
        <f>E141+E147+E153</f>
        <v>13290503.4</v>
      </c>
    </row>
    <row r="464" spans="1:7" ht="12.6" customHeight="1" x14ac:dyDescent="0.25">
      <c r="A464" s="179" t="s">
        <v>246</v>
      </c>
      <c r="B464" s="191">
        <f>C360</f>
        <v>34587909</v>
      </c>
      <c r="C464" s="191">
        <f>CE74</f>
        <v>34588119.77359999</v>
      </c>
      <c r="D464" s="191">
        <f>E142+E148+E154</f>
        <v>34588125.773599997</v>
      </c>
    </row>
    <row r="465" spans="1:7" ht="12.6" customHeight="1" x14ac:dyDescent="0.25">
      <c r="A465" s="179" t="s">
        <v>247</v>
      </c>
      <c r="B465" s="191">
        <f>D361</f>
        <v>47878623</v>
      </c>
      <c r="C465" s="191">
        <f>CE75</f>
        <v>47878623.173600003</v>
      </c>
      <c r="D465" s="191">
        <f>D463+D464</f>
        <v>47878629.173599996</v>
      </c>
    </row>
    <row r="466" spans="1:7" ht="12.6" customHeight="1" x14ac:dyDescent="0.25">
      <c r="A466" s="200"/>
      <c r="B466" s="200"/>
      <c r="C466" s="200"/>
      <c r="D466" s="200"/>
      <c r="F466" s="200"/>
      <c r="G466" s="200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4168630</v>
      </c>
      <c r="C468" s="179">
        <f>E195</f>
        <v>4168630</v>
      </c>
      <c r="D468" s="179"/>
    </row>
    <row r="469" spans="1:7" ht="12.6" customHeight="1" x14ac:dyDescent="0.25">
      <c r="A469" s="179" t="s">
        <v>333</v>
      </c>
      <c r="B469" s="179">
        <f t="shared" si="14"/>
        <v>619271</v>
      </c>
      <c r="C469" s="179">
        <f>E196</f>
        <v>619271</v>
      </c>
      <c r="D469" s="179"/>
    </row>
    <row r="470" spans="1:7" ht="12.6" customHeight="1" x14ac:dyDescent="0.25">
      <c r="A470" s="179" t="s">
        <v>334</v>
      </c>
      <c r="B470" s="179">
        <f t="shared" si="14"/>
        <v>6090285</v>
      </c>
      <c r="C470" s="179">
        <f>E197</f>
        <v>5141340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948945</v>
      </c>
      <c r="D471" s="179"/>
    </row>
    <row r="472" spans="1:7" ht="12.6" customHeight="1" x14ac:dyDescent="0.25">
      <c r="A472" s="179" t="s">
        <v>377</v>
      </c>
      <c r="B472" s="179">
        <f t="shared" si="14"/>
        <v>1912588</v>
      </c>
      <c r="C472" s="179">
        <f>E199</f>
        <v>0</v>
      </c>
      <c r="D472" s="179"/>
    </row>
    <row r="473" spans="1:7" ht="12.6" customHeight="1" x14ac:dyDescent="0.25">
      <c r="A473" s="179" t="s">
        <v>495</v>
      </c>
      <c r="B473" s="179">
        <f t="shared" si="14"/>
        <v>6247363</v>
      </c>
      <c r="C473" s="179">
        <f>SUM(E200:E201)</f>
        <v>8159951</v>
      </c>
      <c r="D473" s="179"/>
    </row>
    <row r="474" spans="1:7" ht="12.6" customHeight="1" x14ac:dyDescent="0.2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" customHeight="1" x14ac:dyDescent="0.25">
      <c r="A475" s="179" t="s">
        <v>340</v>
      </c>
      <c r="B475" s="179">
        <f t="shared" si="14"/>
        <v>1220887</v>
      </c>
      <c r="C475" s="179">
        <f>E203</f>
        <v>1220887</v>
      </c>
      <c r="D475" s="179"/>
    </row>
    <row r="476" spans="1:7" ht="12.6" customHeight="1" x14ac:dyDescent="0.25">
      <c r="A476" s="179" t="s">
        <v>203</v>
      </c>
      <c r="B476" s="179">
        <f>D275</f>
        <v>20259024</v>
      </c>
      <c r="C476" s="179">
        <f>E204</f>
        <v>20259024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12037970</v>
      </c>
      <c r="C478" s="179">
        <f>E217</f>
        <v>12037970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37034756</v>
      </c>
    </row>
    <row r="482" spans="1:12" ht="12.6" customHeight="1" x14ac:dyDescent="0.25">
      <c r="A482" s="180" t="s">
        <v>499</v>
      </c>
      <c r="C482" s="180">
        <f>D339</f>
        <v>37034754</v>
      </c>
    </row>
    <row r="485" spans="1:12" ht="12.6" customHeight="1" x14ac:dyDescent="0.25">
      <c r="A485" s="196" t="s">
        <v>500</v>
      </c>
    </row>
    <row r="486" spans="1:12" ht="12.6" customHeight="1" x14ac:dyDescent="0.25">
      <c r="A486" s="196" t="s">
        <v>501</v>
      </c>
    </row>
    <row r="487" spans="1:12" ht="12.6" customHeight="1" x14ac:dyDescent="0.25">
      <c r="A487" s="196" t="s">
        <v>502</v>
      </c>
    </row>
    <row r="488" spans="1:12" ht="12.6" customHeight="1" x14ac:dyDescent="0.25">
      <c r="A488" s="196"/>
    </row>
    <row r="489" spans="1:12" ht="12.6" customHeight="1" x14ac:dyDescent="0.25">
      <c r="A489" s="195" t="s">
        <v>503</v>
      </c>
    </row>
    <row r="490" spans="1:12" ht="12.6" customHeight="1" x14ac:dyDescent="0.25">
      <c r="A490" s="196" t="s">
        <v>504</v>
      </c>
    </row>
    <row r="491" spans="1:12" ht="12.6" customHeight="1" x14ac:dyDescent="0.25">
      <c r="A491" s="196"/>
    </row>
    <row r="493" spans="1:12" ht="12.6" customHeight="1" x14ac:dyDescent="0.25">
      <c r="A493" s="180" t="str">
        <f>C83</f>
        <v>165</v>
      </c>
      <c r="B493" s="246" t="str">
        <f>RIGHT('Prior Year'!C83,4)</f>
        <v>2015</v>
      </c>
      <c r="C493" s="246" t="str">
        <f>RIGHT(C82,4)</f>
        <v>2018</v>
      </c>
      <c r="D493" s="246" t="str">
        <f>RIGHT('Prior Year'!C83,4)</f>
        <v>2015</v>
      </c>
      <c r="E493" s="246" t="str">
        <f>RIGHT(C82,4)</f>
        <v>2018</v>
      </c>
      <c r="F493" s="246" t="str">
        <f>RIGHT('Prior Year'!C83,4)</f>
        <v>2015</v>
      </c>
      <c r="G493" s="246" t="str">
        <f>RIGHT(C82,4)</f>
        <v>2018</v>
      </c>
      <c r="H493" s="246"/>
      <c r="K493" s="246"/>
      <c r="L493" s="246"/>
    </row>
    <row r="494" spans="1:12" ht="12.6" customHeight="1" x14ac:dyDescent="0.25">
      <c r="A494" s="195"/>
      <c r="B494" s="181" t="s">
        <v>505</v>
      </c>
      <c r="C494" s="181" t="s">
        <v>505</v>
      </c>
      <c r="D494" s="247" t="s">
        <v>506</v>
      </c>
      <c r="E494" s="247" t="s">
        <v>506</v>
      </c>
      <c r="F494" s="246" t="s">
        <v>507</v>
      </c>
      <c r="G494" s="246" t="s">
        <v>507</v>
      </c>
      <c r="H494" s="246" t="s">
        <v>508</v>
      </c>
      <c r="K494" s="246"/>
      <c r="L494" s="246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46" t="s">
        <v>510</v>
      </c>
      <c r="G495" s="246" t="s">
        <v>510</v>
      </c>
      <c r="H495" s="246" t="s">
        <v>511</v>
      </c>
      <c r="K495" s="246"/>
      <c r="L495" s="246"/>
    </row>
    <row r="496" spans="1:12" ht="12.6" customHeight="1" x14ac:dyDescent="0.25">
      <c r="A496" s="180" t="s">
        <v>512</v>
      </c>
      <c r="B496" s="225">
        <f>'Prior Year'!C72</f>
        <v>0</v>
      </c>
      <c r="C496" s="225">
        <f>C71</f>
        <v>0</v>
      </c>
      <c r="D496" s="225">
        <f>'Prior Year'!C59</f>
        <v>0</v>
      </c>
      <c r="E496" s="180">
        <f>C59</f>
        <v>0</v>
      </c>
      <c r="F496" s="248" t="str">
        <f t="shared" ref="F496:G511" si="15">IF(B496=0,"",IF(D496=0,"",B496/D496))</f>
        <v/>
      </c>
      <c r="G496" s="249" t="str">
        <f t="shared" si="15"/>
        <v/>
      </c>
      <c r="H496" s="250" t="str">
        <f>IF(B496=0,"",IF(C496=0,"",IF(D496=0,"",IF(E496=0,"",IF(G496/F496-1&lt;-0.25,G496/F496-1,IF(G496/F496-1&gt;0.25,G496/F496-1,""))))))</f>
        <v/>
      </c>
      <c r="I496" s="252"/>
      <c r="K496" s="246"/>
      <c r="L496" s="246"/>
    </row>
    <row r="497" spans="1:12" ht="12.6" customHeight="1" x14ac:dyDescent="0.25">
      <c r="A497" s="180" t="s">
        <v>513</v>
      </c>
      <c r="B497" s="225">
        <f>'Prior Year'!D72</f>
        <v>0</v>
      </c>
      <c r="C497" s="225">
        <f>D71</f>
        <v>0</v>
      </c>
      <c r="D497" s="225">
        <f>'Prior Year'!D59</f>
        <v>0</v>
      </c>
      <c r="E497" s="180">
        <f>D59</f>
        <v>0</v>
      </c>
      <c r="F497" s="248" t="str">
        <f t="shared" si="15"/>
        <v/>
      </c>
      <c r="G497" s="248" t="str">
        <f t="shared" si="15"/>
        <v/>
      </c>
      <c r="H497" s="250" t="str">
        <f t="shared" ref="H497:H550" si="16">IF(B497=0,"",IF(C497=0,"",IF(D497=0,"",IF(E497=0,"",IF(G497/F497-1&lt;-0.25,G497/F497-1,IF(G497/F497-1&gt;0.25,G497/F497-1,""))))))</f>
        <v/>
      </c>
      <c r="I497" s="252"/>
      <c r="K497" s="246"/>
      <c r="L497" s="246"/>
    </row>
    <row r="498" spans="1:12" ht="12.6" customHeight="1" x14ac:dyDescent="0.25">
      <c r="A498" s="180" t="s">
        <v>514</v>
      </c>
      <c r="B498" s="225">
        <f>'Prior Year'!E72</f>
        <v>956234</v>
      </c>
      <c r="C498" s="225">
        <f>E71</f>
        <v>947060</v>
      </c>
      <c r="D498" s="225">
        <f>'Prior Year'!E59</f>
        <v>785</v>
      </c>
      <c r="E498" s="180">
        <f>E59</f>
        <v>737</v>
      </c>
      <c r="F498" s="248">
        <f t="shared" si="15"/>
        <v>1218.1324840764332</v>
      </c>
      <c r="G498" s="248">
        <f t="shared" si="15"/>
        <v>1285.0203527815468</v>
      </c>
      <c r="H498" s="250" t="str">
        <f t="shared" si="16"/>
        <v/>
      </c>
      <c r="I498" s="252"/>
      <c r="K498" s="246"/>
      <c r="L498" s="246"/>
    </row>
    <row r="499" spans="1:12" ht="12.6" customHeight="1" x14ac:dyDescent="0.25">
      <c r="A499" s="180" t="s">
        <v>515</v>
      </c>
      <c r="B499" s="225">
        <f>'Prior Year'!F72</f>
        <v>0</v>
      </c>
      <c r="C499" s="225">
        <f>F71</f>
        <v>0</v>
      </c>
      <c r="D499" s="225">
        <f>'Prior Year'!F59</f>
        <v>0</v>
      </c>
      <c r="E499" s="180">
        <f>F59</f>
        <v>0</v>
      </c>
      <c r="F499" s="248" t="str">
        <f t="shared" si="15"/>
        <v/>
      </c>
      <c r="G499" s="248" t="str">
        <f t="shared" si="15"/>
        <v/>
      </c>
      <c r="H499" s="250" t="str">
        <f t="shared" si="16"/>
        <v/>
      </c>
      <c r="I499" s="252"/>
      <c r="K499" s="246"/>
      <c r="L499" s="246"/>
    </row>
    <row r="500" spans="1:12" ht="12.6" customHeight="1" x14ac:dyDescent="0.25">
      <c r="A500" s="180" t="s">
        <v>516</v>
      </c>
      <c r="B500" s="225">
        <f>'Prior Year'!G72</f>
        <v>0</v>
      </c>
      <c r="C500" s="225">
        <f>G71</f>
        <v>0</v>
      </c>
      <c r="D500" s="225">
        <f>'Prior Year'!G59</f>
        <v>0</v>
      </c>
      <c r="E500" s="180">
        <f>G59</f>
        <v>0</v>
      </c>
      <c r="F500" s="248" t="str">
        <f t="shared" si="15"/>
        <v/>
      </c>
      <c r="G500" s="248" t="str">
        <f t="shared" si="15"/>
        <v/>
      </c>
      <c r="H500" s="250" t="str">
        <f t="shared" si="16"/>
        <v/>
      </c>
      <c r="I500" s="252"/>
      <c r="K500" s="246"/>
      <c r="L500" s="246"/>
    </row>
    <row r="501" spans="1:12" ht="12.6" customHeight="1" x14ac:dyDescent="0.25">
      <c r="A501" s="180" t="s">
        <v>517</v>
      </c>
      <c r="B501" s="225">
        <f>'Prior Year'!H72</f>
        <v>0</v>
      </c>
      <c r="C501" s="225">
        <f>H71</f>
        <v>0</v>
      </c>
      <c r="D501" s="225">
        <f>'Prior Year'!H59</f>
        <v>0</v>
      </c>
      <c r="E501" s="180">
        <f>H59</f>
        <v>0</v>
      </c>
      <c r="F501" s="248" t="str">
        <f t="shared" si="15"/>
        <v/>
      </c>
      <c r="G501" s="248" t="str">
        <f t="shared" si="15"/>
        <v/>
      </c>
      <c r="H501" s="250" t="str">
        <f t="shared" si="16"/>
        <v/>
      </c>
      <c r="I501" s="252"/>
      <c r="K501" s="246"/>
      <c r="L501" s="246"/>
    </row>
    <row r="502" spans="1:12" ht="12.6" customHeight="1" x14ac:dyDescent="0.25">
      <c r="A502" s="180" t="s">
        <v>518</v>
      </c>
      <c r="B502" s="225">
        <f>'Prior Year'!I72</f>
        <v>320574</v>
      </c>
      <c r="C502" s="225">
        <f>I71</f>
        <v>247066</v>
      </c>
      <c r="D502" s="225">
        <f>'Prior Year'!I59</f>
        <v>684</v>
      </c>
      <c r="E502" s="180">
        <f>I59</f>
        <v>510</v>
      </c>
      <c r="F502" s="248">
        <f t="shared" si="15"/>
        <v>468.67543859649123</v>
      </c>
      <c r="G502" s="248">
        <f t="shared" si="15"/>
        <v>484.44313725490196</v>
      </c>
      <c r="H502" s="250" t="str">
        <f t="shared" si="16"/>
        <v/>
      </c>
      <c r="I502" s="252"/>
      <c r="K502" s="246"/>
      <c r="L502" s="246"/>
    </row>
    <row r="503" spans="1:12" ht="12.6" customHeight="1" x14ac:dyDescent="0.25">
      <c r="A503" s="180" t="s">
        <v>519</v>
      </c>
      <c r="B503" s="225">
        <f>'Prior Year'!J72</f>
        <v>10394</v>
      </c>
      <c r="C503" s="225">
        <f>J71</f>
        <v>11164</v>
      </c>
      <c r="D503" s="225">
        <f>'Prior Year'!J59</f>
        <v>162</v>
      </c>
      <c r="E503" s="180">
        <f>J59</f>
        <v>0</v>
      </c>
      <c r="F503" s="248">
        <f t="shared" si="15"/>
        <v>64.160493827160494</v>
      </c>
      <c r="G503" s="248" t="str">
        <f t="shared" si="15"/>
        <v/>
      </c>
      <c r="H503" s="250" t="str">
        <f t="shared" si="16"/>
        <v/>
      </c>
      <c r="I503" s="252"/>
      <c r="K503" s="246"/>
      <c r="L503" s="246"/>
    </row>
    <row r="504" spans="1:12" ht="12.6" customHeight="1" x14ac:dyDescent="0.25">
      <c r="A504" s="180" t="s">
        <v>520</v>
      </c>
      <c r="B504" s="225">
        <f>'Prior Year'!K72</f>
        <v>0</v>
      </c>
      <c r="C504" s="225">
        <f>K71</f>
        <v>0</v>
      </c>
      <c r="D504" s="225">
        <f>'Prior Year'!K59</f>
        <v>0</v>
      </c>
      <c r="E504" s="180">
        <f>K59</f>
        <v>0</v>
      </c>
      <c r="F504" s="248" t="str">
        <f t="shared" si="15"/>
        <v/>
      </c>
      <c r="G504" s="248" t="str">
        <f t="shared" si="15"/>
        <v/>
      </c>
      <c r="H504" s="250" t="str">
        <f t="shared" si="16"/>
        <v/>
      </c>
      <c r="I504" s="252"/>
      <c r="K504" s="246"/>
      <c r="L504" s="246"/>
    </row>
    <row r="505" spans="1:12" ht="12.6" customHeight="1" x14ac:dyDescent="0.25">
      <c r="A505" s="180" t="s">
        <v>521</v>
      </c>
      <c r="B505" s="225">
        <f>'Prior Year'!L72</f>
        <v>2667421</v>
      </c>
      <c r="C505" s="225">
        <f>L71</f>
        <v>2867447</v>
      </c>
      <c r="D505" s="225">
        <f>'Prior Year'!L59</f>
        <v>4668</v>
      </c>
      <c r="E505" s="180">
        <f>L59</f>
        <v>4910</v>
      </c>
      <c r="F505" s="248">
        <f t="shared" si="15"/>
        <v>571.42694944301627</v>
      </c>
      <c r="G505" s="248">
        <f t="shared" si="15"/>
        <v>584.00142566191448</v>
      </c>
      <c r="H505" s="250" t="str">
        <f t="shared" si="16"/>
        <v/>
      </c>
      <c r="I505" s="252"/>
      <c r="K505" s="246"/>
      <c r="L505" s="246"/>
    </row>
    <row r="506" spans="1:12" ht="12.6" customHeight="1" x14ac:dyDescent="0.25">
      <c r="A506" s="180" t="s">
        <v>522</v>
      </c>
      <c r="B506" s="225">
        <f>'Prior Year'!M72</f>
        <v>0</v>
      </c>
      <c r="C506" s="225">
        <f>M71</f>
        <v>0</v>
      </c>
      <c r="D506" s="225">
        <f>'Prior Year'!M59</f>
        <v>0</v>
      </c>
      <c r="E506" s="180">
        <f>M59</f>
        <v>0</v>
      </c>
      <c r="F506" s="248" t="str">
        <f t="shared" si="15"/>
        <v/>
      </c>
      <c r="G506" s="248" t="str">
        <f t="shared" si="15"/>
        <v/>
      </c>
      <c r="H506" s="250" t="str">
        <f t="shared" si="16"/>
        <v/>
      </c>
      <c r="I506" s="252"/>
      <c r="K506" s="246"/>
      <c r="L506" s="246"/>
    </row>
    <row r="507" spans="1:12" ht="12.6" customHeight="1" x14ac:dyDescent="0.25">
      <c r="A507" s="180" t="s">
        <v>523</v>
      </c>
      <c r="B507" s="225">
        <f>'Prior Year'!N72</f>
        <v>0</v>
      </c>
      <c r="C507" s="225">
        <f>N71</f>
        <v>0</v>
      </c>
      <c r="D507" s="225">
        <f>'Prior Year'!N59</f>
        <v>0</v>
      </c>
      <c r="E507" s="180">
        <f>N59</f>
        <v>0</v>
      </c>
      <c r="F507" s="248" t="str">
        <f t="shared" si="15"/>
        <v/>
      </c>
      <c r="G507" s="248" t="str">
        <f t="shared" si="15"/>
        <v/>
      </c>
      <c r="H507" s="250" t="str">
        <f t="shared" si="16"/>
        <v/>
      </c>
      <c r="I507" s="252"/>
      <c r="K507" s="246"/>
      <c r="L507" s="246"/>
    </row>
    <row r="508" spans="1:12" ht="12.6" customHeight="1" x14ac:dyDescent="0.25">
      <c r="A508" s="180" t="s">
        <v>524</v>
      </c>
      <c r="B508" s="225">
        <f>'Prior Year'!O72</f>
        <v>684272</v>
      </c>
      <c r="C508" s="225">
        <f>O71</f>
        <v>678571</v>
      </c>
      <c r="D508" s="225">
        <f>'Prior Year'!O59</f>
        <v>0</v>
      </c>
      <c r="E508" s="180">
        <f>O59</f>
        <v>0</v>
      </c>
      <c r="F508" s="248" t="str">
        <f t="shared" si="15"/>
        <v/>
      </c>
      <c r="G508" s="248" t="str">
        <f t="shared" si="15"/>
        <v/>
      </c>
      <c r="H508" s="250" t="str">
        <f t="shared" si="16"/>
        <v/>
      </c>
      <c r="I508" s="252"/>
      <c r="K508" s="246"/>
      <c r="L508" s="246"/>
    </row>
    <row r="509" spans="1:12" ht="12.6" customHeight="1" x14ac:dyDescent="0.25">
      <c r="A509" s="180" t="s">
        <v>525</v>
      </c>
      <c r="B509" s="225">
        <f>'Prior Year'!P72</f>
        <v>973298</v>
      </c>
      <c r="C509" s="225">
        <f>P71</f>
        <v>970187</v>
      </c>
      <c r="D509" s="225">
        <f>'Prior Year'!P59</f>
        <v>51194</v>
      </c>
      <c r="E509" s="180">
        <f>P59</f>
        <v>51987</v>
      </c>
      <c r="F509" s="248">
        <f t="shared" si="15"/>
        <v>19.011954525921006</v>
      </c>
      <c r="G509" s="248">
        <f t="shared" si="15"/>
        <v>18.662107834650971</v>
      </c>
      <c r="H509" s="250" t="str">
        <f t="shared" si="16"/>
        <v/>
      </c>
      <c r="I509" s="252"/>
      <c r="K509" s="246"/>
      <c r="L509" s="246"/>
    </row>
    <row r="510" spans="1:12" ht="12.6" customHeight="1" x14ac:dyDescent="0.25">
      <c r="A510" s="180" t="s">
        <v>526</v>
      </c>
      <c r="B510" s="225">
        <f>'Prior Year'!Q72</f>
        <v>248490</v>
      </c>
      <c r="C510" s="225">
        <f>Q71</f>
        <v>267688.90000000002</v>
      </c>
      <c r="D510" s="225">
        <f>'Prior Year'!Q59</f>
        <v>40259</v>
      </c>
      <c r="E510" s="180">
        <f>Q59</f>
        <v>39961</v>
      </c>
      <c r="F510" s="248">
        <f t="shared" si="15"/>
        <v>6.1722844581335847</v>
      </c>
      <c r="G510" s="248">
        <f t="shared" si="15"/>
        <v>6.6987537849403171</v>
      </c>
      <c r="H510" s="250" t="str">
        <f t="shared" si="16"/>
        <v/>
      </c>
      <c r="I510" s="252"/>
      <c r="K510" s="246"/>
      <c r="L510" s="246"/>
    </row>
    <row r="511" spans="1:12" ht="12.6" customHeight="1" x14ac:dyDescent="0.25">
      <c r="A511" s="180" t="s">
        <v>527</v>
      </c>
      <c r="B511" s="225">
        <f>'Prior Year'!R72</f>
        <v>575960</v>
      </c>
      <c r="C511" s="225">
        <f>R71</f>
        <v>661868</v>
      </c>
      <c r="D511" s="225">
        <f>'Prior Year'!R59</f>
        <v>58935</v>
      </c>
      <c r="E511" s="180">
        <f>R59</f>
        <v>46218</v>
      </c>
      <c r="F511" s="248">
        <f t="shared" si="15"/>
        <v>9.7728005429710691</v>
      </c>
      <c r="G511" s="248">
        <f t="shared" si="15"/>
        <v>14.320567744168939</v>
      </c>
      <c r="H511" s="250">
        <f t="shared" si="16"/>
        <v>0.46534943399297957</v>
      </c>
      <c r="I511" s="252"/>
      <c r="K511" s="246"/>
      <c r="L511" s="246"/>
    </row>
    <row r="512" spans="1:12" ht="12.6" customHeight="1" x14ac:dyDescent="0.25">
      <c r="A512" s="180" t="s">
        <v>528</v>
      </c>
      <c r="B512" s="225">
        <f>'Prior Year'!S72</f>
        <v>909499</v>
      </c>
      <c r="C512" s="225">
        <f>S71</f>
        <v>942384</v>
      </c>
      <c r="D512" s="181" t="s">
        <v>529</v>
      </c>
      <c r="E512" s="181" t="s">
        <v>529</v>
      </c>
      <c r="F512" s="248" t="str">
        <f t="shared" ref="F512:G527" si="17">IF(B512=0,"",IF(D512=0,"",B512/D512))</f>
        <v/>
      </c>
      <c r="G512" s="248" t="str">
        <f t="shared" si="17"/>
        <v/>
      </c>
      <c r="H512" s="250" t="str">
        <f t="shared" si="16"/>
        <v/>
      </c>
      <c r="I512" s="252"/>
      <c r="K512" s="246"/>
      <c r="L512" s="246"/>
    </row>
    <row r="513" spans="1:12" ht="12.6" customHeight="1" x14ac:dyDescent="0.25">
      <c r="A513" s="180" t="s">
        <v>1246</v>
      </c>
      <c r="B513" s="225">
        <f>'Prior Year'!T72</f>
        <v>0</v>
      </c>
      <c r="C513" s="225">
        <f>T71</f>
        <v>0</v>
      </c>
      <c r="D513" s="181" t="s">
        <v>529</v>
      </c>
      <c r="E513" s="181" t="s">
        <v>529</v>
      </c>
      <c r="F513" s="248" t="str">
        <f t="shared" si="17"/>
        <v/>
      </c>
      <c r="G513" s="248" t="str">
        <f t="shared" si="17"/>
        <v/>
      </c>
      <c r="H513" s="250" t="str">
        <f t="shared" si="16"/>
        <v/>
      </c>
      <c r="I513" s="252"/>
      <c r="K513" s="246"/>
      <c r="L513" s="246"/>
    </row>
    <row r="514" spans="1:12" ht="12.6" customHeight="1" x14ac:dyDescent="0.25">
      <c r="A514" s="180" t="s">
        <v>530</v>
      </c>
      <c r="B514" s="225">
        <f>'Prior Year'!U72</f>
        <v>1297818</v>
      </c>
      <c r="C514" s="225">
        <f>U71</f>
        <v>1346642</v>
      </c>
      <c r="D514" s="225">
        <f>'Prior Year'!U59</f>
        <v>51718</v>
      </c>
      <c r="E514" s="180">
        <f>U59</f>
        <v>44695</v>
      </c>
      <c r="F514" s="248">
        <f t="shared" si="17"/>
        <v>25.094125836265903</v>
      </c>
      <c r="G514" s="248">
        <f t="shared" si="17"/>
        <v>30.129589439534623</v>
      </c>
      <c r="H514" s="250" t="str">
        <f t="shared" si="16"/>
        <v/>
      </c>
      <c r="I514" s="252"/>
      <c r="K514" s="246"/>
      <c r="L514" s="246"/>
    </row>
    <row r="515" spans="1:12" ht="12.6" customHeight="1" x14ac:dyDescent="0.25">
      <c r="A515" s="180" t="s">
        <v>531</v>
      </c>
      <c r="B515" s="225">
        <f>'Prior Year'!V72</f>
        <v>0</v>
      </c>
      <c r="C515" s="225">
        <f>V71</f>
        <v>0</v>
      </c>
      <c r="D515" s="225">
        <f>'Prior Year'!V59</f>
        <v>0</v>
      </c>
      <c r="E515" s="180">
        <f>V59</f>
        <v>0</v>
      </c>
      <c r="F515" s="248" t="str">
        <f t="shared" si="17"/>
        <v/>
      </c>
      <c r="G515" s="248" t="str">
        <f t="shared" si="17"/>
        <v/>
      </c>
      <c r="H515" s="250" t="str">
        <f t="shared" si="16"/>
        <v/>
      </c>
      <c r="I515" s="252"/>
      <c r="K515" s="246"/>
      <c r="L515" s="246"/>
    </row>
    <row r="516" spans="1:12" ht="12.6" customHeight="1" x14ac:dyDescent="0.25">
      <c r="A516" s="180" t="s">
        <v>532</v>
      </c>
      <c r="B516" s="225">
        <f>'Prior Year'!W72</f>
        <v>0</v>
      </c>
      <c r="C516" s="225">
        <f>W71</f>
        <v>0</v>
      </c>
      <c r="D516" s="225">
        <f>'Prior Year'!W59</f>
        <v>0</v>
      </c>
      <c r="E516" s="180">
        <f>W59</f>
        <v>0</v>
      </c>
      <c r="F516" s="248" t="str">
        <f t="shared" si="17"/>
        <v/>
      </c>
      <c r="G516" s="248" t="str">
        <f t="shared" si="17"/>
        <v/>
      </c>
      <c r="H516" s="250" t="str">
        <f t="shared" si="16"/>
        <v/>
      </c>
      <c r="I516" s="252"/>
      <c r="K516" s="246"/>
      <c r="L516" s="246"/>
    </row>
    <row r="517" spans="1:12" ht="12.6" customHeight="1" x14ac:dyDescent="0.25">
      <c r="A517" s="180" t="s">
        <v>533</v>
      </c>
      <c r="B517" s="225">
        <f>'Prior Year'!X72</f>
        <v>0</v>
      </c>
      <c r="C517" s="225">
        <f>X71</f>
        <v>0</v>
      </c>
      <c r="D517" s="225">
        <f>'Prior Year'!X59</f>
        <v>0</v>
      </c>
      <c r="E517" s="180">
        <f>X59</f>
        <v>0</v>
      </c>
      <c r="F517" s="248" t="str">
        <f t="shared" si="17"/>
        <v/>
      </c>
      <c r="G517" s="248" t="str">
        <f t="shared" si="17"/>
        <v/>
      </c>
      <c r="H517" s="250" t="str">
        <f t="shared" si="16"/>
        <v/>
      </c>
      <c r="I517" s="252"/>
      <c r="K517" s="246"/>
      <c r="L517" s="246"/>
    </row>
    <row r="518" spans="1:12" ht="12.6" customHeight="1" x14ac:dyDescent="0.25">
      <c r="A518" s="180" t="s">
        <v>534</v>
      </c>
      <c r="B518" s="225">
        <f>'Prior Year'!Y72</f>
        <v>1458677</v>
      </c>
      <c r="C518" s="225">
        <f>Y71</f>
        <v>1505724</v>
      </c>
      <c r="D518" s="225">
        <f>'Prior Year'!Y59</f>
        <v>6426</v>
      </c>
      <c r="E518" s="180">
        <f>Y59</f>
        <v>6865</v>
      </c>
      <c r="F518" s="248">
        <f t="shared" si="17"/>
        <v>226.99610955493307</v>
      </c>
      <c r="G518" s="248">
        <f t="shared" si="17"/>
        <v>219.33343044428258</v>
      </c>
      <c r="H518" s="250" t="str">
        <f t="shared" si="16"/>
        <v/>
      </c>
      <c r="I518" s="252"/>
      <c r="K518" s="246"/>
      <c r="L518" s="246"/>
    </row>
    <row r="519" spans="1:12" ht="12.6" customHeight="1" x14ac:dyDescent="0.25">
      <c r="A519" s="180" t="s">
        <v>535</v>
      </c>
      <c r="B519" s="225">
        <f>'Prior Year'!Z72</f>
        <v>0</v>
      </c>
      <c r="C519" s="225">
        <f>Z71</f>
        <v>0</v>
      </c>
      <c r="D519" s="225">
        <f>'Prior Year'!Z59</f>
        <v>0</v>
      </c>
      <c r="E519" s="180">
        <f>Z59</f>
        <v>0</v>
      </c>
      <c r="F519" s="248" t="str">
        <f t="shared" si="17"/>
        <v/>
      </c>
      <c r="G519" s="248" t="str">
        <f t="shared" si="17"/>
        <v/>
      </c>
      <c r="H519" s="250" t="str">
        <f t="shared" si="16"/>
        <v/>
      </c>
      <c r="I519" s="252"/>
      <c r="K519" s="246"/>
      <c r="L519" s="246"/>
    </row>
    <row r="520" spans="1:12" ht="12.6" customHeight="1" x14ac:dyDescent="0.25">
      <c r="A520" s="180" t="s">
        <v>536</v>
      </c>
      <c r="B520" s="225">
        <f>'Prior Year'!AA72</f>
        <v>0</v>
      </c>
      <c r="C520" s="225">
        <f>AA71</f>
        <v>0</v>
      </c>
      <c r="D520" s="225">
        <f>'Prior Year'!AA59</f>
        <v>0</v>
      </c>
      <c r="E520" s="180">
        <f>AA59</f>
        <v>0</v>
      </c>
      <c r="F520" s="248" t="str">
        <f t="shared" si="17"/>
        <v/>
      </c>
      <c r="G520" s="248" t="str">
        <f t="shared" si="17"/>
        <v/>
      </c>
      <c r="H520" s="250" t="str">
        <f t="shared" si="16"/>
        <v/>
      </c>
      <c r="I520" s="252"/>
      <c r="K520" s="246"/>
      <c r="L520" s="246"/>
    </row>
    <row r="521" spans="1:12" ht="12.6" customHeight="1" x14ac:dyDescent="0.25">
      <c r="A521" s="180" t="s">
        <v>537</v>
      </c>
      <c r="B521" s="225">
        <f>'Prior Year'!AB72</f>
        <v>542930</v>
      </c>
      <c r="C521" s="225">
        <f>AB71</f>
        <v>334871.34999999998</v>
      </c>
      <c r="D521" s="181" t="s">
        <v>529</v>
      </c>
      <c r="E521" s="181" t="s">
        <v>529</v>
      </c>
      <c r="F521" s="248" t="str">
        <f t="shared" si="17"/>
        <v/>
      </c>
      <c r="G521" s="248" t="str">
        <f t="shared" si="17"/>
        <v/>
      </c>
      <c r="H521" s="250" t="str">
        <f t="shared" si="16"/>
        <v/>
      </c>
      <c r="I521" s="252"/>
      <c r="K521" s="246"/>
      <c r="L521" s="246"/>
    </row>
    <row r="522" spans="1:12" ht="12.6" customHeight="1" x14ac:dyDescent="0.25">
      <c r="A522" s="180" t="s">
        <v>538</v>
      </c>
      <c r="B522" s="225">
        <f>'Prior Year'!AC72</f>
        <v>163627</v>
      </c>
      <c r="C522" s="225">
        <f>AC71</f>
        <v>161635</v>
      </c>
      <c r="D522" s="225">
        <f>'Prior Year'!AC59</f>
        <v>1507</v>
      </c>
      <c r="E522" s="180">
        <f>AC59</f>
        <v>1798</v>
      </c>
      <c r="F522" s="248">
        <f t="shared" si="17"/>
        <v>108.5779694757797</v>
      </c>
      <c r="G522" s="248">
        <f t="shared" si="17"/>
        <v>89.897107897664071</v>
      </c>
      <c r="H522" s="250" t="str">
        <f t="shared" si="16"/>
        <v/>
      </c>
      <c r="I522" s="252"/>
      <c r="K522" s="246"/>
      <c r="L522" s="246"/>
    </row>
    <row r="523" spans="1:12" ht="12.6" customHeight="1" x14ac:dyDescent="0.25">
      <c r="A523" s="180" t="s">
        <v>539</v>
      </c>
      <c r="B523" s="225">
        <f>'Prior Year'!AD72</f>
        <v>0</v>
      </c>
      <c r="C523" s="225">
        <f>AD71</f>
        <v>0</v>
      </c>
      <c r="D523" s="225">
        <f>'Prior Year'!AD59</f>
        <v>0</v>
      </c>
      <c r="E523" s="180">
        <f>AD59</f>
        <v>0</v>
      </c>
      <c r="F523" s="248" t="str">
        <f t="shared" si="17"/>
        <v/>
      </c>
      <c r="G523" s="248" t="str">
        <f t="shared" si="17"/>
        <v/>
      </c>
      <c r="H523" s="250" t="str">
        <f t="shared" si="16"/>
        <v/>
      </c>
      <c r="I523" s="252"/>
      <c r="K523" s="246"/>
      <c r="L523" s="246"/>
    </row>
    <row r="524" spans="1:12" ht="12.6" customHeight="1" x14ac:dyDescent="0.25">
      <c r="A524" s="180" t="s">
        <v>540</v>
      </c>
      <c r="B524" s="225">
        <f>'Prior Year'!AE72</f>
        <v>515956</v>
      </c>
      <c r="C524" s="225">
        <f>AE71</f>
        <v>539007</v>
      </c>
      <c r="D524" s="225">
        <f>'Prior Year'!AE59</f>
        <v>15998</v>
      </c>
      <c r="E524" s="180">
        <f>AE59</f>
        <v>19913</v>
      </c>
      <c r="F524" s="248">
        <f t="shared" si="17"/>
        <v>32.251281410176269</v>
      </c>
      <c r="G524" s="248">
        <f t="shared" si="17"/>
        <v>27.068096218550696</v>
      </c>
      <c r="H524" s="250" t="str">
        <f t="shared" si="16"/>
        <v/>
      </c>
      <c r="I524" s="252"/>
      <c r="K524" s="246"/>
      <c r="L524" s="246"/>
    </row>
    <row r="525" spans="1:12" ht="12.6" customHeight="1" x14ac:dyDescent="0.25">
      <c r="A525" s="180" t="s">
        <v>541</v>
      </c>
      <c r="B525" s="225">
        <f>'Prior Year'!AF72</f>
        <v>0</v>
      </c>
      <c r="C525" s="225">
        <f>AF71</f>
        <v>0</v>
      </c>
      <c r="D525" s="225">
        <f>'Prior Year'!AF59</f>
        <v>0</v>
      </c>
      <c r="E525" s="180">
        <f>AF59</f>
        <v>0</v>
      </c>
      <c r="F525" s="248" t="str">
        <f t="shared" si="17"/>
        <v/>
      </c>
      <c r="G525" s="248" t="str">
        <f t="shared" si="17"/>
        <v/>
      </c>
      <c r="H525" s="250" t="str">
        <f t="shared" si="16"/>
        <v/>
      </c>
      <c r="I525" s="252"/>
      <c r="K525" s="246"/>
      <c r="L525" s="246"/>
    </row>
    <row r="526" spans="1:12" ht="12.6" customHeight="1" x14ac:dyDescent="0.25">
      <c r="A526" s="180" t="s">
        <v>542</v>
      </c>
      <c r="B526" s="225">
        <f>'Prior Year'!AG72</f>
        <v>2395013</v>
      </c>
      <c r="C526" s="225">
        <f>AG71</f>
        <v>2212083</v>
      </c>
      <c r="D526" s="225">
        <f>'Prior Year'!AG59</f>
        <v>5627</v>
      </c>
      <c r="E526" s="180">
        <f>AG59</f>
        <v>5373</v>
      </c>
      <c r="F526" s="248">
        <f t="shared" si="17"/>
        <v>425.62875422072153</v>
      </c>
      <c r="G526" s="248">
        <f t="shared" si="17"/>
        <v>411.7035175879397</v>
      </c>
      <c r="H526" s="250" t="str">
        <f t="shared" si="16"/>
        <v/>
      </c>
      <c r="I526" s="252"/>
      <c r="K526" s="246"/>
      <c r="L526" s="246"/>
    </row>
    <row r="527" spans="1:12" ht="12.6" customHeight="1" x14ac:dyDescent="0.25">
      <c r="A527" s="180" t="s">
        <v>543</v>
      </c>
      <c r="B527" s="225">
        <f>'Prior Year'!AH72</f>
        <v>774787</v>
      </c>
      <c r="C527" s="225">
        <f>AH71</f>
        <v>1567507</v>
      </c>
      <c r="D527" s="225">
        <f>'Prior Year'!AH59</f>
        <v>1326</v>
      </c>
      <c r="E527" s="180">
        <f>AH59</f>
        <v>1359</v>
      </c>
      <c r="F527" s="248">
        <f t="shared" si="17"/>
        <v>584.3039215686274</v>
      </c>
      <c r="G527" s="248">
        <f t="shared" si="17"/>
        <v>1153.4267844002943</v>
      </c>
      <c r="H527" s="250">
        <f t="shared" si="16"/>
        <v>0.97401855750650235</v>
      </c>
      <c r="I527" s="252"/>
      <c r="K527" s="246"/>
      <c r="L527" s="246"/>
    </row>
    <row r="528" spans="1:12" ht="12.6" customHeight="1" x14ac:dyDescent="0.25">
      <c r="A528" s="180" t="s">
        <v>544</v>
      </c>
      <c r="B528" s="225">
        <f>'Prior Year'!AI72</f>
        <v>0</v>
      </c>
      <c r="C528" s="225">
        <f>AI71</f>
        <v>0</v>
      </c>
      <c r="D528" s="225">
        <f>'Prior Year'!AI59</f>
        <v>0</v>
      </c>
      <c r="E528" s="180">
        <f>AI59</f>
        <v>0</v>
      </c>
      <c r="F528" s="248" t="str">
        <f t="shared" ref="F528:G540" si="18">IF(B528=0,"",IF(D528=0,"",B528/D528))</f>
        <v/>
      </c>
      <c r="G528" s="248" t="str">
        <f t="shared" si="18"/>
        <v/>
      </c>
      <c r="H528" s="250" t="str">
        <f t="shared" si="16"/>
        <v/>
      </c>
      <c r="I528" s="252"/>
      <c r="K528" s="246"/>
      <c r="L528" s="246"/>
    </row>
    <row r="529" spans="1:12" ht="12.6" customHeight="1" x14ac:dyDescent="0.25">
      <c r="A529" s="180" t="s">
        <v>545</v>
      </c>
      <c r="B529" s="225">
        <f>'Prior Year'!AJ72</f>
        <v>5641997</v>
      </c>
      <c r="C529" s="225">
        <f>AJ71</f>
        <v>5996879.6500000004</v>
      </c>
      <c r="D529" s="225">
        <f>'Prior Year'!AJ59</f>
        <v>21981</v>
      </c>
      <c r="E529" s="180">
        <f>AJ59</f>
        <v>0</v>
      </c>
      <c r="F529" s="248">
        <f t="shared" si="18"/>
        <v>256.67608389063281</v>
      </c>
      <c r="G529" s="248" t="str">
        <f t="shared" si="18"/>
        <v/>
      </c>
      <c r="H529" s="250" t="str">
        <f t="shared" si="16"/>
        <v/>
      </c>
      <c r="I529" s="252"/>
      <c r="K529" s="246"/>
      <c r="L529" s="246"/>
    </row>
    <row r="530" spans="1:12" ht="12.6" customHeight="1" x14ac:dyDescent="0.25">
      <c r="A530" s="180" t="s">
        <v>546</v>
      </c>
      <c r="B530" s="225">
        <f>'Prior Year'!AK72</f>
        <v>103364</v>
      </c>
      <c r="C530" s="225">
        <f>AK71</f>
        <v>111605</v>
      </c>
      <c r="D530" s="225">
        <f>'Prior Year'!AK59</f>
        <v>0</v>
      </c>
      <c r="E530" s="180">
        <f>AK59</f>
        <v>0</v>
      </c>
      <c r="F530" s="248" t="str">
        <f t="shared" si="18"/>
        <v/>
      </c>
      <c r="G530" s="248" t="str">
        <f t="shared" si="18"/>
        <v/>
      </c>
      <c r="H530" s="250" t="str">
        <f t="shared" si="16"/>
        <v/>
      </c>
      <c r="I530" s="252"/>
      <c r="K530" s="246"/>
      <c r="L530" s="246"/>
    </row>
    <row r="531" spans="1:12" ht="12.6" customHeight="1" x14ac:dyDescent="0.25">
      <c r="A531" s="180" t="s">
        <v>547</v>
      </c>
      <c r="B531" s="225">
        <f>'Prior Year'!AL72</f>
        <v>0</v>
      </c>
      <c r="C531" s="225">
        <f>AL71</f>
        <v>0</v>
      </c>
      <c r="D531" s="225">
        <f>'Prior Year'!AL59</f>
        <v>0</v>
      </c>
      <c r="E531" s="180">
        <f>AL59</f>
        <v>0</v>
      </c>
      <c r="F531" s="248" t="str">
        <f t="shared" si="18"/>
        <v/>
      </c>
      <c r="G531" s="248" t="str">
        <f t="shared" si="18"/>
        <v/>
      </c>
      <c r="H531" s="250" t="str">
        <f t="shared" si="16"/>
        <v/>
      </c>
      <c r="I531" s="252"/>
      <c r="K531" s="246"/>
      <c r="L531" s="246"/>
    </row>
    <row r="532" spans="1:12" ht="12.6" customHeight="1" x14ac:dyDescent="0.25">
      <c r="A532" s="180" t="s">
        <v>548</v>
      </c>
      <c r="B532" s="225">
        <f>'Prior Year'!AM72</f>
        <v>0</v>
      </c>
      <c r="C532" s="225">
        <f>AM71</f>
        <v>0</v>
      </c>
      <c r="D532" s="225">
        <f>'Prior Year'!AM59</f>
        <v>0</v>
      </c>
      <c r="E532" s="180">
        <f>AM59</f>
        <v>0</v>
      </c>
      <c r="F532" s="248" t="str">
        <f t="shared" si="18"/>
        <v/>
      </c>
      <c r="G532" s="248" t="str">
        <f t="shared" si="18"/>
        <v/>
      </c>
      <c r="H532" s="250" t="str">
        <f t="shared" si="16"/>
        <v/>
      </c>
      <c r="I532" s="252"/>
      <c r="K532" s="246"/>
      <c r="L532" s="246"/>
    </row>
    <row r="533" spans="1:12" ht="12.6" customHeight="1" x14ac:dyDescent="0.25">
      <c r="A533" s="180" t="s">
        <v>1247</v>
      </c>
      <c r="B533" s="225">
        <f>'Prior Year'!AN72</f>
        <v>0</v>
      </c>
      <c r="C533" s="225">
        <f>AN71</f>
        <v>0</v>
      </c>
      <c r="D533" s="225">
        <f>'Prior Year'!AN59</f>
        <v>0</v>
      </c>
      <c r="E533" s="180">
        <f>AN59</f>
        <v>0</v>
      </c>
      <c r="F533" s="248" t="str">
        <f t="shared" si="18"/>
        <v/>
      </c>
      <c r="G533" s="248" t="str">
        <f t="shared" si="18"/>
        <v/>
      </c>
      <c r="H533" s="250" t="str">
        <f t="shared" si="16"/>
        <v/>
      </c>
      <c r="I533" s="252"/>
      <c r="K533" s="246"/>
      <c r="L533" s="246"/>
    </row>
    <row r="534" spans="1:12" ht="12.6" customHeight="1" x14ac:dyDescent="0.25">
      <c r="A534" s="180" t="s">
        <v>549</v>
      </c>
      <c r="B534" s="225">
        <f>'Prior Year'!AO72</f>
        <v>0</v>
      </c>
      <c r="C534" s="225">
        <f>AO71</f>
        <v>0</v>
      </c>
      <c r="D534" s="225">
        <f>'Prior Year'!AO59</f>
        <v>0</v>
      </c>
      <c r="E534" s="180">
        <f>AO59</f>
        <v>0</v>
      </c>
      <c r="F534" s="248" t="str">
        <f t="shared" si="18"/>
        <v/>
      </c>
      <c r="G534" s="248" t="str">
        <f t="shared" si="18"/>
        <v/>
      </c>
      <c r="H534" s="250" t="str">
        <f t="shared" si="16"/>
        <v/>
      </c>
      <c r="I534" s="252"/>
      <c r="K534" s="246"/>
      <c r="L534" s="246"/>
    </row>
    <row r="535" spans="1:12" ht="12.6" customHeight="1" x14ac:dyDescent="0.25">
      <c r="A535" s="180" t="s">
        <v>550</v>
      </c>
      <c r="B535" s="225">
        <f>'Prior Year'!AP72</f>
        <v>0</v>
      </c>
      <c r="C535" s="225">
        <f>AP71</f>
        <v>0</v>
      </c>
      <c r="D535" s="225">
        <f>'Prior Year'!AP59</f>
        <v>0</v>
      </c>
      <c r="E535" s="180">
        <f>AP59</f>
        <v>0</v>
      </c>
      <c r="F535" s="248" t="str">
        <f t="shared" si="18"/>
        <v/>
      </c>
      <c r="G535" s="248" t="str">
        <f t="shared" si="18"/>
        <v/>
      </c>
      <c r="H535" s="250" t="str">
        <f t="shared" si="16"/>
        <v/>
      </c>
      <c r="I535" s="252"/>
      <c r="K535" s="246"/>
      <c r="L535" s="246"/>
    </row>
    <row r="536" spans="1:12" ht="12.6" customHeight="1" x14ac:dyDescent="0.25">
      <c r="A536" s="180" t="s">
        <v>551</v>
      </c>
      <c r="B536" s="225">
        <f>'Prior Year'!AQ72</f>
        <v>0</v>
      </c>
      <c r="C536" s="225">
        <f>AQ71</f>
        <v>0</v>
      </c>
      <c r="D536" s="225">
        <f>'Prior Year'!AQ59</f>
        <v>0</v>
      </c>
      <c r="E536" s="180">
        <f>AQ59</f>
        <v>0</v>
      </c>
      <c r="F536" s="248" t="str">
        <f t="shared" si="18"/>
        <v/>
      </c>
      <c r="G536" s="248" t="str">
        <f t="shared" si="18"/>
        <v/>
      </c>
      <c r="H536" s="250" t="str">
        <f t="shared" si="16"/>
        <v/>
      </c>
      <c r="I536" s="252"/>
      <c r="K536" s="246"/>
      <c r="L536" s="246"/>
    </row>
    <row r="537" spans="1:12" ht="12.6" customHeight="1" x14ac:dyDescent="0.25">
      <c r="A537" s="180" t="s">
        <v>552</v>
      </c>
      <c r="B537" s="225">
        <f>'Prior Year'!AR72</f>
        <v>-5326</v>
      </c>
      <c r="C537" s="225">
        <f>AR71</f>
        <v>1835</v>
      </c>
      <c r="D537" s="225">
        <f>'Prior Year'!AR59</f>
        <v>0</v>
      </c>
      <c r="E537" s="180">
        <f>AR59</f>
        <v>0</v>
      </c>
      <c r="F537" s="248" t="str">
        <f t="shared" si="18"/>
        <v/>
      </c>
      <c r="G537" s="248" t="str">
        <f t="shared" si="18"/>
        <v/>
      </c>
      <c r="H537" s="250" t="str">
        <f t="shared" si="16"/>
        <v/>
      </c>
      <c r="I537" s="252"/>
      <c r="K537" s="246"/>
      <c r="L537" s="246"/>
    </row>
    <row r="538" spans="1:12" ht="12.6" customHeight="1" x14ac:dyDescent="0.25">
      <c r="A538" s="180" t="s">
        <v>553</v>
      </c>
      <c r="B538" s="225">
        <f>'Prior Year'!AS72</f>
        <v>0</v>
      </c>
      <c r="C538" s="225">
        <f>AS71</f>
        <v>0</v>
      </c>
      <c r="D538" s="225">
        <f>'Prior Year'!AS59</f>
        <v>0</v>
      </c>
      <c r="E538" s="180">
        <f>AS59</f>
        <v>0</v>
      </c>
      <c r="F538" s="248" t="str">
        <f t="shared" si="18"/>
        <v/>
      </c>
      <c r="G538" s="248" t="str">
        <f t="shared" si="18"/>
        <v/>
      </c>
      <c r="H538" s="250" t="str">
        <f t="shared" si="16"/>
        <v/>
      </c>
      <c r="I538" s="252"/>
      <c r="K538" s="246"/>
      <c r="L538" s="246"/>
    </row>
    <row r="539" spans="1:12" ht="12.6" customHeight="1" x14ac:dyDescent="0.25">
      <c r="A539" s="180" t="s">
        <v>554</v>
      </c>
      <c r="B539" s="225">
        <f>'Prior Year'!AT72</f>
        <v>0</v>
      </c>
      <c r="C539" s="225">
        <f>AT71</f>
        <v>0</v>
      </c>
      <c r="D539" s="225">
        <f>'Prior Year'!AT59</f>
        <v>0</v>
      </c>
      <c r="E539" s="180">
        <f>AT59</f>
        <v>0</v>
      </c>
      <c r="F539" s="248" t="str">
        <f t="shared" si="18"/>
        <v/>
      </c>
      <c r="G539" s="248" t="str">
        <f t="shared" si="18"/>
        <v/>
      </c>
      <c r="H539" s="250" t="str">
        <f t="shared" si="16"/>
        <v/>
      </c>
      <c r="I539" s="252"/>
      <c r="K539" s="246"/>
      <c r="L539" s="246"/>
    </row>
    <row r="540" spans="1:12" ht="12.6" customHeight="1" x14ac:dyDescent="0.25">
      <c r="A540" s="180" t="s">
        <v>555</v>
      </c>
      <c r="B540" s="225">
        <f>'Prior Year'!AU72</f>
        <v>0</v>
      </c>
      <c r="C540" s="225">
        <f>AU71</f>
        <v>0</v>
      </c>
      <c r="D540" s="225">
        <f>'Prior Year'!AU59</f>
        <v>0</v>
      </c>
      <c r="E540" s="180">
        <f>AU59</f>
        <v>0</v>
      </c>
      <c r="F540" s="248" t="str">
        <f t="shared" si="18"/>
        <v/>
      </c>
      <c r="G540" s="248" t="str">
        <f t="shared" si="18"/>
        <v/>
      </c>
      <c r="H540" s="250" t="str">
        <f t="shared" si="16"/>
        <v/>
      </c>
      <c r="I540" s="252"/>
      <c r="K540" s="246"/>
      <c r="L540" s="246"/>
    </row>
    <row r="541" spans="1:12" ht="12.6" customHeight="1" x14ac:dyDescent="0.25">
      <c r="A541" s="180" t="s">
        <v>556</v>
      </c>
      <c r="B541" s="225">
        <f>'Prior Year'!AV72</f>
        <v>0</v>
      </c>
      <c r="C541" s="225">
        <f>AV71</f>
        <v>279</v>
      </c>
      <c r="D541" s="181" t="s">
        <v>529</v>
      </c>
      <c r="E541" s="181" t="s">
        <v>529</v>
      </c>
      <c r="F541" s="248"/>
      <c r="G541" s="248"/>
      <c r="H541" s="250"/>
      <c r="I541" s="252"/>
      <c r="K541" s="246"/>
      <c r="L541" s="246"/>
    </row>
    <row r="542" spans="1:12" ht="12.6" customHeight="1" x14ac:dyDescent="0.25">
      <c r="A542" s="180" t="s">
        <v>1248</v>
      </c>
      <c r="B542" s="225">
        <f>'Prior Year'!AW72</f>
        <v>0</v>
      </c>
      <c r="C542" s="225">
        <f>AW71</f>
        <v>0</v>
      </c>
      <c r="D542" s="181" t="s">
        <v>529</v>
      </c>
      <c r="E542" s="181" t="s">
        <v>529</v>
      </c>
      <c r="F542" s="248"/>
      <c r="G542" s="248"/>
      <c r="H542" s="250"/>
      <c r="I542" s="252"/>
      <c r="K542" s="246"/>
      <c r="L542" s="246"/>
    </row>
    <row r="543" spans="1:12" ht="12.6" customHeight="1" x14ac:dyDescent="0.25">
      <c r="A543" s="180" t="s">
        <v>557</v>
      </c>
      <c r="B543" s="225">
        <f>'Prior Year'!AX72</f>
        <v>0</v>
      </c>
      <c r="C543" s="225">
        <f>AX71</f>
        <v>0</v>
      </c>
      <c r="D543" s="181" t="s">
        <v>529</v>
      </c>
      <c r="E543" s="181" t="s">
        <v>529</v>
      </c>
      <c r="F543" s="248"/>
      <c r="G543" s="248"/>
      <c r="H543" s="250"/>
      <c r="I543" s="252"/>
      <c r="K543" s="246"/>
      <c r="L543" s="246"/>
    </row>
    <row r="544" spans="1:12" ht="12.6" customHeight="1" x14ac:dyDescent="0.25">
      <c r="A544" s="180" t="s">
        <v>558</v>
      </c>
      <c r="B544" s="225">
        <f>'Prior Year'!AY72</f>
        <v>565680</v>
      </c>
      <c r="C544" s="225">
        <f>AY71</f>
        <v>561544</v>
      </c>
      <c r="D544" s="225">
        <f>'Prior Year'!AY59</f>
        <v>18051</v>
      </c>
      <c r="E544" s="180">
        <f>AY59</f>
        <v>18463</v>
      </c>
      <c r="F544" s="248">
        <f t="shared" ref="F544:G550" si="19">IF(B544=0,"",IF(D544=0,"",B544/D544))</f>
        <v>31.337876017949146</v>
      </c>
      <c r="G544" s="248">
        <f t="shared" si="19"/>
        <v>30.41455884742458</v>
      </c>
      <c r="H544" s="250" t="str">
        <f t="shared" si="16"/>
        <v/>
      </c>
      <c r="I544" s="252"/>
      <c r="K544" s="246"/>
      <c r="L544" s="246"/>
    </row>
    <row r="545" spans="1:13" ht="12.6" customHeight="1" x14ac:dyDescent="0.25">
      <c r="A545" s="180" t="s">
        <v>559</v>
      </c>
      <c r="B545" s="225">
        <f>'Prior Year'!AZ72</f>
        <v>5042</v>
      </c>
      <c r="C545" s="225">
        <f>AZ71</f>
        <v>5090</v>
      </c>
      <c r="D545" s="225">
        <f>'Prior Year'!AZ59</f>
        <v>0</v>
      </c>
      <c r="E545" s="180">
        <f>AZ59</f>
        <v>0</v>
      </c>
      <c r="F545" s="248" t="str">
        <f t="shared" si="19"/>
        <v/>
      </c>
      <c r="G545" s="248" t="str">
        <f t="shared" si="19"/>
        <v/>
      </c>
      <c r="H545" s="250" t="str">
        <f t="shared" si="16"/>
        <v/>
      </c>
      <c r="I545" s="252"/>
      <c r="K545" s="246"/>
      <c r="L545" s="246"/>
    </row>
    <row r="546" spans="1:13" ht="12.6" customHeight="1" x14ac:dyDescent="0.25">
      <c r="A546" s="180" t="s">
        <v>560</v>
      </c>
      <c r="B546" s="225">
        <f>'Prior Year'!BA72</f>
        <v>126828</v>
      </c>
      <c r="C546" s="225">
        <f>BA71</f>
        <v>125599</v>
      </c>
      <c r="D546" s="225">
        <f>'Prior Year'!BA59</f>
        <v>0</v>
      </c>
      <c r="E546" s="180">
        <f>BA59</f>
        <v>0</v>
      </c>
      <c r="F546" s="248" t="str">
        <f t="shared" si="19"/>
        <v/>
      </c>
      <c r="G546" s="248" t="str">
        <f t="shared" si="19"/>
        <v/>
      </c>
      <c r="H546" s="250" t="str">
        <f t="shared" si="16"/>
        <v/>
      </c>
      <c r="I546" s="252"/>
      <c r="K546" s="246"/>
      <c r="L546" s="246"/>
    </row>
    <row r="547" spans="1:13" ht="12.6" customHeight="1" x14ac:dyDescent="0.25">
      <c r="A547" s="180" t="s">
        <v>561</v>
      </c>
      <c r="B547" s="225">
        <f>'Prior Year'!BB72</f>
        <v>32463</v>
      </c>
      <c r="C547" s="225">
        <f>BB71</f>
        <v>79028</v>
      </c>
      <c r="D547" s="181" t="s">
        <v>529</v>
      </c>
      <c r="E547" s="181" t="s">
        <v>529</v>
      </c>
      <c r="F547" s="248"/>
      <c r="G547" s="248"/>
      <c r="H547" s="250"/>
      <c r="I547" s="252"/>
      <c r="K547" s="246"/>
      <c r="L547" s="246"/>
    </row>
    <row r="548" spans="1:13" ht="12.6" customHeight="1" x14ac:dyDescent="0.25">
      <c r="A548" s="180" t="s">
        <v>562</v>
      </c>
      <c r="B548" s="225">
        <f>'Prior Year'!BC72</f>
        <v>0</v>
      </c>
      <c r="C548" s="225">
        <f>BC71</f>
        <v>0</v>
      </c>
      <c r="D548" s="181" t="s">
        <v>529</v>
      </c>
      <c r="E548" s="181" t="s">
        <v>529</v>
      </c>
      <c r="F548" s="248"/>
      <c r="G548" s="248"/>
      <c r="H548" s="250"/>
      <c r="I548" s="252"/>
      <c r="K548" s="246"/>
      <c r="L548" s="246"/>
    </row>
    <row r="549" spans="1:13" ht="12.6" customHeight="1" x14ac:dyDescent="0.25">
      <c r="A549" s="180" t="s">
        <v>563</v>
      </c>
      <c r="B549" s="225">
        <f>'Prior Year'!BD72</f>
        <v>0</v>
      </c>
      <c r="C549" s="225">
        <f>BD71</f>
        <v>0</v>
      </c>
      <c r="D549" s="181" t="s">
        <v>529</v>
      </c>
      <c r="E549" s="181" t="s">
        <v>529</v>
      </c>
      <c r="F549" s="248"/>
      <c r="G549" s="248"/>
      <c r="H549" s="250"/>
      <c r="I549" s="252"/>
      <c r="K549" s="246"/>
      <c r="L549" s="246"/>
    </row>
    <row r="550" spans="1:13" ht="12.6" customHeight="1" x14ac:dyDescent="0.25">
      <c r="A550" s="180" t="s">
        <v>564</v>
      </c>
      <c r="B550" s="225">
        <f>'Prior Year'!BE72</f>
        <v>522662</v>
      </c>
      <c r="C550" s="225">
        <f>BE71</f>
        <v>486566</v>
      </c>
      <c r="D550" s="225">
        <f>'Prior Year'!BE59</f>
        <v>37424</v>
      </c>
      <c r="E550" s="180">
        <f>BE59</f>
        <v>37424</v>
      </c>
      <c r="F550" s="248">
        <f t="shared" si="19"/>
        <v>13.965957674219752</v>
      </c>
      <c r="G550" s="248">
        <f t="shared" si="19"/>
        <v>13.001442924326636</v>
      </c>
      <c r="H550" s="250" t="str">
        <f t="shared" si="16"/>
        <v/>
      </c>
      <c r="I550" s="252"/>
      <c r="K550" s="246"/>
      <c r="L550" s="246"/>
    </row>
    <row r="551" spans="1:13" ht="12.6" customHeight="1" x14ac:dyDescent="0.25">
      <c r="A551" s="180" t="s">
        <v>565</v>
      </c>
      <c r="B551" s="225">
        <f>'Prior Year'!BF72</f>
        <v>268944</v>
      </c>
      <c r="C551" s="225">
        <f>BF71</f>
        <v>251961</v>
      </c>
      <c r="D551" s="181" t="s">
        <v>529</v>
      </c>
      <c r="E551" s="181" t="s">
        <v>529</v>
      </c>
      <c r="F551" s="248"/>
      <c r="G551" s="248"/>
      <c r="H551" s="250"/>
      <c r="I551" s="252"/>
      <c r="J551" s="196"/>
      <c r="M551" s="250"/>
    </row>
    <row r="552" spans="1:13" ht="12.6" customHeight="1" x14ac:dyDescent="0.25">
      <c r="A552" s="180" t="s">
        <v>566</v>
      </c>
      <c r="B552" s="225">
        <f>'Prior Year'!BG72</f>
        <v>0</v>
      </c>
      <c r="C552" s="225">
        <f>BG71</f>
        <v>0</v>
      </c>
      <c r="D552" s="181" t="s">
        <v>529</v>
      </c>
      <c r="E552" s="181" t="s">
        <v>529</v>
      </c>
      <c r="F552" s="248"/>
      <c r="G552" s="248"/>
      <c r="H552" s="250"/>
      <c r="J552" s="196"/>
      <c r="M552" s="250"/>
    </row>
    <row r="553" spans="1:13" ht="12.6" customHeight="1" x14ac:dyDescent="0.25">
      <c r="A553" s="180" t="s">
        <v>567</v>
      </c>
      <c r="B553" s="225">
        <f>'Prior Year'!BH72</f>
        <v>0</v>
      </c>
      <c r="C553" s="225">
        <f>BH71</f>
        <v>0</v>
      </c>
      <c r="D553" s="181" t="s">
        <v>529</v>
      </c>
      <c r="E553" s="181" t="s">
        <v>529</v>
      </c>
      <c r="F553" s="248"/>
      <c r="G553" s="248"/>
      <c r="H553" s="250"/>
      <c r="J553" s="196"/>
      <c r="M553" s="250"/>
    </row>
    <row r="554" spans="1:13" ht="12.6" customHeight="1" x14ac:dyDescent="0.25">
      <c r="A554" s="180" t="s">
        <v>568</v>
      </c>
      <c r="B554" s="225">
        <f>'Prior Year'!BI72</f>
        <v>0</v>
      </c>
      <c r="C554" s="225">
        <f>BI71</f>
        <v>0</v>
      </c>
      <c r="D554" s="181" t="s">
        <v>529</v>
      </c>
      <c r="E554" s="181" t="s">
        <v>529</v>
      </c>
      <c r="F554" s="248"/>
      <c r="G554" s="248"/>
      <c r="H554" s="250"/>
      <c r="J554" s="196"/>
      <c r="M554" s="250"/>
    </row>
    <row r="555" spans="1:13" ht="12.6" customHeight="1" x14ac:dyDescent="0.25">
      <c r="A555" s="180" t="s">
        <v>569</v>
      </c>
      <c r="B555" s="225">
        <f>'Prior Year'!BJ72</f>
        <v>575812</v>
      </c>
      <c r="C555" s="225">
        <f>BJ71</f>
        <v>624281</v>
      </c>
      <c r="D555" s="181" t="s">
        <v>529</v>
      </c>
      <c r="E555" s="181" t="s">
        <v>529</v>
      </c>
      <c r="F555" s="248"/>
      <c r="G555" s="248"/>
      <c r="H555" s="250"/>
      <c r="J555" s="196"/>
      <c r="M555" s="250"/>
    </row>
    <row r="556" spans="1:13" ht="12.6" customHeight="1" x14ac:dyDescent="0.25">
      <c r="A556" s="180" t="s">
        <v>570</v>
      </c>
      <c r="B556" s="225">
        <f>'Prior Year'!BK72</f>
        <v>0</v>
      </c>
      <c r="C556" s="225">
        <f>BK71</f>
        <v>0</v>
      </c>
      <c r="D556" s="181" t="s">
        <v>529</v>
      </c>
      <c r="E556" s="181" t="s">
        <v>529</v>
      </c>
      <c r="F556" s="248"/>
      <c r="G556" s="248"/>
      <c r="H556" s="250"/>
      <c r="J556" s="196"/>
      <c r="M556" s="250"/>
    </row>
    <row r="557" spans="1:13" ht="12.6" customHeight="1" x14ac:dyDescent="0.25">
      <c r="A557" s="180" t="s">
        <v>571</v>
      </c>
      <c r="B557" s="225">
        <f>'Prior Year'!BL72</f>
        <v>379435</v>
      </c>
      <c r="C557" s="225">
        <f>BL71</f>
        <v>417490</v>
      </c>
      <c r="D557" s="181" t="s">
        <v>529</v>
      </c>
      <c r="E557" s="181" t="s">
        <v>529</v>
      </c>
      <c r="F557" s="248"/>
      <c r="G557" s="248"/>
      <c r="H557" s="250"/>
      <c r="J557" s="196"/>
      <c r="M557" s="250"/>
    </row>
    <row r="558" spans="1:13" ht="12.6" customHeight="1" x14ac:dyDescent="0.25">
      <c r="A558" s="180" t="s">
        <v>572</v>
      </c>
      <c r="B558" s="225">
        <f>'Prior Year'!BM72</f>
        <v>0</v>
      </c>
      <c r="C558" s="225">
        <f>BM71</f>
        <v>0</v>
      </c>
      <c r="D558" s="181" t="s">
        <v>529</v>
      </c>
      <c r="E558" s="181" t="s">
        <v>529</v>
      </c>
      <c r="F558" s="248"/>
      <c r="G558" s="248"/>
      <c r="H558" s="250"/>
      <c r="J558" s="196"/>
      <c r="M558" s="250"/>
    </row>
    <row r="559" spans="1:13" ht="12.6" customHeight="1" x14ac:dyDescent="0.25">
      <c r="A559" s="180" t="s">
        <v>573</v>
      </c>
      <c r="B559" s="225">
        <f>'Prior Year'!BN72</f>
        <v>3028222</v>
      </c>
      <c r="C559" s="225">
        <f>BN71</f>
        <v>2624582.1</v>
      </c>
      <c r="D559" s="181" t="s">
        <v>529</v>
      </c>
      <c r="E559" s="181" t="s">
        <v>529</v>
      </c>
      <c r="F559" s="248"/>
      <c r="G559" s="248"/>
      <c r="H559" s="250"/>
      <c r="J559" s="196"/>
      <c r="M559" s="250"/>
    </row>
    <row r="560" spans="1:13" ht="12.6" customHeight="1" x14ac:dyDescent="0.25">
      <c r="A560" s="180" t="s">
        <v>574</v>
      </c>
      <c r="B560" s="225">
        <f>'Prior Year'!BO72</f>
        <v>0</v>
      </c>
      <c r="C560" s="225">
        <f>BO71</f>
        <v>0</v>
      </c>
      <c r="D560" s="181" t="s">
        <v>529</v>
      </c>
      <c r="E560" s="181" t="s">
        <v>529</v>
      </c>
      <c r="F560" s="248"/>
      <c r="G560" s="248"/>
      <c r="H560" s="250"/>
      <c r="J560" s="196"/>
      <c r="M560" s="250"/>
    </row>
    <row r="561" spans="1:13" ht="12.6" customHeight="1" x14ac:dyDescent="0.25">
      <c r="A561" s="180" t="s">
        <v>575</v>
      </c>
      <c r="B561" s="225">
        <f>'Prior Year'!BP72</f>
        <v>0</v>
      </c>
      <c r="C561" s="225">
        <f>BP71</f>
        <v>0</v>
      </c>
      <c r="D561" s="181" t="s">
        <v>529</v>
      </c>
      <c r="E561" s="181" t="s">
        <v>529</v>
      </c>
      <c r="F561" s="248"/>
      <c r="G561" s="248"/>
      <c r="H561" s="250"/>
      <c r="J561" s="196"/>
      <c r="M561" s="250"/>
    </row>
    <row r="562" spans="1:13" ht="12.6" customHeight="1" x14ac:dyDescent="0.25">
      <c r="A562" s="180" t="s">
        <v>576</v>
      </c>
      <c r="B562" s="225">
        <f>'Prior Year'!BQ72</f>
        <v>0</v>
      </c>
      <c r="C562" s="225">
        <f>BQ71</f>
        <v>0</v>
      </c>
      <c r="D562" s="181" t="s">
        <v>529</v>
      </c>
      <c r="E562" s="181" t="s">
        <v>529</v>
      </c>
      <c r="F562" s="248"/>
      <c r="G562" s="248"/>
      <c r="H562" s="250"/>
      <c r="J562" s="196"/>
      <c r="M562" s="250"/>
    </row>
    <row r="563" spans="1:13" ht="12.6" customHeight="1" x14ac:dyDescent="0.25">
      <c r="A563" s="180" t="s">
        <v>577</v>
      </c>
      <c r="B563" s="225">
        <f>'Prior Year'!BR72</f>
        <v>0</v>
      </c>
      <c r="C563" s="225">
        <f>BR71</f>
        <v>0</v>
      </c>
      <c r="D563" s="181" t="s">
        <v>529</v>
      </c>
      <c r="E563" s="181" t="s">
        <v>529</v>
      </c>
      <c r="F563" s="248"/>
      <c r="G563" s="248"/>
      <c r="H563" s="250"/>
      <c r="J563" s="196"/>
      <c r="M563" s="250"/>
    </row>
    <row r="564" spans="1:13" ht="12.6" customHeight="1" x14ac:dyDescent="0.25">
      <c r="A564" s="180" t="s">
        <v>1249</v>
      </c>
      <c r="B564" s="225">
        <f>'Prior Year'!BS72</f>
        <v>0</v>
      </c>
      <c r="C564" s="225">
        <f>BS71</f>
        <v>0</v>
      </c>
      <c r="D564" s="181" t="s">
        <v>529</v>
      </c>
      <c r="E564" s="181" t="s">
        <v>529</v>
      </c>
      <c r="F564" s="248"/>
      <c r="G564" s="248"/>
      <c r="H564" s="250"/>
      <c r="J564" s="196"/>
      <c r="M564" s="250"/>
    </row>
    <row r="565" spans="1:13" ht="12.6" customHeight="1" x14ac:dyDescent="0.25">
      <c r="A565" s="180" t="s">
        <v>578</v>
      </c>
      <c r="B565" s="225">
        <f>'Prior Year'!BT72</f>
        <v>0</v>
      </c>
      <c r="C565" s="225">
        <f>BT71</f>
        <v>0</v>
      </c>
      <c r="D565" s="181" t="s">
        <v>529</v>
      </c>
      <c r="E565" s="181" t="s">
        <v>529</v>
      </c>
      <c r="F565" s="248"/>
      <c r="G565" s="248"/>
      <c r="H565" s="250"/>
      <c r="J565" s="196"/>
      <c r="M565" s="250"/>
    </row>
    <row r="566" spans="1:13" ht="12.6" customHeight="1" x14ac:dyDescent="0.25">
      <c r="A566" s="180" t="s">
        <v>579</v>
      </c>
      <c r="B566" s="225">
        <f>'Prior Year'!BU72</f>
        <v>0</v>
      </c>
      <c r="C566" s="225">
        <f>BU71</f>
        <v>0</v>
      </c>
      <c r="D566" s="181" t="s">
        <v>529</v>
      </c>
      <c r="E566" s="181" t="s">
        <v>529</v>
      </c>
      <c r="F566" s="248"/>
      <c r="G566" s="248"/>
      <c r="H566" s="250"/>
      <c r="J566" s="196"/>
      <c r="M566" s="250"/>
    </row>
    <row r="567" spans="1:13" ht="12.6" customHeight="1" x14ac:dyDescent="0.25">
      <c r="A567" s="180" t="s">
        <v>580</v>
      </c>
      <c r="B567" s="225">
        <f>'Prior Year'!BV72</f>
        <v>392830</v>
      </c>
      <c r="C567" s="225">
        <f>BV71</f>
        <v>338014</v>
      </c>
      <c r="D567" s="181" t="s">
        <v>529</v>
      </c>
      <c r="E567" s="181" t="s">
        <v>529</v>
      </c>
      <c r="F567" s="248"/>
      <c r="G567" s="248"/>
      <c r="H567" s="250"/>
      <c r="J567" s="196"/>
      <c r="M567" s="250"/>
    </row>
    <row r="568" spans="1:13" ht="12.6" customHeight="1" x14ac:dyDescent="0.25">
      <c r="A568" s="180" t="s">
        <v>581</v>
      </c>
      <c r="B568" s="225">
        <f>'Prior Year'!BW72</f>
        <v>0</v>
      </c>
      <c r="C568" s="225">
        <f>BW71</f>
        <v>0</v>
      </c>
      <c r="D568" s="181" t="s">
        <v>529</v>
      </c>
      <c r="E568" s="181" t="s">
        <v>529</v>
      </c>
      <c r="F568" s="248"/>
      <c r="G568" s="248"/>
      <c r="H568" s="250"/>
      <c r="J568" s="196"/>
      <c r="M568" s="250"/>
    </row>
    <row r="569" spans="1:13" ht="12.6" customHeight="1" x14ac:dyDescent="0.25">
      <c r="A569" s="180" t="s">
        <v>582</v>
      </c>
      <c r="B569" s="225">
        <f>'Prior Year'!BX72</f>
        <v>300230</v>
      </c>
      <c r="C569" s="225">
        <f>BX71</f>
        <v>262072</v>
      </c>
      <c r="D569" s="181" t="s">
        <v>529</v>
      </c>
      <c r="E569" s="181" t="s">
        <v>529</v>
      </c>
      <c r="F569" s="248"/>
      <c r="G569" s="248"/>
      <c r="H569" s="250"/>
      <c r="J569" s="196"/>
      <c r="M569" s="250"/>
    </row>
    <row r="570" spans="1:13" ht="12.6" customHeight="1" x14ac:dyDescent="0.25">
      <c r="A570" s="180" t="s">
        <v>583</v>
      </c>
      <c r="B570" s="225">
        <f>'Prior Year'!BY72</f>
        <v>126490</v>
      </c>
      <c r="C570" s="225">
        <f>BY71</f>
        <v>176356</v>
      </c>
      <c r="D570" s="181" t="s">
        <v>529</v>
      </c>
      <c r="E570" s="181" t="s">
        <v>529</v>
      </c>
      <c r="F570" s="248"/>
      <c r="G570" s="248"/>
      <c r="H570" s="250"/>
      <c r="J570" s="196"/>
      <c r="M570" s="250"/>
    </row>
    <row r="571" spans="1:13" ht="12.6" customHeight="1" x14ac:dyDescent="0.25">
      <c r="A571" s="180" t="s">
        <v>584</v>
      </c>
      <c r="B571" s="225">
        <f>'Prior Year'!BZ72</f>
        <v>0</v>
      </c>
      <c r="C571" s="225">
        <f>BZ71</f>
        <v>0</v>
      </c>
      <c r="D571" s="181" t="s">
        <v>529</v>
      </c>
      <c r="E571" s="181" t="s">
        <v>529</v>
      </c>
      <c r="F571" s="248"/>
      <c r="G571" s="248"/>
      <c r="H571" s="250"/>
      <c r="J571" s="196"/>
      <c r="M571" s="250"/>
    </row>
    <row r="572" spans="1:13" ht="12.6" customHeight="1" x14ac:dyDescent="0.25">
      <c r="A572" s="180" t="s">
        <v>585</v>
      </c>
      <c r="B572" s="225">
        <f>'Prior Year'!CA72</f>
        <v>0</v>
      </c>
      <c r="C572" s="225">
        <f>CA71</f>
        <v>0</v>
      </c>
      <c r="D572" s="181" t="s">
        <v>529</v>
      </c>
      <c r="E572" s="181" t="s">
        <v>529</v>
      </c>
      <c r="F572" s="248"/>
      <c r="G572" s="248"/>
      <c r="H572" s="250"/>
      <c r="J572" s="196"/>
      <c r="M572" s="250"/>
    </row>
    <row r="573" spans="1:13" ht="12.6" customHeight="1" x14ac:dyDescent="0.25">
      <c r="A573" s="180" t="s">
        <v>586</v>
      </c>
      <c r="B573" s="225">
        <f>'Prior Year'!CB72</f>
        <v>134475</v>
      </c>
      <c r="C573" s="225">
        <f>CB71</f>
        <v>133158.12</v>
      </c>
      <c r="D573" s="181" t="s">
        <v>529</v>
      </c>
      <c r="E573" s="181" t="s">
        <v>529</v>
      </c>
      <c r="F573" s="248"/>
      <c r="G573" s="248"/>
      <c r="H573" s="250"/>
      <c r="J573" s="196"/>
      <c r="M573" s="250"/>
    </row>
    <row r="574" spans="1:13" ht="12.6" customHeight="1" x14ac:dyDescent="0.25">
      <c r="A574" s="180" t="s">
        <v>587</v>
      </c>
      <c r="B574" s="225">
        <f>'Prior Year'!CC72</f>
        <v>0</v>
      </c>
      <c r="C574" s="225">
        <f>CC71</f>
        <v>0</v>
      </c>
      <c r="D574" s="181" t="s">
        <v>529</v>
      </c>
      <c r="E574" s="181" t="s">
        <v>529</v>
      </c>
      <c r="F574" s="248"/>
      <c r="G574" s="248"/>
      <c r="H574" s="250"/>
      <c r="J574" s="196"/>
      <c r="M574" s="250"/>
    </row>
    <row r="575" spans="1:13" ht="12.6" customHeight="1" x14ac:dyDescent="0.25">
      <c r="A575" s="180" t="s">
        <v>588</v>
      </c>
      <c r="B575" s="225">
        <f>'Prior Year'!CD72</f>
        <v>747375</v>
      </c>
      <c r="C575" s="225">
        <f>CD71</f>
        <v>561124.04</v>
      </c>
      <c r="D575" s="181" t="s">
        <v>529</v>
      </c>
      <c r="E575" s="181" t="s">
        <v>529</v>
      </c>
      <c r="F575" s="248"/>
      <c r="G575" s="248"/>
      <c r="H575" s="250"/>
    </row>
    <row r="576" spans="1:13" ht="12.6" customHeight="1" x14ac:dyDescent="0.25">
      <c r="M576" s="250"/>
    </row>
    <row r="577" spans="13:13" ht="12.6" customHeight="1" x14ac:dyDescent="0.25">
      <c r="M577" s="250"/>
    </row>
    <row r="578" spans="13:13" ht="12.6" customHeight="1" x14ac:dyDescent="0.25">
      <c r="M578" s="250"/>
    </row>
    <row r="612" spans="1:14" ht="12.6" customHeight="1" x14ac:dyDescent="0.25">
      <c r="A612" s="193"/>
      <c r="C612" s="181" t="s">
        <v>589</v>
      </c>
      <c r="D612" s="180">
        <f>CE76-(BE76+CD76)</f>
        <v>33427</v>
      </c>
      <c r="E612" s="180">
        <f>SUM(C624:D647)+SUM(C668:D713)</f>
        <v>24387800.896675747</v>
      </c>
      <c r="F612" s="180">
        <f>CE64-(AX64+BD64+BE64+BG64+BJ64+BN64+BP64+BQ64+CB64+CC64+CD64)</f>
        <v>2151456</v>
      </c>
      <c r="G612" s="180">
        <f>CE77-(AX77+AY77+BD77+BE77+BG77+BJ77+BN77+BP77+BQ77+CB77+CC77+CD77)</f>
        <v>18463</v>
      </c>
      <c r="H612" s="194">
        <f>CE60-(AX60+AY60+AZ60+BD60+BE60+BG60+BJ60+BN60+BO60+BP60+BQ60+BR60+CB60+CC60+CD60)</f>
        <v>181.30199038461541</v>
      </c>
      <c r="I612" s="180">
        <f>CE78-(AX78+AY78+AZ78+BD78+BE78+BF78+BG78+BJ78+BN78+BO78+BP78+BQ78+BR78+CB78+CC78+CD78)</f>
        <v>12048.98</v>
      </c>
      <c r="J612" s="180">
        <f>CE79-(AX79+AY79+AZ79+BA79+BD79+BE79+BF79+BG79+BJ79+BN79+BO79+BP79+BQ79+BR79+CB79+CC79+CD79)</f>
        <v>95865.70749999999</v>
      </c>
      <c r="K612" s="180">
        <f>CE75-(AW75+AX75+AY75+AZ75+BA75+BB75+BC75+BD75+BE75+BF75+BG75+BH75+BI75+BJ75+BK75+BL75+BM75+BN75+BO75+BP75+BQ75+BR75+BS75+BT75+BU75+BV75+BW75+BX75+CB75+CC75+CD75)</f>
        <v>47878623.173600003</v>
      </c>
      <c r="L612" s="194">
        <f>CE80-(AW80+AX80+AY80+AZ80+BA80+BB80+BC80+BD80+BE80+BF80+BG80+BH80+BI80+BJ80+BK80+BL80+BM80+BN80+BO80+BP80+BQ80+BR80+BS80+BT80+BU80+BV80+BW80+BX80+BY80+BZ80+CA80+CB80+CC80+CD80)</f>
        <v>116.83478226538462</v>
      </c>
    </row>
    <row r="613" spans="1:14" ht="12.6" customHeight="1" x14ac:dyDescent="0.25">
      <c r="A613" s="193"/>
      <c r="C613" s="181" t="s">
        <v>590</v>
      </c>
      <c r="D613" s="181" t="s">
        <v>591</v>
      </c>
      <c r="E613" s="195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5" t="s">
        <v>599</v>
      </c>
    </row>
    <row r="614" spans="1:14" ht="12.6" customHeight="1" x14ac:dyDescent="0.25">
      <c r="A614" s="193">
        <v>8430</v>
      </c>
      <c r="B614" s="195" t="s">
        <v>140</v>
      </c>
      <c r="C614" s="180">
        <f>BE71</f>
        <v>486566</v>
      </c>
      <c r="N614" s="196" t="s">
        <v>600</v>
      </c>
    </row>
    <row r="615" spans="1:14" ht="12.6" customHeight="1" x14ac:dyDescent="0.25">
      <c r="A615" s="193"/>
      <c r="B615" s="195" t="s">
        <v>601</v>
      </c>
      <c r="C615" s="256">
        <f>CD69-CD70</f>
        <v>561124.04</v>
      </c>
      <c r="D615" s="251">
        <f>SUM(C614:C615)</f>
        <v>1047690.04</v>
      </c>
      <c r="N615" s="196" t="s">
        <v>602</v>
      </c>
    </row>
    <row r="616" spans="1:14" ht="12.6" customHeight="1" x14ac:dyDescent="0.25">
      <c r="A616" s="193">
        <v>8310</v>
      </c>
      <c r="B616" s="197" t="s">
        <v>603</v>
      </c>
      <c r="C616" s="180">
        <f>AX71</f>
        <v>0</v>
      </c>
      <c r="D616" s="180">
        <f>(D615/D612)*AX76</f>
        <v>0</v>
      </c>
      <c r="N616" s="196" t="s">
        <v>604</v>
      </c>
    </row>
    <row r="617" spans="1:14" ht="12.6" customHeight="1" x14ac:dyDescent="0.25">
      <c r="A617" s="193">
        <v>8510</v>
      </c>
      <c r="B617" s="197" t="s">
        <v>145</v>
      </c>
      <c r="C617" s="180">
        <f>BJ71</f>
        <v>624281</v>
      </c>
      <c r="D617" s="180">
        <f>(D615/D612)*BJ76</f>
        <v>0</v>
      </c>
      <c r="N617" s="196" t="s">
        <v>605</v>
      </c>
    </row>
    <row r="618" spans="1:14" ht="12.6" customHeight="1" x14ac:dyDescent="0.25">
      <c r="A618" s="193">
        <v>8470</v>
      </c>
      <c r="B618" s="197" t="s">
        <v>606</v>
      </c>
      <c r="C618" s="180">
        <f>BG71</f>
        <v>0</v>
      </c>
      <c r="D618" s="180">
        <f>(D615/D612)*BG76</f>
        <v>0</v>
      </c>
      <c r="N618" s="196" t="s">
        <v>607</v>
      </c>
    </row>
    <row r="619" spans="1:14" ht="12.6" customHeight="1" x14ac:dyDescent="0.25">
      <c r="A619" s="193">
        <v>8610</v>
      </c>
      <c r="B619" s="197" t="s">
        <v>608</v>
      </c>
      <c r="C619" s="180">
        <f>BN71</f>
        <v>2624582.1</v>
      </c>
      <c r="D619" s="180">
        <f>(D615/D612)*BN76</f>
        <v>248547.04332425885</v>
      </c>
      <c r="N619" s="196" t="s">
        <v>609</v>
      </c>
    </row>
    <row r="620" spans="1:14" ht="12.6" customHeight="1" x14ac:dyDescent="0.25">
      <c r="A620" s="193">
        <v>8790</v>
      </c>
      <c r="B620" s="197" t="s">
        <v>610</v>
      </c>
      <c r="C620" s="180">
        <f>CC71</f>
        <v>0</v>
      </c>
      <c r="D620" s="180">
        <f>(D615/D612)*CC76</f>
        <v>0</v>
      </c>
      <c r="N620" s="196" t="s">
        <v>611</v>
      </c>
    </row>
    <row r="621" spans="1:14" ht="12.6" customHeight="1" x14ac:dyDescent="0.25">
      <c r="A621" s="193">
        <v>8630</v>
      </c>
      <c r="B621" s="197" t="s">
        <v>612</v>
      </c>
      <c r="C621" s="180">
        <f>BP71</f>
        <v>0</v>
      </c>
      <c r="D621" s="180">
        <f>(D615/D612)*BP76</f>
        <v>0</v>
      </c>
      <c r="N621" s="196" t="s">
        <v>613</v>
      </c>
    </row>
    <row r="622" spans="1:14" ht="12.6" customHeight="1" x14ac:dyDescent="0.25">
      <c r="A622" s="193">
        <v>8770</v>
      </c>
      <c r="B622" s="195" t="s">
        <v>614</v>
      </c>
      <c r="C622" s="180">
        <f>CB71</f>
        <v>133158.12</v>
      </c>
      <c r="D622" s="180">
        <f>(D615/D612)*CB76</f>
        <v>0</v>
      </c>
      <c r="N622" s="196" t="s">
        <v>615</v>
      </c>
    </row>
    <row r="623" spans="1:14" ht="12.6" customHeight="1" x14ac:dyDescent="0.25">
      <c r="A623" s="193">
        <v>8640</v>
      </c>
      <c r="B623" s="197" t="s">
        <v>616</v>
      </c>
      <c r="C623" s="180">
        <f>BQ71</f>
        <v>0</v>
      </c>
      <c r="D623" s="180">
        <f>(D615/D612)*BQ76</f>
        <v>0</v>
      </c>
      <c r="E623" s="180">
        <f>SUM(C616:D623)</f>
        <v>3630568.2633242588</v>
      </c>
      <c r="N623" s="196" t="s">
        <v>617</v>
      </c>
    </row>
    <row r="624" spans="1:14" ht="12.6" customHeight="1" x14ac:dyDescent="0.25">
      <c r="A624" s="193">
        <v>8420</v>
      </c>
      <c r="B624" s="197" t="s">
        <v>139</v>
      </c>
      <c r="C624" s="180">
        <f>BD71</f>
        <v>0</v>
      </c>
      <c r="D624" s="180">
        <f>(D615/D612)*BD76</f>
        <v>0</v>
      </c>
      <c r="E624" s="180">
        <f>(E623/E612)*SUM(C624:D624)</f>
        <v>0</v>
      </c>
      <c r="F624" s="180">
        <f>SUM(C624:E624)</f>
        <v>0</v>
      </c>
      <c r="N624" s="196" t="s">
        <v>618</v>
      </c>
    </row>
    <row r="625" spans="1:14" ht="12.6" customHeight="1" x14ac:dyDescent="0.25">
      <c r="A625" s="193">
        <v>8320</v>
      </c>
      <c r="B625" s="197" t="s">
        <v>135</v>
      </c>
      <c r="C625" s="180">
        <f>AY71</f>
        <v>561544</v>
      </c>
      <c r="D625" s="180">
        <f>(D615/D612)*AY76</f>
        <v>35009.715938612499</v>
      </c>
      <c r="E625" s="180">
        <f>(E623/E612)*SUM(C625:D625)</f>
        <v>88807.883811701176</v>
      </c>
      <c r="F625" s="180">
        <f>(F624/F612)*AY64</f>
        <v>0</v>
      </c>
      <c r="G625" s="180">
        <f>SUM(C625:F625)</f>
        <v>685361.59975031368</v>
      </c>
      <c r="N625" s="196" t="s">
        <v>619</v>
      </c>
    </row>
    <row r="626" spans="1:14" ht="12.6" customHeight="1" x14ac:dyDescent="0.25">
      <c r="A626" s="193">
        <v>8650</v>
      </c>
      <c r="B626" s="197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6" t="s">
        <v>620</v>
      </c>
    </row>
    <row r="627" spans="1:14" ht="12.6" customHeight="1" x14ac:dyDescent="0.25">
      <c r="A627" s="193">
        <v>8620</v>
      </c>
      <c r="B627" s="195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6" t="s">
        <v>622</v>
      </c>
    </row>
    <row r="628" spans="1:14" ht="12.6" customHeight="1" x14ac:dyDescent="0.25">
      <c r="A628" s="193">
        <v>8330</v>
      </c>
      <c r="B628" s="197" t="s">
        <v>136</v>
      </c>
      <c r="C628" s="180">
        <f>AZ71</f>
        <v>5090</v>
      </c>
      <c r="D628" s="180">
        <f>(D615/D612)*AZ76</f>
        <v>29587.441222963476</v>
      </c>
      <c r="E628" s="180">
        <f>(E623/E612)*SUM(C628:D628)</f>
        <v>5162.3685993985873</v>
      </c>
      <c r="F628" s="180">
        <f>(F624/F612)*AZ64</f>
        <v>0</v>
      </c>
      <c r="G628" s="180">
        <f>(G625/G612)*AZ77</f>
        <v>0</v>
      </c>
      <c r="H628" s="180">
        <f>SUM(C626:G628)</f>
        <v>39839.809822362062</v>
      </c>
      <c r="N628" s="196" t="s">
        <v>623</v>
      </c>
    </row>
    <row r="629" spans="1:14" ht="12.6" customHeight="1" x14ac:dyDescent="0.25">
      <c r="A629" s="193">
        <v>8460</v>
      </c>
      <c r="B629" s="197" t="s">
        <v>141</v>
      </c>
      <c r="C629" s="180">
        <f>BF71</f>
        <v>251961</v>
      </c>
      <c r="D629" s="180">
        <f>(D615/D612)*BF76</f>
        <v>10249.039491429085</v>
      </c>
      <c r="E629" s="180">
        <f>(E623/E612)*SUM(C629:D629)</f>
        <v>39034.739201612254</v>
      </c>
      <c r="F629" s="180">
        <f>(F624/F612)*BF64</f>
        <v>0</v>
      </c>
      <c r="G629" s="180">
        <f>(G625/G612)*BF77</f>
        <v>0</v>
      </c>
      <c r="H629" s="180">
        <f>(H628/H612)*BF60</f>
        <v>1108.2940190770137</v>
      </c>
      <c r="I629" s="180">
        <f>SUM(C629:H629)</f>
        <v>302353.07271211839</v>
      </c>
      <c r="N629" s="196" t="s">
        <v>624</v>
      </c>
    </row>
    <row r="630" spans="1:14" ht="12.6" customHeight="1" x14ac:dyDescent="0.25">
      <c r="A630" s="193">
        <v>8350</v>
      </c>
      <c r="B630" s="197" t="s">
        <v>625</v>
      </c>
      <c r="C630" s="180">
        <f>BA71</f>
        <v>125599</v>
      </c>
      <c r="D630" s="180">
        <f>(D615/D612)*BA76</f>
        <v>3510.374382385497</v>
      </c>
      <c r="E630" s="180">
        <f>(E623/E612)*SUM(C630:D630)</f>
        <v>19220.28144793621</v>
      </c>
      <c r="F630" s="180">
        <f>(F624/F612)*BA64</f>
        <v>0</v>
      </c>
      <c r="G630" s="180">
        <f>(G625/G612)*BA77</f>
        <v>0</v>
      </c>
      <c r="H630" s="180">
        <f>(H628/H612)*BA60</f>
        <v>146.71530529891322</v>
      </c>
      <c r="I630" s="180">
        <f>(I629/I612)*BA78</f>
        <v>2810.4905264808522</v>
      </c>
      <c r="J630" s="180">
        <f>SUM(C630:I630)</f>
        <v>151286.8616621015</v>
      </c>
      <c r="N630" s="196" t="s">
        <v>626</v>
      </c>
    </row>
    <row r="631" spans="1:14" ht="12.6" customHeight="1" x14ac:dyDescent="0.25">
      <c r="A631" s="193">
        <v>8200</v>
      </c>
      <c r="B631" s="197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6" t="s">
        <v>628</v>
      </c>
    </row>
    <row r="632" spans="1:14" ht="12.6" customHeight="1" x14ac:dyDescent="0.25">
      <c r="A632" s="193">
        <v>8360</v>
      </c>
      <c r="B632" s="197" t="s">
        <v>629</v>
      </c>
      <c r="C632" s="180">
        <f>BB71</f>
        <v>79028</v>
      </c>
      <c r="D632" s="180">
        <f>(D615/D612)*BB76</f>
        <v>2256.6692458192483</v>
      </c>
      <c r="E632" s="180">
        <f>(E623/E612)*SUM(C632:D632)</f>
        <v>12100.703204400303</v>
      </c>
      <c r="F632" s="180">
        <f>(F624/F612)*BB64</f>
        <v>0</v>
      </c>
      <c r="G632" s="180">
        <f>(G625/G612)*BB77</f>
        <v>0</v>
      </c>
      <c r="H632" s="180">
        <f>(H628/H612)*BB60</f>
        <v>179.11258020293823</v>
      </c>
      <c r="I632" s="180">
        <f>(I629/I612)*BB78</f>
        <v>1806.743909880548</v>
      </c>
      <c r="J632" s="180">
        <f>(J630/J612)*BB79</f>
        <v>0</v>
      </c>
      <c r="N632" s="196" t="s">
        <v>630</v>
      </c>
    </row>
    <row r="633" spans="1:14" ht="12.6" customHeight="1" x14ac:dyDescent="0.25">
      <c r="A633" s="193">
        <v>8370</v>
      </c>
      <c r="B633" s="197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6" t="s">
        <v>632</v>
      </c>
    </row>
    <row r="634" spans="1:14" ht="12.6" customHeight="1" x14ac:dyDescent="0.25">
      <c r="A634" s="193">
        <v>8490</v>
      </c>
      <c r="B634" s="197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6" t="s">
        <v>634</v>
      </c>
    </row>
    <row r="635" spans="1:14" ht="12.6" customHeight="1" x14ac:dyDescent="0.25">
      <c r="A635" s="193">
        <v>8530</v>
      </c>
      <c r="B635" s="197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6" t="s">
        <v>636</v>
      </c>
    </row>
    <row r="636" spans="1:14" ht="12.6" customHeight="1" x14ac:dyDescent="0.25">
      <c r="A636" s="193">
        <v>8480</v>
      </c>
      <c r="B636" s="197" t="s">
        <v>637</v>
      </c>
      <c r="C636" s="180">
        <f>BH71</f>
        <v>0</v>
      </c>
      <c r="D636" s="180">
        <f>(D615/D612)*BH76</f>
        <v>0</v>
      </c>
      <c r="E636" s="180">
        <f>(E623/E612)*SUM(C636:D636)</f>
        <v>0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6" t="s">
        <v>638</v>
      </c>
    </row>
    <row r="637" spans="1:14" ht="12.6" customHeight="1" x14ac:dyDescent="0.25">
      <c r="A637" s="193">
        <v>8560</v>
      </c>
      <c r="B637" s="197" t="s">
        <v>147</v>
      </c>
      <c r="C637" s="180">
        <f>BL71</f>
        <v>417490</v>
      </c>
      <c r="D637" s="180">
        <f>(D615/D612)*BL76</f>
        <v>0</v>
      </c>
      <c r="E637" s="180">
        <f>(E623/E612)*SUM(C637:D637)</f>
        <v>62150.988958658039</v>
      </c>
      <c r="F637" s="180">
        <f>(F624/F612)*BL64</f>
        <v>0</v>
      </c>
      <c r="G637" s="180">
        <f>(G625/G612)*BL77</f>
        <v>0</v>
      </c>
      <c r="H637" s="180">
        <f>(H628/H612)*BL60</f>
        <v>1843.0759616892833</v>
      </c>
      <c r="I637" s="180">
        <f>(I629/I612)*BL78</f>
        <v>0</v>
      </c>
      <c r="J637" s="180">
        <f>(J630/J612)*BL79</f>
        <v>0</v>
      </c>
      <c r="N637" s="196" t="s">
        <v>639</v>
      </c>
    </row>
    <row r="638" spans="1:14" ht="12.6" customHeight="1" x14ac:dyDescent="0.25">
      <c r="A638" s="193">
        <v>8590</v>
      </c>
      <c r="B638" s="197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6" t="s">
        <v>641</v>
      </c>
    </row>
    <row r="639" spans="1:14" ht="12.6" customHeight="1" x14ac:dyDescent="0.25">
      <c r="A639" s="193">
        <v>8660</v>
      </c>
      <c r="B639" s="197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6" t="s">
        <v>643</v>
      </c>
    </row>
    <row r="640" spans="1:14" ht="12.6" customHeight="1" x14ac:dyDescent="0.25">
      <c r="A640" s="193">
        <v>8670</v>
      </c>
      <c r="B640" s="197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6" t="s">
        <v>645</v>
      </c>
    </row>
    <row r="641" spans="1:14" ht="12.6" customHeight="1" x14ac:dyDescent="0.25">
      <c r="A641" s="193">
        <v>8680</v>
      </c>
      <c r="B641" s="197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6" t="s">
        <v>647</v>
      </c>
    </row>
    <row r="642" spans="1:14" ht="12.6" customHeight="1" x14ac:dyDescent="0.25">
      <c r="A642" s="193">
        <v>8690</v>
      </c>
      <c r="B642" s="197" t="s">
        <v>648</v>
      </c>
      <c r="C642" s="180">
        <f>BV71</f>
        <v>338014</v>
      </c>
      <c r="D642" s="180">
        <f>(D615/D612)*BV76</f>
        <v>16830.991458401892</v>
      </c>
      <c r="E642" s="180">
        <f>(E623/E612)*SUM(C642:D642)</f>
        <v>52825.138676773677</v>
      </c>
      <c r="F642" s="180">
        <f>(F624/F612)*BV64</f>
        <v>0</v>
      </c>
      <c r="G642" s="180">
        <f>(G625/G612)*BV77</f>
        <v>0</v>
      </c>
      <c r="H642" s="180">
        <f>(H628/H612)*BV60</f>
        <v>940.90598582786379</v>
      </c>
      <c r="I642" s="180">
        <f>(I629/I612)*BV78</f>
        <v>13475.298327859087</v>
      </c>
      <c r="J642" s="180">
        <f>(J630/J612)*BV79</f>
        <v>0</v>
      </c>
      <c r="N642" s="196" t="s">
        <v>649</v>
      </c>
    </row>
    <row r="643" spans="1:14" ht="12.6" customHeight="1" x14ac:dyDescent="0.25">
      <c r="A643" s="193">
        <v>8700</v>
      </c>
      <c r="B643" s="197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6" t="s">
        <v>651</v>
      </c>
    </row>
    <row r="644" spans="1:14" ht="12.6" customHeight="1" x14ac:dyDescent="0.25">
      <c r="A644" s="193">
        <v>8710</v>
      </c>
      <c r="B644" s="197" t="s">
        <v>652</v>
      </c>
      <c r="C644" s="180">
        <f>BX71</f>
        <v>262072</v>
      </c>
      <c r="D644" s="180">
        <f>(D615/D612)*BX76</f>
        <v>0</v>
      </c>
      <c r="E644" s="180">
        <f>(E623/E612)*SUM(C644:D644)</f>
        <v>39014.189509625212</v>
      </c>
      <c r="F644" s="180">
        <f>(F624/F612)*BX64</f>
        <v>0</v>
      </c>
      <c r="G644" s="180">
        <f>(G625/G612)*BX77</f>
        <v>0</v>
      </c>
      <c r="H644" s="180">
        <f>(H628/H612)*BX60</f>
        <v>415.02867821190318</v>
      </c>
      <c r="I644" s="180">
        <f>(I629/I612)*BX78</f>
        <v>0</v>
      </c>
      <c r="J644" s="180">
        <f>(J630/J612)*BX79</f>
        <v>0</v>
      </c>
      <c r="K644" s="180">
        <f>SUM(C631:J644)</f>
        <v>1300442.8464973501</v>
      </c>
      <c r="N644" s="196" t="s">
        <v>653</v>
      </c>
    </row>
    <row r="645" spans="1:14" ht="12.6" customHeight="1" x14ac:dyDescent="0.25">
      <c r="A645" s="193">
        <v>8720</v>
      </c>
      <c r="B645" s="197" t="s">
        <v>654</v>
      </c>
      <c r="C645" s="180">
        <f>BY71</f>
        <v>176356</v>
      </c>
      <c r="D645" s="180">
        <f>(D615/D612)*BY76</f>
        <v>4670.0516337092777</v>
      </c>
      <c r="E645" s="180">
        <f>(E623/E612)*SUM(C645:D645)</f>
        <v>26949.024255230364</v>
      </c>
      <c r="F645" s="180">
        <f>(F624/F612)*BY64</f>
        <v>0</v>
      </c>
      <c r="G645" s="180">
        <f>(G625/G612)*BY77</f>
        <v>0</v>
      </c>
      <c r="H645" s="180">
        <f>(H628/H612)*BY60</f>
        <v>218.89765082221291</v>
      </c>
      <c r="I645" s="180">
        <f>(I629/I612)*BY78</f>
        <v>3738.9561468361339</v>
      </c>
      <c r="J645" s="180">
        <f>(J630/J612)*BY79</f>
        <v>0</v>
      </c>
      <c r="K645" s="180">
        <v>0</v>
      </c>
      <c r="N645" s="196" t="s">
        <v>655</v>
      </c>
    </row>
    <row r="646" spans="1:14" ht="12.6" customHeight="1" x14ac:dyDescent="0.25">
      <c r="A646" s="193">
        <v>8730</v>
      </c>
      <c r="B646" s="197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6" t="s">
        <v>657</v>
      </c>
    </row>
    <row r="647" spans="1:14" ht="12.6" customHeight="1" x14ac:dyDescent="0.25">
      <c r="A647" s="193">
        <v>8740</v>
      </c>
      <c r="B647" s="197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211932.92968659798</v>
      </c>
      <c r="N647" s="196" t="s">
        <v>659</v>
      </c>
    </row>
    <row r="648" spans="1:14" ht="12.6" customHeight="1" x14ac:dyDescent="0.25">
      <c r="A648" s="193"/>
      <c r="B648" s="193"/>
      <c r="C648" s="180">
        <f>SUM(C614:C647)</f>
        <v>6646865.2600000007</v>
      </c>
      <c r="L648" s="251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5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5" t="s">
        <v>599</v>
      </c>
      <c r="M667" s="181" t="s">
        <v>662</v>
      </c>
    </row>
    <row r="668" spans="1:14" ht="12.6" customHeight="1" x14ac:dyDescent="0.25">
      <c r="A668" s="193">
        <v>6010</v>
      </c>
      <c r="B668" s="195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5" t="s">
        <v>663</v>
      </c>
    </row>
    <row r="669" spans="1:14" ht="12.6" customHeight="1" x14ac:dyDescent="0.25">
      <c r="A669" s="193">
        <v>6030</v>
      </c>
      <c r="B669" s="195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5" t="s">
        <v>664</v>
      </c>
    </row>
    <row r="670" spans="1:14" ht="12.6" customHeight="1" x14ac:dyDescent="0.25">
      <c r="A670" s="193">
        <v>6070</v>
      </c>
      <c r="B670" s="195" t="s">
        <v>665</v>
      </c>
      <c r="C670" s="180">
        <f>E71</f>
        <v>947060</v>
      </c>
      <c r="D670" s="180">
        <f>(D615/D612)*E76</f>
        <v>240115.87628085082</v>
      </c>
      <c r="E670" s="180">
        <f>(E623/E612)*SUM(C670:D670)</f>
        <v>176732.74755974114</v>
      </c>
      <c r="F670" s="180">
        <f>(F624/F612)*E64</f>
        <v>0</v>
      </c>
      <c r="G670" s="180">
        <f>(G625/G612)*E77</f>
        <v>82037.000240924724</v>
      </c>
      <c r="H670" s="180">
        <f>(H628/H612)*E60</f>
        <v>2021.6339025742595</v>
      </c>
      <c r="I670" s="180">
        <f>(I629/I612)*E78</f>
        <v>230.86172181807001</v>
      </c>
      <c r="J670" s="180">
        <f>(J630/J612)*E79</f>
        <v>79486.31355991053</v>
      </c>
      <c r="K670" s="180">
        <f>(K644/K612)*E75</f>
        <v>155688.70587092839</v>
      </c>
      <c r="L670" s="180">
        <f>(L647/L612)*E80</f>
        <v>0</v>
      </c>
      <c r="M670" s="180">
        <f t="shared" si="20"/>
        <v>736313</v>
      </c>
      <c r="N670" s="195" t="s">
        <v>666</v>
      </c>
    </row>
    <row r="671" spans="1:14" ht="12.6" customHeight="1" x14ac:dyDescent="0.25">
      <c r="A671" s="193">
        <v>6100</v>
      </c>
      <c r="B671" s="195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5" t="s">
        <v>668</v>
      </c>
    </row>
    <row r="672" spans="1:14" ht="12.6" customHeight="1" x14ac:dyDescent="0.25">
      <c r="A672" s="193">
        <v>6120</v>
      </c>
      <c r="B672" s="195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5" t="s">
        <v>670</v>
      </c>
    </row>
    <row r="673" spans="1:14" ht="12.6" customHeight="1" x14ac:dyDescent="0.25">
      <c r="A673" s="193">
        <v>6140</v>
      </c>
      <c r="B673" s="195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5" t="s">
        <v>672</v>
      </c>
    </row>
    <row r="674" spans="1:14" ht="12.6" customHeight="1" x14ac:dyDescent="0.25">
      <c r="A674" s="193">
        <v>6150</v>
      </c>
      <c r="B674" s="195" t="s">
        <v>673</v>
      </c>
      <c r="C674" s="180">
        <f>I71</f>
        <v>247066</v>
      </c>
      <c r="D674" s="180">
        <f>(D615/D612)*I76</f>
        <v>107881.32700152571</v>
      </c>
      <c r="E674" s="180">
        <f>(E623/E612)*SUM(C674:D674)</f>
        <v>52840.373185889504</v>
      </c>
      <c r="F674" s="180">
        <f>(F624/F612)*I64</f>
        <v>0</v>
      </c>
      <c r="G674" s="180">
        <f>(G625/G612)*I77</f>
        <v>56757.725506051538</v>
      </c>
      <c r="H674" s="180">
        <f>(H628/H612)*I60</f>
        <v>533.97504165820123</v>
      </c>
      <c r="I674" s="180">
        <f>(I629/I612)*I78</f>
        <v>60.977606958468499</v>
      </c>
      <c r="J674" s="180">
        <f>(J630/J612)*I79</f>
        <v>0</v>
      </c>
      <c r="K674" s="180">
        <f>(K644/K612)*I75</f>
        <v>22258.88158524581</v>
      </c>
      <c r="L674" s="180">
        <f>(L647/L612)*I80</f>
        <v>0</v>
      </c>
      <c r="M674" s="180">
        <f t="shared" si="20"/>
        <v>240333</v>
      </c>
      <c r="N674" s="195" t="s">
        <v>674</v>
      </c>
    </row>
    <row r="675" spans="1:14" ht="12.6" customHeight="1" x14ac:dyDescent="0.25">
      <c r="A675" s="193">
        <v>6170</v>
      </c>
      <c r="B675" s="195" t="s">
        <v>99</v>
      </c>
      <c r="C675" s="180">
        <f>J71</f>
        <v>11164</v>
      </c>
      <c r="D675" s="180">
        <f>(D615/D612)*J76</f>
        <v>0</v>
      </c>
      <c r="E675" s="180">
        <f>(E623/E612)*SUM(C675:D675)</f>
        <v>1661.9646955243438</v>
      </c>
      <c r="F675" s="180">
        <f>(F624/F612)*J64</f>
        <v>0</v>
      </c>
      <c r="G675" s="180">
        <f>(G625/G612)*J77</f>
        <v>0</v>
      </c>
      <c r="H675" s="180">
        <f>(H628/H612)*J60</f>
        <v>129.64826114334926</v>
      </c>
      <c r="I675" s="180">
        <f>(I629/I612)*J78</f>
        <v>14.80526259485449</v>
      </c>
      <c r="J675" s="180">
        <f>(J630/J612)*J79</f>
        <v>731.02506139206378</v>
      </c>
      <c r="K675" s="180">
        <f>(K644/K612)*J75</f>
        <v>6885.4290416301392</v>
      </c>
      <c r="L675" s="180">
        <f>(L647/L612)*J80</f>
        <v>1076.1955053485128</v>
      </c>
      <c r="M675" s="180">
        <f t="shared" si="20"/>
        <v>10499</v>
      </c>
      <c r="N675" s="195" t="s">
        <v>675</v>
      </c>
    </row>
    <row r="676" spans="1:14" ht="12.6" customHeight="1" x14ac:dyDescent="0.25">
      <c r="A676" s="193">
        <v>6200</v>
      </c>
      <c r="B676" s="195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5" t="s">
        <v>676</v>
      </c>
    </row>
    <row r="677" spans="1:14" ht="12.6" customHeight="1" x14ac:dyDescent="0.25">
      <c r="A677" s="193">
        <v>6210</v>
      </c>
      <c r="B677" s="195" t="s">
        <v>289</v>
      </c>
      <c r="C677" s="180">
        <f>L71</f>
        <v>2867447</v>
      </c>
      <c r="D677" s="180">
        <f>(D615/D612)*L76</f>
        <v>0</v>
      </c>
      <c r="E677" s="180">
        <f>(E623/E612)*SUM(C677:D677)</f>
        <v>426871.70192468591</v>
      </c>
      <c r="F677" s="180">
        <f>(F624/F612)*L64</f>
        <v>0</v>
      </c>
      <c r="G677" s="180">
        <f>(G625/G612)*L77</f>
        <v>546566.87400333746</v>
      </c>
      <c r="H677" s="180">
        <f>(H628/H612)*L60</f>
        <v>6759.2890046939383</v>
      </c>
      <c r="I677" s="180">
        <f>(I629/I612)*L78</f>
        <v>771.88114816563416</v>
      </c>
      <c r="J677" s="180">
        <f>(J630/J612)*L79</f>
        <v>0</v>
      </c>
      <c r="K677" s="180">
        <f>(K644/K612)*L75</f>
        <v>123650.76423294097</v>
      </c>
      <c r="L677" s="180">
        <f>(L647/L612)*L80</f>
        <v>0</v>
      </c>
      <c r="M677" s="180">
        <f t="shared" si="20"/>
        <v>1104621</v>
      </c>
      <c r="N677" s="195" t="s">
        <v>677</v>
      </c>
    </row>
    <row r="678" spans="1:14" ht="12.6" customHeight="1" x14ac:dyDescent="0.25">
      <c r="A678" s="193">
        <v>6330</v>
      </c>
      <c r="B678" s="195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5" t="s">
        <v>679</v>
      </c>
    </row>
    <row r="679" spans="1:14" ht="12.6" customHeight="1" x14ac:dyDescent="0.25">
      <c r="A679" s="193">
        <v>6400</v>
      </c>
      <c r="B679" s="195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5" t="s">
        <v>681</v>
      </c>
    </row>
    <row r="680" spans="1:14" ht="12.6" customHeight="1" x14ac:dyDescent="0.25">
      <c r="A680" s="193">
        <v>7010</v>
      </c>
      <c r="B680" s="195" t="s">
        <v>682</v>
      </c>
      <c r="C680" s="180">
        <f>O71</f>
        <v>678571</v>
      </c>
      <c r="D680" s="180">
        <f>(D615/D612)*O76</f>
        <v>24886.046960840042</v>
      </c>
      <c r="E680" s="180">
        <f>(E623/E612)*SUM(C680:D680)</f>
        <v>104722.3913352496</v>
      </c>
      <c r="F680" s="180">
        <f>(F624/F612)*O64</f>
        <v>0</v>
      </c>
      <c r="G680" s="180">
        <f>(G625/G612)*O77</f>
        <v>0</v>
      </c>
      <c r="H680" s="180">
        <f>(H628/H612)*O60</f>
        <v>966.13415137629249</v>
      </c>
      <c r="I680" s="180">
        <f>(I629/I612)*O78</f>
        <v>19924.370339516041</v>
      </c>
      <c r="J680" s="180">
        <f>(J630/J612)*O79</f>
        <v>3217.771181932027</v>
      </c>
      <c r="K680" s="180">
        <f>(K644/K612)*O75</f>
        <v>24506.526196982064</v>
      </c>
      <c r="L680" s="180">
        <f>(L647/L612)*O80</f>
        <v>7975.3368926131752</v>
      </c>
      <c r="M680" s="180">
        <f t="shared" si="20"/>
        <v>186199</v>
      </c>
      <c r="N680" s="195" t="s">
        <v>683</v>
      </c>
    </row>
    <row r="681" spans="1:14" ht="12.6" customHeight="1" x14ac:dyDescent="0.25">
      <c r="A681" s="193">
        <v>7020</v>
      </c>
      <c r="B681" s="195" t="s">
        <v>684</v>
      </c>
      <c r="C681" s="180">
        <f>P71</f>
        <v>970187</v>
      </c>
      <c r="D681" s="180">
        <f>(D615/D612)*P76</f>
        <v>28427.763971639695</v>
      </c>
      <c r="E681" s="180">
        <f>(E623/E612)*SUM(C681:D681)</f>
        <v>148661.99231012547</v>
      </c>
      <c r="F681" s="180">
        <f>(F624/F612)*P64</f>
        <v>0</v>
      </c>
      <c r="G681" s="180">
        <f>(G625/G612)*P77</f>
        <v>0</v>
      </c>
      <c r="H681" s="180">
        <f>(H628/H612)*P60</f>
        <v>1456.7945034412953</v>
      </c>
      <c r="I681" s="180">
        <f>(I629/I612)*P78</f>
        <v>22759.954531411902</v>
      </c>
      <c r="J681" s="180">
        <f>(J630/J612)*P79</f>
        <v>20577.157493611565</v>
      </c>
      <c r="K681" s="180">
        <f>(K644/K612)*P75</f>
        <v>124926.32485151767</v>
      </c>
      <c r="L681" s="180">
        <f>(L647/L612)*P80</f>
        <v>12025.687045324492</v>
      </c>
      <c r="M681" s="180">
        <f t="shared" si="20"/>
        <v>358836</v>
      </c>
      <c r="N681" s="195" t="s">
        <v>685</v>
      </c>
    </row>
    <row r="682" spans="1:14" ht="12.6" customHeight="1" x14ac:dyDescent="0.25">
      <c r="A682" s="193">
        <v>7030</v>
      </c>
      <c r="B682" s="195" t="s">
        <v>686</v>
      </c>
      <c r="C682" s="180">
        <f>Q71</f>
        <v>267688.90000000002</v>
      </c>
      <c r="D682" s="180">
        <f>(D615/D612)*Q76</f>
        <v>15013.119010380831</v>
      </c>
      <c r="E682" s="180">
        <f>(E623/E612)*SUM(C682:D682)</f>
        <v>42085.343510274535</v>
      </c>
      <c r="F682" s="180">
        <f>(F624/F612)*Q64</f>
        <v>0</v>
      </c>
      <c r="G682" s="180">
        <f>(G625/G612)*Q77</f>
        <v>0</v>
      </c>
      <c r="H682" s="180">
        <f>(H628/H612)*Q60</f>
        <v>492.90426427709917</v>
      </c>
      <c r="I682" s="180">
        <f>(I629/I612)*Q78</f>
        <v>12019.865733788645</v>
      </c>
      <c r="J682" s="180">
        <f>(J630/J612)*Q79</f>
        <v>0</v>
      </c>
      <c r="K682" s="180">
        <f>(K644/K612)*Q75</f>
        <v>19944.360021474138</v>
      </c>
      <c r="L682" s="180">
        <f>(L647/L612)*Q80</f>
        <v>4068.87341454139</v>
      </c>
      <c r="M682" s="180">
        <f t="shared" si="20"/>
        <v>93624</v>
      </c>
      <c r="N682" s="195" t="s">
        <v>687</v>
      </c>
    </row>
    <row r="683" spans="1:14" ht="12.6" customHeight="1" x14ac:dyDescent="0.25">
      <c r="A683" s="193">
        <v>7040</v>
      </c>
      <c r="B683" s="195" t="s">
        <v>107</v>
      </c>
      <c r="C683" s="180">
        <f>R71</f>
        <v>661868</v>
      </c>
      <c r="D683" s="180">
        <f>(D615/D612)*R76</f>
        <v>1880.5577048493733</v>
      </c>
      <c r="E683" s="180">
        <f>(E623/E612)*SUM(C683:D683)</f>
        <v>98811.059621162887</v>
      </c>
      <c r="F683" s="180">
        <f>(F624/F612)*R64</f>
        <v>0</v>
      </c>
      <c r="G683" s="180">
        <f>(G625/G612)*R77</f>
        <v>0</v>
      </c>
      <c r="H683" s="180">
        <f>(H628/H612)*R60</f>
        <v>250.69697171868305</v>
      </c>
      <c r="I683" s="180">
        <f>(I629/I612)*R78</f>
        <v>1505.6199249004567</v>
      </c>
      <c r="J683" s="180">
        <f>(J630/J612)*R79</f>
        <v>0</v>
      </c>
      <c r="K683" s="180">
        <f>(K644/K612)*R75</f>
        <v>42192.239131014896</v>
      </c>
      <c r="L683" s="180">
        <f>(L647/L612)*R80</f>
        <v>2069.4774163258885</v>
      </c>
      <c r="M683" s="180">
        <f t="shared" si="20"/>
        <v>146710</v>
      </c>
      <c r="N683" s="195" t="s">
        <v>688</v>
      </c>
    </row>
    <row r="684" spans="1:14" ht="12.6" customHeight="1" x14ac:dyDescent="0.25">
      <c r="A684" s="193">
        <v>7050</v>
      </c>
      <c r="B684" s="195" t="s">
        <v>689</v>
      </c>
      <c r="C684" s="180">
        <f>S71</f>
        <v>942384</v>
      </c>
      <c r="D684" s="180">
        <f>(D615/D612)*S76</f>
        <v>54974.970238430018</v>
      </c>
      <c r="E684" s="180">
        <f>(E623/E612)*SUM(C684:D684)</f>
        <v>148475.0445450363</v>
      </c>
      <c r="F684" s="180">
        <f>(F624/F612)*S64</f>
        <v>0</v>
      </c>
      <c r="G684" s="180">
        <f>(G625/G612)*S77</f>
        <v>0</v>
      </c>
      <c r="H684" s="180">
        <f>(H628/H612)*S60</f>
        <v>1109.5216207674355</v>
      </c>
      <c r="I684" s="180">
        <f>(I629/I612)*S78</f>
        <v>44014.289137923348</v>
      </c>
      <c r="J684" s="180">
        <f>(J630/J612)*S79</f>
        <v>0</v>
      </c>
      <c r="K684" s="180">
        <f>(K644/K612)*S75</f>
        <v>87236.720158512937</v>
      </c>
      <c r="L684" s="180">
        <f>(L647/L612)*S80</f>
        <v>9158.9855328610938</v>
      </c>
      <c r="M684" s="180">
        <f t="shared" si="20"/>
        <v>344970</v>
      </c>
      <c r="N684" s="195" t="s">
        <v>690</v>
      </c>
    </row>
    <row r="685" spans="1:14" ht="12.6" customHeight="1" x14ac:dyDescent="0.25">
      <c r="A685" s="193">
        <v>7060</v>
      </c>
      <c r="B685" s="195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5" t="s">
        <v>692</v>
      </c>
    </row>
    <row r="686" spans="1:14" ht="12.6" customHeight="1" x14ac:dyDescent="0.25">
      <c r="A686" s="193">
        <v>7070</v>
      </c>
      <c r="B686" s="195" t="s">
        <v>109</v>
      </c>
      <c r="C686" s="180">
        <f>U71</f>
        <v>1346642</v>
      </c>
      <c r="D686" s="180">
        <f>(D615/D612)*U76</f>
        <v>22848.776113919888</v>
      </c>
      <c r="E686" s="180">
        <f>(E623/E612)*SUM(C686:D686)</f>
        <v>203873.64033926625</v>
      </c>
      <c r="F686" s="180">
        <f>(F624/F612)*U64</f>
        <v>0</v>
      </c>
      <c r="G686" s="180">
        <f>(G625/G612)*U77</f>
        <v>0</v>
      </c>
      <c r="H686" s="180">
        <f>(H628/H612)*U60</f>
        <v>1901.3733080583534</v>
      </c>
      <c r="I686" s="180">
        <f>(I629/I612)*U78</f>
        <v>18293.282087540549</v>
      </c>
      <c r="J686" s="180">
        <f>(J630/J612)*U79</f>
        <v>525.02221408384798</v>
      </c>
      <c r="K686" s="180">
        <f>(K644/K612)*U75</f>
        <v>93259.006257659668</v>
      </c>
      <c r="L686" s="180">
        <f>(L647/L612)*U80</f>
        <v>15695.638818673318</v>
      </c>
      <c r="M686" s="180">
        <f t="shared" si="20"/>
        <v>356397</v>
      </c>
      <c r="N686" s="195" t="s">
        <v>693</v>
      </c>
    </row>
    <row r="687" spans="1:14" ht="12.6" customHeight="1" x14ac:dyDescent="0.25">
      <c r="A687" s="193">
        <v>7110</v>
      </c>
      <c r="B687" s="195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0"/>
        <v>0</v>
      </c>
      <c r="N687" s="195" t="s">
        <v>695</v>
      </c>
    </row>
    <row r="688" spans="1:14" ht="12.6" customHeight="1" x14ac:dyDescent="0.25">
      <c r="A688" s="193">
        <v>7120</v>
      </c>
      <c r="B688" s="195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0</v>
      </c>
      <c r="L688" s="180">
        <f>(L647/L612)*W80</f>
        <v>0</v>
      </c>
      <c r="M688" s="180">
        <f t="shared" si="20"/>
        <v>0</v>
      </c>
      <c r="N688" s="195" t="s">
        <v>697</v>
      </c>
    </row>
    <row r="689" spans="1:14" ht="12.6" customHeight="1" x14ac:dyDescent="0.25">
      <c r="A689" s="193">
        <v>7130</v>
      </c>
      <c r="B689" s="195" t="s">
        <v>698</v>
      </c>
      <c r="C689" s="180">
        <f>X71</f>
        <v>0</v>
      </c>
      <c r="D689" s="180">
        <f>(D615/D612)*X76</f>
        <v>0</v>
      </c>
      <c r="E689" s="180">
        <f>(E623/E612)*SUM(C689:D689)</f>
        <v>0</v>
      </c>
      <c r="F689" s="180">
        <f>(F624/F612)*X64</f>
        <v>0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0</v>
      </c>
      <c r="L689" s="180">
        <f>(L647/L612)*X80</f>
        <v>0</v>
      </c>
      <c r="M689" s="180">
        <f t="shared" si="20"/>
        <v>0</v>
      </c>
      <c r="N689" s="195" t="s">
        <v>699</v>
      </c>
    </row>
    <row r="690" spans="1:14" ht="12.6" customHeight="1" x14ac:dyDescent="0.25">
      <c r="A690" s="193">
        <v>7140</v>
      </c>
      <c r="B690" s="195" t="s">
        <v>1250</v>
      </c>
      <c r="C690" s="180">
        <f>Y71</f>
        <v>1505724</v>
      </c>
      <c r="D690" s="180">
        <f>(D615/D612)*Y76</f>
        <v>44130.420807131959</v>
      </c>
      <c r="E690" s="180">
        <f>(E623/E612)*SUM(C690:D690)</f>
        <v>230724.05325902754</v>
      </c>
      <c r="F690" s="180">
        <f>(F624/F612)*Y64</f>
        <v>0</v>
      </c>
      <c r="G690" s="180">
        <f>(G625/G612)*Y77</f>
        <v>0</v>
      </c>
      <c r="H690" s="180">
        <f>(H628/H612)*Y60</f>
        <v>1555.8192790422534</v>
      </c>
      <c r="I690" s="180">
        <f>(I629/I612)*Y78</f>
        <v>35331.880904330712</v>
      </c>
      <c r="J690" s="180">
        <f>(J630/J612)*Y79</f>
        <v>20044.757604061546</v>
      </c>
      <c r="K690" s="180">
        <f>(K644/K612)*Y75</f>
        <v>147074.12999644218</v>
      </c>
      <c r="L690" s="180">
        <f>(L647/L612)*Y80</f>
        <v>12843.126264306688</v>
      </c>
      <c r="M690" s="180">
        <f t="shared" si="20"/>
        <v>491704</v>
      </c>
      <c r="N690" s="195" t="s">
        <v>700</v>
      </c>
    </row>
    <row r="691" spans="1:14" ht="12.6" customHeight="1" x14ac:dyDescent="0.25">
      <c r="A691" s="193">
        <v>7150</v>
      </c>
      <c r="B691" s="195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5" t="s">
        <v>702</v>
      </c>
    </row>
    <row r="692" spans="1:14" ht="12.6" customHeight="1" x14ac:dyDescent="0.25">
      <c r="A692" s="193">
        <v>7160</v>
      </c>
      <c r="B692" s="195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0</v>
      </c>
      <c r="L692" s="180">
        <f>(L647/L612)*AA80</f>
        <v>0</v>
      </c>
      <c r="M692" s="180">
        <f t="shared" si="20"/>
        <v>0</v>
      </c>
      <c r="N692" s="195" t="s">
        <v>704</v>
      </c>
    </row>
    <row r="693" spans="1:14" ht="12.6" customHeight="1" x14ac:dyDescent="0.25">
      <c r="A693" s="193">
        <v>7170</v>
      </c>
      <c r="B693" s="195" t="s">
        <v>115</v>
      </c>
      <c r="C693" s="180">
        <f>AB71</f>
        <v>334871.34999999998</v>
      </c>
      <c r="D693" s="180">
        <f>(D615/D612)*AB76</f>
        <v>12725.107136147426</v>
      </c>
      <c r="E693" s="180">
        <f>(E623/E612)*SUM(C693:D693)</f>
        <v>51746.062347690604</v>
      </c>
      <c r="F693" s="180">
        <f>(F624/F612)*AB64</f>
        <v>0</v>
      </c>
      <c r="G693" s="180">
        <f>(G625/G612)*AB77</f>
        <v>0</v>
      </c>
      <c r="H693" s="180">
        <f>(H628/H612)*AB60</f>
        <v>440.01385891627257</v>
      </c>
      <c r="I693" s="180">
        <f>(I629/I612)*AB78</f>
        <v>10188.028158493089</v>
      </c>
      <c r="J693" s="180">
        <f>(J630/J612)*AB79</f>
        <v>0</v>
      </c>
      <c r="K693" s="180">
        <f>(K644/K612)*AB75</f>
        <v>94144.197951771232</v>
      </c>
      <c r="L693" s="180">
        <f>(L647/L612)*AB80</f>
        <v>3632.2686215749372</v>
      </c>
      <c r="M693" s="180">
        <f t="shared" si="20"/>
        <v>172876</v>
      </c>
      <c r="N693" s="195" t="s">
        <v>705</v>
      </c>
    </row>
    <row r="694" spans="1:14" ht="12.6" customHeight="1" x14ac:dyDescent="0.25">
      <c r="A694" s="193">
        <v>7180</v>
      </c>
      <c r="B694" s="195" t="s">
        <v>706</v>
      </c>
      <c r="C694" s="180">
        <f>AC71</f>
        <v>161635</v>
      </c>
      <c r="D694" s="180">
        <f>(D615/D612)*AC76</f>
        <v>4481.9958632243397</v>
      </c>
      <c r="E694" s="180">
        <f>(E623/E612)*SUM(C694:D694)</f>
        <v>24729.539811110924</v>
      </c>
      <c r="F694" s="180">
        <f>(F624/F612)*AC64</f>
        <v>0</v>
      </c>
      <c r="G694" s="180">
        <f>(G625/G612)*AC77</f>
        <v>0</v>
      </c>
      <c r="H694" s="180">
        <f>(H628/H612)*AC60</f>
        <v>243.96734799408125</v>
      </c>
      <c r="I694" s="180">
        <f>(I629/I612)*AC78</f>
        <v>3588.3941543460883</v>
      </c>
      <c r="J694" s="180">
        <f>(J630/J612)*AC79</f>
        <v>0</v>
      </c>
      <c r="K694" s="180">
        <f>(K644/K612)*AC75</f>
        <v>25439.827739859651</v>
      </c>
      <c r="L694" s="180">
        <f>(L647/L612)*AC80</f>
        <v>2013.9250727018014</v>
      </c>
      <c r="M694" s="180">
        <f t="shared" si="20"/>
        <v>60498</v>
      </c>
      <c r="N694" s="195" t="s">
        <v>707</v>
      </c>
    </row>
    <row r="695" spans="1:14" ht="12.6" customHeight="1" x14ac:dyDescent="0.25">
      <c r="A695" s="193">
        <v>7190</v>
      </c>
      <c r="B695" s="195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5" t="s">
        <v>708</v>
      </c>
    </row>
    <row r="696" spans="1:14" ht="12.6" customHeight="1" x14ac:dyDescent="0.25">
      <c r="A696" s="193">
        <v>7200</v>
      </c>
      <c r="B696" s="195" t="s">
        <v>709</v>
      </c>
      <c r="C696" s="180">
        <f>AE71</f>
        <v>539007</v>
      </c>
      <c r="D696" s="180">
        <f>(D615/D612)*AE76</f>
        <v>36169.39318993628</v>
      </c>
      <c r="E696" s="180">
        <f>(E623/E612)*SUM(C696:D696)</f>
        <v>85625.480041266826</v>
      </c>
      <c r="F696" s="180">
        <f>(F624/F612)*AE64</f>
        <v>0</v>
      </c>
      <c r="G696" s="180">
        <f>(G625/G612)*AE77</f>
        <v>0</v>
      </c>
      <c r="H696" s="180">
        <f>(H628/H612)*AE60</f>
        <v>1149.0277870439638</v>
      </c>
      <c r="I696" s="180">
        <f>(I629/I612)*AE78</f>
        <v>28958.089888918781</v>
      </c>
      <c r="J696" s="180">
        <f>(J630/J612)*AE79</f>
        <v>0</v>
      </c>
      <c r="K696" s="180">
        <f>(K644/K612)*AE75</f>
        <v>32006.751297928309</v>
      </c>
      <c r="L696" s="180">
        <f>(L647/L612)*AE80</f>
        <v>9485.1048248269872</v>
      </c>
      <c r="M696" s="180">
        <f t="shared" si="20"/>
        <v>193394</v>
      </c>
      <c r="N696" s="195" t="s">
        <v>710</v>
      </c>
    </row>
    <row r="697" spans="1:14" ht="12.6" customHeight="1" x14ac:dyDescent="0.25">
      <c r="A697" s="193">
        <v>7220</v>
      </c>
      <c r="B697" s="195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5" t="s">
        <v>712</v>
      </c>
    </row>
    <row r="698" spans="1:14" ht="12.6" customHeight="1" x14ac:dyDescent="0.25">
      <c r="A698" s="193">
        <v>7230</v>
      </c>
      <c r="B698" s="195" t="s">
        <v>713</v>
      </c>
      <c r="C698" s="180">
        <f>AG71</f>
        <v>2212083</v>
      </c>
      <c r="D698" s="180">
        <f>(D615/D612)*AG76</f>
        <v>44663.245490172616</v>
      </c>
      <c r="E698" s="180">
        <f>(E623/E612)*SUM(C698:D698)</f>
        <v>335957.77380524727</v>
      </c>
      <c r="F698" s="180">
        <f>(F624/F612)*AG64</f>
        <v>0</v>
      </c>
      <c r="G698" s="180">
        <f>(G625/G612)*AG77</f>
        <v>0</v>
      </c>
      <c r="H698" s="180">
        <f>(H628/H612)*AG60</f>
        <v>2561.0771596796412</v>
      </c>
      <c r="I698" s="180">
        <f>(I629/I612)*AG78</f>
        <v>35758.473216385843</v>
      </c>
      <c r="J698" s="180">
        <f>(J630/J612)*AG79</f>
        <v>18085.360308715539</v>
      </c>
      <c r="K698" s="180">
        <f>(K644/K612)*AG75</f>
        <v>225192.22872657611</v>
      </c>
      <c r="L698" s="180">
        <f>(L647/L612)*AG80</f>
        <v>21141.425471116225</v>
      </c>
      <c r="M698" s="180">
        <f t="shared" si="20"/>
        <v>683360</v>
      </c>
      <c r="N698" s="195" t="s">
        <v>714</v>
      </c>
    </row>
    <row r="699" spans="1:14" ht="12.6" customHeight="1" x14ac:dyDescent="0.25">
      <c r="A699" s="193">
        <v>7240</v>
      </c>
      <c r="B699" s="195" t="s">
        <v>119</v>
      </c>
      <c r="C699" s="180">
        <f>AH71</f>
        <v>1567507</v>
      </c>
      <c r="D699" s="180">
        <f>(D615/D612)*AH76</f>
        <v>39052.915004038652</v>
      </c>
      <c r="E699" s="180">
        <f>(E623/E612)*SUM(C699:D699)</f>
        <v>239165.69867263554</v>
      </c>
      <c r="F699" s="180">
        <f>(F624/F612)*AH64</f>
        <v>0</v>
      </c>
      <c r="G699" s="180">
        <f>(G625/G612)*AH77</f>
        <v>0</v>
      </c>
      <c r="H699" s="180">
        <f>(H628/H612)*AH60</f>
        <v>4837.2471945087227</v>
      </c>
      <c r="I699" s="180">
        <f>(I629/I612)*AH78</f>
        <v>31266.707107099483</v>
      </c>
      <c r="J699" s="180">
        <f>(J630/J612)*AH79</f>
        <v>8619.4542383943954</v>
      </c>
      <c r="K699" s="180">
        <f>(K644/K612)*AH75</f>
        <v>54908.441688906751</v>
      </c>
      <c r="L699" s="180">
        <f>(L647/L612)*AH80</f>
        <v>39930.972271395542</v>
      </c>
      <c r="M699" s="180">
        <f t="shared" si="20"/>
        <v>417781</v>
      </c>
      <c r="N699" s="195" t="s">
        <v>715</v>
      </c>
    </row>
    <row r="700" spans="1:14" ht="12.6" customHeight="1" x14ac:dyDescent="0.25">
      <c r="A700" s="193">
        <v>7250</v>
      </c>
      <c r="B700" s="195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5" t="s">
        <v>717</v>
      </c>
    </row>
    <row r="701" spans="1:14" ht="12.6" customHeight="1" x14ac:dyDescent="0.25">
      <c r="A701" s="193">
        <v>7260</v>
      </c>
      <c r="B701" s="195" t="s">
        <v>121</v>
      </c>
      <c r="C701" s="180">
        <f>AJ71</f>
        <v>5996879.6500000004</v>
      </c>
      <c r="D701" s="180">
        <f>(D615/D612)*AJ76</f>
        <v>19777.198529332578</v>
      </c>
      <c r="E701" s="180">
        <f>(E623/E612)*SUM(C701:D701)</f>
        <v>895688.9347313249</v>
      </c>
      <c r="F701" s="180">
        <f>(F624/F612)*AJ64</f>
        <v>0</v>
      </c>
      <c r="G701" s="180">
        <f>(G625/G612)*AJ77</f>
        <v>0</v>
      </c>
      <c r="H701" s="180">
        <f>(H628/H612)*AJ60</f>
        <v>8345.3377112488688</v>
      </c>
      <c r="I701" s="180">
        <f>(I629/I612)*AJ78</f>
        <v>15834.102876869802</v>
      </c>
      <c r="J701" s="180">
        <f>(J630/J612)*AJ79</f>
        <v>0</v>
      </c>
      <c r="K701" s="180">
        <f>(K644/K612)*AJ75</f>
        <v>5730.7245399876674</v>
      </c>
      <c r="L701" s="180">
        <f>(L647/L612)*AJ80</f>
        <v>68889.894467581398</v>
      </c>
      <c r="M701" s="180">
        <f t="shared" si="20"/>
        <v>1014266</v>
      </c>
      <c r="N701" s="195" t="s">
        <v>718</v>
      </c>
    </row>
    <row r="702" spans="1:14" ht="12.6" customHeight="1" x14ac:dyDescent="0.25">
      <c r="A702" s="193">
        <v>7310</v>
      </c>
      <c r="B702" s="195" t="s">
        <v>719</v>
      </c>
      <c r="C702" s="180">
        <f>AK71</f>
        <v>111605</v>
      </c>
      <c r="D702" s="180">
        <f>(D615/D612)*AK76</f>
        <v>0</v>
      </c>
      <c r="E702" s="180">
        <f>(E623/E612)*SUM(C702:D702)</f>
        <v>16614.436567896311</v>
      </c>
      <c r="F702" s="180">
        <f>(F624/F612)*AK64</f>
        <v>0</v>
      </c>
      <c r="G702" s="180">
        <f>(G625/G612)*AK77</f>
        <v>0</v>
      </c>
      <c r="H702" s="180">
        <f>(H628/H612)*AK60</f>
        <v>233.3182730892168</v>
      </c>
      <c r="I702" s="180">
        <f>(I629/I612)*AK78</f>
        <v>0</v>
      </c>
      <c r="J702" s="180">
        <f>(J630/J612)*AK79</f>
        <v>0</v>
      </c>
      <c r="K702" s="180">
        <f>(K644/K612)*AK75</f>
        <v>8850.3156229621582</v>
      </c>
      <c r="L702" s="180">
        <f>(L647/L612)*AK80</f>
        <v>1926.0180674065423</v>
      </c>
      <c r="M702" s="180">
        <f t="shared" si="20"/>
        <v>27624</v>
      </c>
      <c r="N702" s="195" t="s">
        <v>720</v>
      </c>
    </row>
    <row r="703" spans="1:14" ht="12.6" customHeight="1" x14ac:dyDescent="0.25">
      <c r="A703" s="193">
        <v>7320</v>
      </c>
      <c r="B703" s="195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5" t="s">
        <v>722</v>
      </c>
    </row>
    <row r="704" spans="1:14" ht="12.6" customHeight="1" x14ac:dyDescent="0.25">
      <c r="A704" s="193">
        <v>7330</v>
      </c>
      <c r="B704" s="195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5" t="s">
        <v>724</v>
      </c>
    </row>
    <row r="705" spans="1:15" ht="12.6" customHeight="1" x14ac:dyDescent="0.25">
      <c r="A705" s="193">
        <v>7340</v>
      </c>
      <c r="B705" s="195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5" t="s">
        <v>726</v>
      </c>
    </row>
    <row r="706" spans="1:15" ht="12.6" customHeight="1" x14ac:dyDescent="0.25">
      <c r="A706" s="193">
        <v>7350</v>
      </c>
      <c r="B706" s="195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6547.2715850093036</v>
      </c>
      <c r="L706" s="180">
        <f>(L647/L612)*AO80</f>
        <v>0</v>
      </c>
      <c r="M706" s="180">
        <f t="shared" si="20"/>
        <v>6547</v>
      </c>
      <c r="N706" s="195" t="s">
        <v>728</v>
      </c>
    </row>
    <row r="707" spans="1:15" ht="12.6" customHeight="1" x14ac:dyDescent="0.25">
      <c r="A707" s="193">
        <v>7380</v>
      </c>
      <c r="B707" s="195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5" t="s">
        <v>730</v>
      </c>
    </row>
    <row r="708" spans="1:15" ht="12.6" customHeight="1" x14ac:dyDescent="0.25">
      <c r="A708" s="193">
        <v>7390</v>
      </c>
      <c r="B708" s="195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5" t="s">
        <v>732</v>
      </c>
    </row>
    <row r="709" spans="1:15" ht="12.6" customHeight="1" x14ac:dyDescent="0.25">
      <c r="A709" s="193">
        <v>7400</v>
      </c>
      <c r="B709" s="195" t="s">
        <v>733</v>
      </c>
      <c r="C709" s="180">
        <f>AR71</f>
        <v>1835</v>
      </c>
      <c r="D709" s="180">
        <f>(D615/D612)*AR76</f>
        <v>0</v>
      </c>
      <c r="E709" s="180">
        <f>(E623/E612)*SUM(C709:D709)</f>
        <v>273.17316519949577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273</v>
      </c>
      <c r="N709" s="195" t="s">
        <v>734</v>
      </c>
    </row>
    <row r="710" spans="1:15" ht="12.6" customHeight="1" x14ac:dyDescent="0.25">
      <c r="A710" s="193">
        <v>7410</v>
      </c>
      <c r="B710" s="195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5" t="s">
        <v>735</v>
      </c>
    </row>
    <row r="711" spans="1:15" ht="12.6" customHeight="1" x14ac:dyDescent="0.25">
      <c r="A711" s="193">
        <v>7420</v>
      </c>
      <c r="B711" s="195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5" t="s">
        <v>737</v>
      </c>
    </row>
    <row r="712" spans="1:15" ht="12.6" customHeight="1" x14ac:dyDescent="0.25">
      <c r="A712" s="193">
        <v>7430</v>
      </c>
      <c r="B712" s="195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5" t="s">
        <v>739</v>
      </c>
    </row>
    <row r="713" spans="1:15" ht="12.6" customHeight="1" x14ac:dyDescent="0.25">
      <c r="A713" s="193">
        <v>7490</v>
      </c>
      <c r="B713" s="195" t="s">
        <v>740</v>
      </c>
      <c r="C713" s="180">
        <f>AV71</f>
        <v>279</v>
      </c>
      <c r="D713" s="180">
        <f>(D615/D612)*AV76</f>
        <v>0</v>
      </c>
      <c r="E713" s="180">
        <f>(E623/E612)*SUM(C713:D713)</f>
        <v>41.534230567116801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0"/>
        <v>42</v>
      </c>
      <c r="N713" s="196" t="s">
        <v>741</v>
      </c>
    </row>
    <row r="715" spans="1:15" ht="12.6" customHeight="1" x14ac:dyDescent="0.25">
      <c r="C715" s="180">
        <f>SUM(C614:C647)+SUM(C668:C713)</f>
        <v>28018369.16</v>
      </c>
      <c r="D715" s="180">
        <f>SUM(D616:D647)+SUM(D668:D713)</f>
        <v>1047690.0400000002</v>
      </c>
      <c r="E715" s="180">
        <f>SUM(E624:E647)+SUM(E668:E713)</f>
        <v>3630568.2633242579</v>
      </c>
      <c r="F715" s="180">
        <f>SUM(F625:F648)+SUM(F668:F713)</f>
        <v>0</v>
      </c>
      <c r="G715" s="180">
        <f>SUM(G626:G647)+SUM(G668:G713)</f>
        <v>685361.59975031368</v>
      </c>
      <c r="H715" s="180">
        <f>SUM(H629:H647)+SUM(H668:H713)</f>
        <v>39839.809822362055</v>
      </c>
      <c r="I715" s="180">
        <f>SUM(I630:I647)+SUM(I668:I713)</f>
        <v>302353.07271211833</v>
      </c>
      <c r="J715" s="180">
        <f>SUM(J631:J647)+SUM(J668:J713)</f>
        <v>151286.86166210152</v>
      </c>
      <c r="K715" s="180">
        <f>SUM(K668:K713)</f>
        <v>1300442.8464973501</v>
      </c>
      <c r="L715" s="180">
        <f>SUM(L668:L713)</f>
        <v>211932.92968659801</v>
      </c>
      <c r="M715" s="180">
        <f>SUM(M668:M713)</f>
        <v>6646867</v>
      </c>
      <c r="N715" s="195" t="s">
        <v>742</v>
      </c>
    </row>
    <row r="716" spans="1:15" ht="12.6" customHeight="1" x14ac:dyDescent="0.25">
      <c r="C716" s="180">
        <f>CE71</f>
        <v>28018369.16</v>
      </c>
      <c r="D716" s="180">
        <f>D615</f>
        <v>1047690.04</v>
      </c>
      <c r="E716" s="180">
        <f>E623</f>
        <v>3630568.2633242588</v>
      </c>
      <c r="F716" s="180">
        <f>F624</f>
        <v>0</v>
      </c>
      <c r="G716" s="180">
        <f>G625</f>
        <v>685361.59975031368</v>
      </c>
      <c r="H716" s="180">
        <f>H628</f>
        <v>39839.809822362062</v>
      </c>
      <c r="I716" s="180">
        <f>I629</f>
        <v>302353.07271211839</v>
      </c>
      <c r="J716" s="180">
        <f>J630</f>
        <v>151286.8616621015</v>
      </c>
      <c r="K716" s="180">
        <f>K644</f>
        <v>1300442.8464973501</v>
      </c>
      <c r="L716" s="180">
        <f>L647</f>
        <v>211932.92968659798</v>
      </c>
      <c r="M716" s="180">
        <f>C648</f>
        <v>6646865.2600000007</v>
      </c>
      <c r="N716" s="195" t="s">
        <v>743</v>
      </c>
    </row>
    <row r="717" spans="1:15" ht="12.6" customHeight="1" x14ac:dyDescent="0.25">
      <c r="O717" s="195"/>
    </row>
    <row r="718" spans="1:15" ht="12.6" customHeight="1" x14ac:dyDescent="0.25">
      <c r="O718" s="195"/>
    </row>
    <row r="719" spans="1:15" ht="12.6" customHeight="1" x14ac:dyDescent="0.25">
      <c r="O719" s="195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366" transitionEvaluation="1" transitionEntry="1" codeName="Sheet10">
    <pageSetUpPr autoPageBreaks="0" fitToPage="1"/>
  </sheetPr>
  <dimension ref="A1:CF816"/>
  <sheetViews>
    <sheetView showGridLines="0" topLeftCell="A366" zoomScale="75" workbookViewId="0">
      <selection activeCell="A412" sqref="A412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1.33203125" style="180" customWidth="1"/>
    <col min="5" max="16384" width="11.75" style="180"/>
  </cols>
  <sheetData>
    <row r="1" spans="1:6" ht="12.75" customHeight="1" x14ac:dyDescent="0.25">
      <c r="A1" s="447" t="s">
        <v>1232</v>
      </c>
      <c r="B1" s="448"/>
      <c r="C1" s="448"/>
      <c r="D1" s="448"/>
      <c r="E1" s="448"/>
      <c r="F1" s="448"/>
    </row>
    <row r="2" spans="1:6" ht="12.75" customHeight="1" x14ac:dyDescent="0.25">
      <c r="A2" s="448" t="s">
        <v>1233</v>
      </c>
      <c r="B2" s="448"/>
      <c r="C2" s="449"/>
      <c r="D2" s="448"/>
      <c r="E2" s="448"/>
      <c r="F2" s="448"/>
    </row>
    <row r="3" spans="1:6" ht="12.75" customHeight="1" x14ac:dyDescent="0.25">
      <c r="A3" s="434"/>
      <c r="B3" s="406"/>
      <c r="C3" s="450"/>
      <c r="D3" s="406"/>
      <c r="E3" s="406"/>
      <c r="F3" s="406"/>
    </row>
    <row r="4" spans="1:6" ht="12.75" customHeight="1" x14ac:dyDescent="0.25">
      <c r="A4" s="406"/>
      <c r="B4" s="406"/>
      <c r="C4" s="450"/>
      <c r="D4" s="406"/>
      <c r="E4" s="406"/>
      <c r="F4" s="406"/>
    </row>
    <row r="5" spans="1:6" ht="12.75" customHeight="1" x14ac:dyDescent="0.25">
      <c r="A5" s="434" t="s">
        <v>1261</v>
      </c>
      <c r="B5" s="406"/>
      <c r="C5" s="450"/>
      <c r="D5" s="406"/>
      <c r="E5" s="406"/>
      <c r="F5" s="406"/>
    </row>
    <row r="6" spans="1:6" ht="12.75" customHeight="1" x14ac:dyDescent="0.25">
      <c r="A6" s="434" t="s">
        <v>0</v>
      </c>
      <c r="B6" s="406"/>
      <c r="C6" s="450"/>
      <c r="D6" s="406"/>
      <c r="E6" s="406"/>
      <c r="F6" s="406"/>
    </row>
    <row r="7" spans="1:6" ht="12.75" customHeight="1" x14ac:dyDescent="0.25">
      <c r="A7" s="434" t="s">
        <v>1</v>
      </c>
      <c r="B7" s="406"/>
      <c r="C7" s="450"/>
      <c r="D7" s="406"/>
      <c r="E7" s="406"/>
      <c r="F7" s="406"/>
    </row>
    <row r="8" spans="1:6" ht="12.75" customHeight="1" x14ac:dyDescent="0.25">
      <c r="A8" s="406"/>
      <c r="B8" s="406"/>
      <c r="C8" s="450"/>
      <c r="D8" s="406"/>
      <c r="E8" s="406"/>
      <c r="F8" s="406"/>
    </row>
    <row r="9" spans="1:6" ht="12.75" customHeight="1" x14ac:dyDescent="0.25">
      <c r="A9" s="406"/>
      <c r="B9" s="406"/>
      <c r="C9" s="450"/>
      <c r="D9" s="406"/>
      <c r="E9" s="406"/>
      <c r="F9" s="406"/>
    </row>
    <row r="10" spans="1:6" ht="12.75" customHeight="1" x14ac:dyDescent="0.25">
      <c r="A10" s="433" t="s">
        <v>1228</v>
      </c>
      <c r="B10" s="406"/>
      <c r="C10" s="450"/>
      <c r="D10" s="406"/>
      <c r="E10" s="406"/>
      <c r="F10" s="406"/>
    </row>
    <row r="11" spans="1:6" ht="12.75" customHeight="1" x14ac:dyDescent="0.25">
      <c r="A11" s="433" t="s">
        <v>1231</v>
      </c>
      <c r="B11" s="406"/>
      <c r="C11" s="450"/>
      <c r="D11" s="406"/>
      <c r="E11" s="406"/>
      <c r="F11" s="406"/>
    </row>
    <row r="12" spans="1:6" ht="12.75" customHeight="1" x14ac:dyDescent="0.25">
      <c r="A12" s="406"/>
      <c r="B12" s="406"/>
      <c r="C12" s="450"/>
      <c r="D12" s="406"/>
      <c r="E12" s="406"/>
      <c r="F12" s="406"/>
    </row>
    <row r="13" spans="1:6" ht="12.75" customHeight="1" x14ac:dyDescent="0.25">
      <c r="A13" s="406"/>
      <c r="B13" s="406"/>
      <c r="C13" s="450"/>
      <c r="D13" s="406"/>
      <c r="E13" s="406"/>
      <c r="F13" s="406"/>
    </row>
    <row r="14" spans="1:6" ht="12.75" customHeight="1" x14ac:dyDescent="0.25">
      <c r="A14" s="434" t="s">
        <v>2</v>
      </c>
      <c r="B14" s="406"/>
      <c r="C14" s="450"/>
      <c r="D14" s="406"/>
      <c r="E14" s="406"/>
      <c r="F14" s="406"/>
    </row>
    <row r="15" spans="1:6" ht="12.75" customHeight="1" x14ac:dyDescent="0.25">
      <c r="A15" s="434"/>
      <c r="B15" s="406"/>
      <c r="C15" s="450"/>
      <c r="D15" s="406"/>
      <c r="E15" s="406"/>
      <c r="F15" s="406"/>
    </row>
    <row r="16" spans="1:6" ht="12.75" customHeight="1" x14ac:dyDescent="0.25">
      <c r="A16" s="417" t="s">
        <v>1255</v>
      </c>
      <c r="B16" s="406"/>
      <c r="C16" s="450"/>
      <c r="D16" s="406"/>
      <c r="E16" s="451" t="s">
        <v>1254</v>
      </c>
      <c r="F16" s="406"/>
    </row>
    <row r="17" spans="1:6" ht="12.75" customHeight="1" x14ac:dyDescent="0.25">
      <c r="A17" s="417" t="s">
        <v>1230</v>
      </c>
      <c r="B17" s="406"/>
      <c r="C17" s="451" t="s">
        <v>1254</v>
      </c>
      <c r="D17" s="406"/>
      <c r="E17" s="406"/>
      <c r="F17" s="406"/>
    </row>
    <row r="18" spans="1:6" ht="12.75" customHeight="1" x14ac:dyDescent="0.25">
      <c r="A18" s="445"/>
      <c r="B18" s="406"/>
      <c r="C18" s="450"/>
      <c r="D18" s="406"/>
      <c r="E18" s="406"/>
      <c r="F18" s="406"/>
    </row>
    <row r="19" spans="1:6" ht="12.75" customHeight="1" x14ac:dyDescent="0.25">
      <c r="A19" s="406"/>
      <c r="B19" s="406"/>
      <c r="C19" s="450"/>
      <c r="D19" s="406"/>
      <c r="E19" s="406"/>
      <c r="F19" s="406"/>
    </row>
    <row r="20" spans="1:6" ht="12.75" customHeight="1" x14ac:dyDescent="0.25">
      <c r="A20" s="452" t="s">
        <v>1234</v>
      </c>
      <c r="B20" s="452"/>
      <c r="C20" s="453"/>
      <c r="D20" s="452"/>
      <c r="E20" s="452"/>
      <c r="F20" s="452"/>
    </row>
    <row r="21" spans="1:6" ht="22.5" customHeight="1" x14ac:dyDescent="0.25">
      <c r="A21" s="434"/>
      <c r="B21" s="406"/>
      <c r="C21" s="450"/>
      <c r="D21" s="406"/>
      <c r="E21" s="406"/>
      <c r="F21" s="406"/>
    </row>
    <row r="22" spans="1:6" ht="12.6" customHeight="1" x14ac:dyDescent="0.25">
      <c r="A22" s="454" t="s">
        <v>1256</v>
      </c>
      <c r="B22" s="455"/>
      <c r="C22" s="456"/>
      <c r="D22" s="454"/>
      <c r="E22" s="454"/>
      <c r="F22" s="406"/>
    </row>
    <row r="23" spans="1:6" ht="12.6" customHeight="1" x14ac:dyDescent="0.25">
      <c r="A23" s="406"/>
      <c r="B23" s="434"/>
      <c r="C23" s="450"/>
      <c r="D23" s="406"/>
      <c r="E23" s="406"/>
      <c r="F23" s="406"/>
    </row>
    <row r="24" spans="1:6" ht="12.6" customHeight="1" x14ac:dyDescent="0.25">
      <c r="A24" s="457" t="s">
        <v>3</v>
      </c>
      <c r="B24" s="406"/>
      <c r="C24" s="450"/>
      <c r="D24" s="406"/>
      <c r="E24" s="406"/>
      <c r="F24" s="406"/>
    </row>
    <row r="25" spans="1:6" ht="12.6" customHeight="1" x14ac:dyDescent="0.25">
      <c r="A25" s="433" t="s">
        <v>1235</v>
      </c>
      <c r="B25" s="406"/>
      <c r="C25" s="450"/>
      <c r="D25" s="406"/>
      <c r="E25" s="406"/>
      <c r="F25" s="406"/>
    </row>
    <row r="26" spans="1:6" ht="12.6" customHeight="1" x14ac:dyDescent="0.25">
      <c r="A26" s="434" t="s">
        <v>4</v>
      </c>
      <c r="B26" s="406"/>
      <c r="C26" s="450"/>
      <c r="D26" s="406"/>
      <c r="E26" s="406"/>
      <c r="F26" s="406"/>
    </row>
    <row r="27" spans="1:6" ht="12.6" customHeight="1" x14ac:dyDescent="0.25">
      <c r="A27" s="433" t="s">
        <v>1236</v>
      </c>
      <c r="B27" s="406"/>
      <c r="C27" s="450"/>
      <c r="D27" s="406"/>
      <c r="E27" s="406"/>
      <c r="F27" s="406"/>
    </row>
    <row r="28" spans="1:6" ht="12.6" customHeight="1" x14ac:dyDescent="0.25">
      <c r="A28" s="434" t="s">
        <v>5</v>
      </c>
      <c r="B28" s="406"/>
      <c r="C28" s="450"/>
      <c r="D28" s="406"/>
      <c r="E28" s="406"/>
      <c r="F28" s="406"/>
    </row>
    <row r="29" spans="1:6" ht="12.6" customHeight="1" x14ac:dyDescent="0.25">
      <c r="A29" s="433"/>
      <c r="B29" s="406"/>
      <c r="C29" s="450"/>
      <c r="D29" s="406"/>
      <c r="E29" s="406"/>
      <c r="F29" s="406"/>
    </row>
    <row r="30" spans="1:6" ht="12.6" customHeight="1" x14ac:dyDescent="0.25">
      <c r="A30" s="417" t="s">
        <v>6</v>
      </c>
      <c r="B30" s="406"/>
      <c r="C30" s="450"/>
      <c r="D30" s="406"/>
      <c r="E30" s="406"/>
      <c r="F30" s="406"/>
    </row>
    <row r="31" spans="1:6" ht="12.6" customHeight="1" x14ac:dyDescent="0.25">
      <c r="A31" s="434" t="s">
        <v>7</v>
      </c>
      <c r="B31" s="406"/>
      <c r="C31" s="450"/>
      <c r="D31" s="406"/>
      <c r="E31" s="406"/>
      <c r="F31" s="406"/>
    </row>
    <row r="32" spans="1:6" ht="12.6" customHeight="1" x14ac:dyDescent="0.25">
      <c r="A32" s="434" t="s">
        <v>8</v>
      </c>
      <c r="B32" s="406"/>
      <c r="C32" s="450"/>
      <c r="D32" s="406"/>
      <c r="E32" s="406"/>
      <c r="F32" s="406"/>
    </row>
    <row r="33" spans="1:83" ht="12.6" customHeight="1" x14ac:dyDescent="0.25">
      <c r="A33" s="433" t="s">
        <v>1237</v>
      </c>
      <c r="B33" s="406"/>
      <c r="C33" s="450"/>
      <c r="D33" s="406"/>
      <c r="E33" s="406"/>
      <c r="F33" s="406"/>
      <c r="G33" s="406"/>
      <c r="H33" s="406"/>
      <c r="I33" s="406"/>
      <c r="J33" s="406"/>
      <c r="K33" s="406"/>
      <c r="L33" s="406"/>
      <c r="M33" s="406"/>
      <c r="N33" s="406"/>
      <c r="O33" s="406"/>
      <c r="P33" s="406"/>
      <c r="Q33" s="406"/>
      <c r="R33" s="406"/>
      <c r="S33" s="406"/>
      <c r="T33" s="406"/>
      <c r="U33" s="406"/>
      <c r="V33" s="406"/>
      <c r="W33" s="406"/>
      <c r="X33" s="406"/>
      <c r="Y33" s="406"/>
      <c r="Z33" s="406"/>
      <c r="AA33" s="406"/>
      <c r="AB33" s="406"/>
      <c r="AC33" s="406"/>
      <c r="AD33" s="406"/>
      <c r="AE33" s="406"/>
      <c r="AF33" s="406"/>
      <c r="AG33" s="406"/>
      <c r="AH33" s="406"/>
      <c r="AI33" s="406"/>
      <c r="AJ33" s="406"/>
      <c r="AK33" s="406"/>
      <c r="AL33" s="406"/>
      <c r="AM33" s="406"/>
      <c r="AN33" s="406"/>
      <c r="AO33" s="406"/>
      <c r="AP33" s="406"/>
      <c r="AQ33" s="406"/>
      <c r="AR33" s="406"/>
      <c r="AS33" s="406"/>
      <c r="AT33" s="406"/>
      <c r="AU33" s="406"/>
      <c r="AV33" s="406"/>
      <c r="AW33" s="406"/>
      <c r="AX33" s="406"/>
      <c r="AY33" s="406"/>
      <c r="AZ33" s="406"/>
      <c r="BA33" s="406"/>
      <c r="BB33" s="406"/>
      <c r="BC33" s="406"/>
      <c r="BD33" s="406"/>
      <c r="BE33" s="406"/>
      <c r="BF33" s="406"/>
      <c r="BG33" s="406"/>
      <c r="BH33" s="406"/>
      <c r="BI33" s="406"/>
      <c r="BJ33" s="406"/>
      <c r="BK33" s="406"/>
      <c r="BL33" s="406"/>
      <c r="BM33" s="406"/>
      <c r="BN33" s="406"/>
      <c r="BO33" s="406"/>
      <c r="BP33" s="406"/>
      <c r="BQ33" s="406"/>
      <c r="BR33" s="406"/>
      <c r="BS33" s="406"/>
      <c r="BT33" s="406"/>
      <c r="BU33" s="406"/>
      <c r="BV33" s="406"/>
      <c r="BW33" s="406"/>
      <c r="BX33" s="406"/>
      <c r="BY33" s="406"/>
      <c r="BZ33" s="406"/>
      <c r="CA33" s="406"/>
      <c r="CB33" s="406"/>
      <c r="CC33" s="406"/>
      <c r="CD33" s="406"/>
      <c r="CE33" s="406"/>
    </row>
    <row r="34" spans="1:83" ht="12.6" customHeight="1" x14ac:dyDescent="0.25">
      <c r="A34" s="434" t="s">
        <v>9</v>
      </c>
      <c r="B34" s="406"/>
      <c r="C34" s="450"/>
      <c r="D34" s="406"/>
      <c r="E34" s="406"/>
      <c r="F34" s="406"/>
      <c r="G34" s="406"/>
      <c r="H34" s="406"/>
      <c r="I34" s="406"/>
      <c r="J34" s="406"/>
      <c r="K34" s="406"/>
      <c r="L34" s="406"/>
      <c r="M34" s="406"/>
      <c r="N34" s="406"/>
      <c r="O34" s="406"/>
      <c r="P34" s="406"/>
      <c r="Q34" s="406"/>
      <c r="R34" s="406"/>
      <c r="S34" s="406"/>
      <c r="T34" s="406"/>
      <c r="U34" s="406"/>
      <c r="V34" s="406"/>
      <c r="W34" s="406"/>
      <c r="X34" s="406"/>
      <c r="Y34" s="406"/>
      <c r="Z34" s="406"/>
      <c r="AA34" s="406"/>
      <c r="AB34" s="406"/>
      <c r="AC34" s="406"/>
      <c r="AD34" s="406"/>
      <c r="AE34" s="406"/>
      <c r="AF34" s="406"/>
      <c r="AG34" s="406"/>
      <c r="AH34" s="406"/>
      <c r="AI34" s="406"/>
      <c r="AJ34" s="406"/>
      <c r="AK34" s="406"/>
      <c r="AL34" s="406"/>
      <c r="AM34" s="406"/>
      <c r="AN34" s="406"/>
      <c r="AO34" s="406"/>
      <c r="AP34" s="406"/>
      <c r="AQ34" s="406"/>
      <c r="AR34" s="406"/>
      <c r="AS34" s="406"/>
      <c r="AT34" s="406"/>
      <c r="AU34" s="406"/>
      <c r="AV34" s="406"/>
      <c r="AW34" s="406"/>
      <c r="AX34" s="406"/>
      <c r="AY34" s="406"/>
      <c r="AZ34" s="406"/>
      <c r="BA34" s="406"/>
      <c r="BB34" s="406"/>
      <c r="BC34" s="406"/>
      <c r="BD34" s="406"/>
      <c r="BE34" s="406"/>
      <c r="BF34" s="406"/>
      <c r="BG34" s="406"/>
      <c r="BH34" s="406"/>
      <c r="BI34" s="406"/>
      <c r="BJ34" s="406"/>
      <c r="BK34" s="406"/>
      <c r="BL34" s="406"/>
      <c r="BM34" s="406"/>
      <c r="BN34" s="406"/>
      <c r="BO34" s="406"/>
      <c r="BP34" s="406"/>
      <c r="BQ34" s="406"/>
      <c r="BR34" s="406"/>
      <c r="BS34" s="406"/>
      <c r="BT34" s="406"/>
      <c r="BU34" s="406"/>
      <c r="BV34" s="406"/>
      <c r="BW34" s="406"/>
      <c r="BX34" s="406"/>
      <c r="BY34" s="406"/>
      <c r="BZ34" s="406"/>
      <c r="CA34" s="406"/>
      <c r="CB34" s="406"/>
      <c r="CC34" s="406"/>
      <c r="CD34" s="406"/>
      <c r="CE34" s="406"/>
    </row>
    <row r="35" spans="1:83" ht="12.6" customHeight="1" x14ac:dyDescent="0.25">
      <c r="A35" s="434"/>
      <c r="B35" s="406"/>
      <c r="C35" s="450"/>
      <c r="D35" s="406"/>
      <c r="E35" s="406"/>
      <c r="F35" s="406"/>
      <c r="G35" s="406"/>
      <c r="H35" s="406"/>
      <c r="I35" s="406"/>
      <c r="J35" s="406"/>
      <c r="K35" s="406"/>
      <c r="L35" s="406"/>
      <c r="M35" s="406"/>
      <c r="N35" s="406"/>
      <c r="O35" s="406"/>
      <c r="P35" s="406"/>
      <c r="Q35" s="406"/>
      <c r="R35" s="406"/>
      <c r="S35" s="406"/>
      <c r="T35" s="406"/>
      <c r="U35" s="406"/>
      <c r="V35" s="406"/>
      <c r="W35" s="406"/>
      <c r="X35" s="406"/>
      <c r="Y35" s="406"/>
      <c r="Z35" s="406"/>
      <c r="AA35" s="406"/>
      <c r="AB35" s="406"/>
      <c r="AC35" s="406"/>
      <c r="AD35" s="406"/>
      <c r="AE35" s="406"/>
      <c r="AF35" s="406"/>
      <c r="AG35" s="406"/>
      <c r="AH35" s="406"/>
      <c r="AI35" s="406"/>
      <c r="AJ35" s="406"/>
      <c r="AK35" s="406"/>
      <c r="AL35" s="406"/>
      <c r="AM35" s="406"/>
      <c r="AN35" s="406"/>
      <c r="AO35" s="406"/>
      <c r="AP35" s="406"/>
      <c r="AQ35" s="406"/>
      <c r="AR35" s="406"/>
      <c r="AS35" s="406"/>
      <c r="AT35" s="406"/>
      <c r="AU35" s="406"/>
      <c r="AV35" s="406"/>
      <c r="AW35" s="406"/>
      <c r="AX35" s="406"/>
      <c r="AY35" s="406"/>
      <c r="AZ35" s="406"/>
      <c r="BA35" s="406"/>
      <c r="BB35" s="406"/>
      <c r="BC35" s="406"/>
      <c r="BD35" s="406"/>
      <c r="BE35" s="406"/>
      <c r="BF35" s="406"/>
      <c r="BG35" s="406"/>
      <c r="BH35" s="406"/>
      <c r="BI35" s="406"/>
      <c r="BJ35" s="406"/>
      <c r="BK35" s="406"/>
      <c r="BL35" s="406"/>
      <c r="BM35" s="406"/>
      <c r="BN35" s="406"/>
      <c r="BO35" s="406"/>
      <c r="BP35" s="406"/>
      <c r="BQ35" s="406"/>
      <c r="BR35" s="406"/>
      <c r="BS35" s="406"/>
      <c r="BT35" s="406"/>
      <c r="BU35" s="406"/>
      <c r="BV35" s="406"/>
      <c r="BW35" s="406"/>
      <c r="BX35" s="406"/>
      <c r="BY35" s="406"/>
      <c r="BZ35" s="406"/>
      <c r="CA35" s="406"/>
      <c r="CB35" s="406"/>
      <c r="CC35" s="406"/>
      <c r="CD35" s="406"/>
      <c r="CE35" s="406"/>
    </row>
    <row r="36" spans="1:83" ht="12.6" customHeight="1" x14ac:dyDescent="0.25">
      <c r="A36" s="433" t="s">
        <v>1238</v>
      </c>
      <c r="B36" s="406"/>
      <c r="C36" s="450"/>
      <c r="D36" s="406"/>
      <c r="E36" s="406"/>
      <c r="F36" s="406"/>
      <c r="G36" s="406"/>
      <c r="H36" s="406"/>
      <c r="I36" s="406"/>
      <c r="J36" s="406"/>
      <c r="K36" s="406"/>
      <c r="L36" s="406"/>
      <c r="M36" s="406"/>
      <c r="N36" s="406"/>
      <c r="O36" s="406"/>
      <c r="P36" s="406"/>
      <c r="Q36" s="406"/>
      <c r="R36" s="406"/>
      <c r="S36" s="406"/>
      <c r="T36" s="406"/>
      <c r="U36" s="406"/>
      <c r="V36" s="406"/>
      <c r="W36" s="406"/>
      <c r="X36" s="406"/>
      <c r="Y36" s="406"/>
      <c r="Z36" s="406"/>
      <c r="AA36" s="406"/>
      <c r="AB36" s="406"/>
      <c r="AC36" s="406"/>
      <c r="AD36" s="406"/>
      <c r="AE36" s="406"/>
      <c r="AF36" s="406"/>
      <c r="AG36" s="406"/>
      <c r="AH36" s="406"/>
      <c r="AI36" s="406"/>
      <c r="AJ36" s="406"/>
      <c r="AK36" s="406"/>
      <c r="AL36" s="406"/>
      <c r="AM36" s="406"/>
      <c r="AN36" s="406"/>
      <c r="AO36" s="406"/>
      <c r="AP36" s="406"/>
      <c r="AQ36" s="406"/>
      <c r="AR36" s="406"/>
      <c r="AS36" s="406"/>
      <c r="AT36" s="406"/>
      <c r="AU36" s="406"/>
      <c r="AV36" s="406"/>
      <c r="AW36" s="406"/>
      <c r="AX36" s="406"/>
      <c r="AY36" s="406"/>
      <c r="AZ36" s="406"/>
      <c r="BA36" s="406"/>
      <c r="BB36" s="406"/>
      <c r="BC36" s="406"/>
      <c r="BD36" s="406"/>
      <c r="BE36" s="406"/>
      <c r="BF36" s="406"/>
      <c r="BG36" s="406"/>
      <c r="BH36" s="406"/>
      <c r="BI36" s="406"/>
      <c r="BJ36" s="406"/>
      <c r="BK36" s="406"/>
      <c r="BL36" s="406"/>
      <c r="BM36" s="406"/>
      <c r="BN36" s="406"/>
      <c r="BO36" s="406"/>
      <c r="BP36" s="406"/>
      <c r="BQ36" s="406"/>
      <c r="BR36" s="406"/>
      <c r="BS36" s="406"/>
      <c r="BT36" s="406"/>
      <c r="BU36" s="406"/>
      <c r="BV36" s="406"/>
      <c r="BW36" s="406"/>
      <c r="BX36" s="406"/>
      <c r="BY36" s="406"/>
      <c r="BZ36" s="406"/>
      <c r="CA36" s="406"/>
      <c r="CB36" s="406"/>
      <c r="CC36" s="406"/>
      <c r="CD36" s="406"/>
      <c r="CE36" s="406"/>
    </row>
    <row r="37" spans="1:83" ht="12.6" customHeight="1" x14ac:dyDescent="0.25">
      <c r="A37" s="434" t="s">
        <v>1229</v>
      </c>
      <c r="B37" s="406"/>
      <c r="C37" s="450"/>
      <c r="D37" s="406"/>
      <c r="E37" s="406"/>
      <c r="F37" s="406"/>
      <c r="G37" s="406"/>
      <c r="H37" s="406"/>
      <c r="I37" s="406"/>
      <c r="J37" s="406"/>
      <c r="K37" s="406"/>
      <c r="L37" s="406"/>
      <c r="M37" s="406"/>
      <c r="N37" s="406"/>
      <c r="O37" s="406"/>
      <c r="P37" s="406"/>
      <c r="Q37" s="406"/>
      <c r="R37" s="406"/>
      <c r="S37" s="406"/>
      <c r="T37" s="406"/>
      <c r="U37" s="406"/>
      <c r="V37" s="406"/>
      <c r="W37" s="406"/>
      <c r="X37" s="406"/>
      <c r="Y37" s="406"/>
      <c r="Z37" s="406"/>
      <c r="AA37" s="406"/>
      <c r="AB37" s="406"/>
      <c r="AC37" s="406"/>
      <c r="AD37" s="406"/>
      <c r="AE37" s="406"/>
      <c r="AF37" s="406"/>
      <c r="AG37" s="406"/>
      <c r="AH37" s="406"/>
      <c r="AI37" s="406"/>
      <c r="AJ37" s="406"/>
      <c r="AK37" s="406"/>
      <c r="AL37" s="406"/>
      <c r="AM37" s="406"/>
      <c r="AN37" s="406"/>
      <c r="AO37" s="406"/>
      <c r="AP37" s="406"/>
      <c r="AQ37" s="406"/>
      <c r="AR37" s="406"/>
      <c r="AS37" s="406"/>
      <c r="AT37" s="406"/>
      <c r="AU37" s="406"/>
      <c r="AV37" s="406"/>
      <c r="AW37" s="406"/>
      <c r="AX37" s="406"/>
      <c r="AY37" s="406"/>
      <c r="AZ37" s="406"/>
      <c r="BA37" s="406"/>
      <c r="BB37" s="406"/>
      <c r="BC37" s="406"/>
      <c r="BD37" s="406"/>
      <c r="BE37" s="406"/>
      <c r="BF37" s="406"/>
      <c r="BG37" s="406"/>
      <c r="BH37" s="406"/>
      <c r="BI37" s="406"/>
      <c r="BJ37" s="406"/>
      <c r="BK37" s="406"/>
      <c r="BL37" s="406"/>
      <c r="BM37" s="406"/>
      <c r="BN37" s="406"/>
      <c r="BO37" s="406"/>
      <c r="BP37" s="406"/>
      <c r="BQ37" s="406"/>
      <c r="BR37" s="406"/>
      <c r="BS37" s="406"/>
      <c r="BT37" s="406"/>
      <c r="BU37" s="406"/>
      <c r="BV37" s="406"/>
      <c r="BW37" s="406"/>
      <c r="BX37" s="406"/>
      <c r="BY37" s="406"/>
      <c r="BZ37" s="406"/>
      <c r="CA37" s="406"/>
      <c r="CB37" s="406"/>
      <c r="CC37" s="406"/>
      <c r="CD37" s="406"/>
      <c r="CE37" s="406"/>
    </row>
    <row r="38" spans="1:83" ht="12" customHeight="1" x14ac:dyDescent="0.25">
      <c r="A38" s="433"/>
      <c r="B38" s="406"/>
      <c r="C38" s="450"/>
      <c r="D38" s="406"/>
      <c r="E38" s="406"/>
      <c r="F38" s="406"/>
      <c r="G38" s="406"/>
      <c r="H38" s="406"/>
      <c r="I38" s="406"/>
      <c r="J38" s="406"/>
      <c r="K38" s="406"/>
      <c r="L38" s="406"/>
      <c r="M38" s="406"/>
      <c r="N38" s="406"/>
      <c r="O38" s="406"/>
      <c r="P38" s="406"/>
      <c r="Q38" s="406"/>
      <c r="R38" s="406"/>
      <c r="S38" s="406"/>
      <c r="T38" s="406"/>
      <c r="U38" s="406"/>
      <c r="V38" s="406"/>
      <c r="W38" s="406"/>
      <c r="X38" s="406"/>
      <c r="Y38" s="406"/>
      <c r="Z38" s="406"/>
      <c r="AA38" s="406"/>
      <c r="AB38" s="406"/>
      <c r="AC38" s="406"/>
      <c r="AD38" s="406"/>
      <c r="AE38" s="406"/>
      <c r="AF38" s="406"/>
      <c r="AG38" s="406"/>
      <c r="AH38" s="406"/>
      <c r="AI38" s="406"/>
      <c r="AJ38" s="406"/>
      <c r="AK38" s="406"/>
      <c r="AL38" s="406"/>
      <c r="AM38" s="406"/>
      <c r="AN38" s="406"/>
      <c r="AO38" s="406"/>
      <c r="AP38" s="406"/>
      <c r="AQ38" s="406"/>
      <c r="AR38" s="406"/>
      <c r="AS38" s="406"/>
      <c r="AT38" s="406"/>
      <c r="AU38" s="406"/>
      <c r="AV38" s="406"/>
      <c r="AW38" s="406"/>
      <c r="AX38" s="406"/>
      <c r="AY38" s="406"/>
      <c r="AZ38" s="406"/>
      <c r="BA38" s="406"/>
      <c r="BB38" s="406"/>
      <c r="BC38" s="406"/>
      <c r="BD38" s="406"/>
      <c r="BE38" s="406"/>
      <c r="BF38" s="406"/>
      <c r="BG38" s="406"/>
      <c r="BH38" s="406"/>
      <c r="BI38" s="406"/>
      <c r="BJ38" s="406"/>
      <c r="BK38" s="406"/>
      <c r="BL38" s="406"/>
      <c r="BM38" s="406"/>
      <c r="BN38" s="406"/>
      <c r="BO38" s="406"/>
      <c r="BP38" s="406"/>
      <c r="BQ38" s="406"/>
      <c r="BR38" s="406"/>
      <c r="BS38" s="406"/>
      <c r="BT38" s="406"/>
      <c r="BU38" s="406"/>
      <c r="BV38" s="406"/>
      <c r="BW38" s="406"/>
      <c r="BX38" s="406"/>
      <c r="BY38" s="406"/>
      <c r="BZ38" s="406"/>
      <c r="CA38" s="406"/>
      <c r="CB38" s="406"/>
      <c r="CC38" s="406"/>
      <c r="CD38" s="406"/>
      <c r="CE38" s="406"/>
    </row>
    <row r="39" spans="1:83" ht="12.6" customHeight="1" x14ac:dyDescent="0.25">
      <c r="A39" s="434"/>
      <c r="B39" s="406"/>
      <c r="C39" s="450"/>
      <c r="D39" s="406"/>
      <c r="E39" s="406"/>
      <c r="F39" s="406"/>
      <c r="G39" s="406"/>
      <c r="H39" s="406"/>
      <c r="I39" s="406"/>
      <c r="J39" s="406"/>
      <c r="K39" s="406"/>
      <c r="L39" s="406"/>
      <c r="M39" s="406"/>
      <c r="N39" s="406"/>
      <c r="O39" s="406"/>
      <c r="P39" s="406"/>
      <c r="Q39" s="406"/>
      <c r="R39" s="406"/>
      <c r="S39" s="406"/>
      <c r="T39" s="406"/>
      <c r="U39" s="406"/>
      <c r="V39" s="406"/>
      <c r="W39" s="406"/>
      <c r="X39" s="406"/>
      <c r="Y39" s="406"/>
      <c r="Z39" s="406"/>
      <c r="AA39" s="406"/>
      <c r="AB39" s="406"/>
      <c r="AC39" s="406"/>
      <c r="AD39" s="406"/>
      <c r="AE39" s="406"/>
      <c r="AF39" s="406"/>
      <c r="AG39" s="406"/>
      <c r="AH39" s="406"/>
      <c r="AI39" s="406"/>
      <c r="AJ39" s="406"/>
      <c r="AK39" s="406"/>
      <c r="AL39" s="406"/>
      <c r="AM39" s="406"/>
      <c r="AN39" s="406"/>
      <c r="AO39" s="406"/>
      <c r="AP39" s="406"/>
      <c r="AQ39" s="406"/>
      <c r="AR39" s="406"/>
      <c r="AS39" s="406"/>
      <c r="AT39" s="406"/>
      <c r="AU39" s="406"/>
      <c r="AV39" s="406"/>
      <c r="AW39" s="406"/>
      <c r="AX39" s="406"/>
      <c r="AY39" s="406"/>
      <c r="AZ39" s="406"/>
      <c r="BA39" s="406"/>
      <c r="BB39" s="406"/>
      <c r="BC39" s="406"/>
      <c r="BD39" s="406"/>
      <c r="BE39" s="406"/>
      <c r="BF39" s="406"/>
      <c r="BG39" s="406"/>
      <c r="BH39" s="406"/>
      <c r="BI39" s="406"/>
      <c r="BJ39" s="406"/>
      <c r="BK39" s="406"/>
      <c r="BL39" s="406"/>
      <c r="BM39" s="406"/>
      <c r="BN39" s="406"/>
      <c r="BO39" s="406"/>
      <c r="BP39" s="406"/>
      <c r="BQ39" s="406"/>
      <c r="BR39" s="406"/>
      <c r="BS39" s="406"/>
      <c r="BT39" s="406"/>
      <c r="BU39" s="406"/>
      <c r="BV39" s="406"/>
      <c r="BW39" s="406"/>
      <c r="BX39" s="406"/>
      <c r="BY39" s="406"/>
      <c r="BZ39" s="406"/>
      <c r="CA39" s="406"/>
      <c r="CB39" s="406"/>
      <c r="CC39" s="406"/>
      <c r="CD39" s="406"/>
      <c r="CE39" s="406"/>
    </row>
    <row r="40" spans="1:83" ht="12" customHeight="1" x14ac:dyDescent="0.25">
      <c r="A40" s="434"/>
      <c r="B40" s="406"/>
      <c r="C40" s="450"/>
      <c r="D40" s="406"/>
      <c r="E40" s="406"/>
      <c r="F40" s="406"/>
      <c r="G40" s="406"/>
      <c r="H40" s="406"/>
      <c r="I40" s="406"/>
      <c r="J40" s="406"/>
      <c r="K40" s="406"/>
      <c r="L40" s="406"/>
      <c r="M40" s="406"/>
      <c r="N40" s="406"/>
      <c r="O40" s="406"/>
      <c r="P40" s="406"/>
      <c r="Q40" s="406"/>
      <c r="R40" s="406"/>
      <c r="S40" s="406"/>
      <c r="T40" s="406"/>
      <c r="U40" s="406"/>
      <c r="V40" s="406"/>
      <c r="W40" s="406"/>
      <c r="X40" s="406"/>
      <c r="Y40" s="406"/>
      <c r="Z40" s="406"/>
      <c r="AA40" s="406"/>
      <c r="AB40" s="406"/>
      <c r="AC40" s="406"/>
      <c r="AD40" s="406"/>
      <c r="AE40" s="406"/>
      <c r="AF40" s="406"/>
      <c r="AG40" s="406"/>
      <c r="AH40" s="406"/>
      <c r="AI40" s="406"/>
      <c r="AJ40" s="406"/>
      <c r="AK40" s="406"/>
      <c r="AL40" s="406"/>
      <c r="AM40" s="406"/>
      <c r="AN40" s="406"/>
      <c r="AO40" s="406"/>
      <c r="AP40" s="406"/>
      <c r="AQ40" s="406"/>
      <c r="AR40" s="406"/>
      <c r="AS40" s="406"/>
      <c r="AT40" s="406"/>
      <c r="AU40" s="406"/>
      <c r="AV40" s="406"/>
      <c r="AW40" s="406"/>
      <c r="AX40" s="406"/>
      <c r="AY40" s="406"/>
      <c r="AZ40" s="406"/>
      <c r="BA40" s="406"/>
      <c r="BB40" s="406"/>
      <c r="BC40" s="406"/>
      <c r="BD40" s="406"/>
      <c r="BE40" s="406"/>
      <c r="BF40" s="406"/>
      <c r="BG40" s="406"/>
      <c r="BH40" s="406"/>
      <c r="BI40" s="406"/>
      <c r="BJ40" s="406"/>
      <c r="BK40" s="406"/>
      <c r="BL40" s="406"/>
      <c r="BM40" s="406"/>
      <c r="BN40" s="406"/>
      <c r="BO40" s="406"/>
      <c r="BP40" s="406"/>
      <c r="BQ40" s="406"/>
      <c r="BR40" s="406"/>
      <c r="BS40" s="406"/>
      <c r="BT40" s="406"/>
      <c r="BU40" s="406"/>
      <c r="BV40" s="406"/>
      <c r="BW40" s="406"/>
      <c r="BX40" s="406"/>
      <c r="BY40" s="406"/>
      <c r="BZ40" s="406"/>
      <c r="CA40" s="406"/>
      <c r="CB40" s="406"/>
      <c r="CC40" s="406"/>
      <c r="CD40" s="406"/>
      <c r="CE40" s="406"/>
    </row>
    <row r="41" spans="1:83" ht="12" customHeight="1" x14ac:dyDescent="0.25">
      <c r="A41" s="434"/>
      <c r="B41" s="406"/>
      <c r="C41" s="458"/>
      <c r="D41" s="459"/>
      <c r="E41" s="458"/>
      <c r="F41" s="458"/>
      <c r="G41" s="458"/>
      <c r="H41" s="458"/>
      <c r="I41" s="458"/>
      <c r="J41" s="458"/>
      <c r="K41" s="458"/>
      <c r="L41" s="458"/>
      <c r="M41" s="458"/>
      <c r="N41" s="458"/>
      <c r="O41" s="458"/>
      <c r="P41" s="458"/>
      <c r="Q41" s="458"/>
      <c r="R41" s="458"/>
      <c r="S41" s="458"/>
      <c r="T41" s="458"/>
      <c r="U41" s="458"/>
      <c r="V41" s="458"/>
      <c r="W41" s="458"/>
      <c r="X41" s="458"/>
      <c r="Y41" s="458"/>
      <c r="Z41" s="458"/>
      <c r="AA41" s="458"/>
      <c r="AB41" s="458"/>
      <c r="AC41" s="458"/>
      <c r="AD41" s="458"/>
      <c r="AE41" s="458"/>
      <c r="AF41" s="458"/>
      <c r="AG41" s="458"/>
      <c r="AH41" s="458"/>
      <c r="AI41" s="458"/>
      <c r="AJ41" s="458"/>
      <c r="AK41" s="458"/>
      <c r="AL41" s="458"/>
      <c r="AM41" s="458"/>
      <c r="AN41" s="458"/>
      <c r="AO41" s="458"/>
      <c r="AP41" s="458"/>
      <c r="AQ41" s="458"/>
      <c r="AR41" s="458"/>
      <c r="AS41" s="458"/>
      <c r="AT41" s="458"/>
      <c r="AU41" s="458"/>
      <c r="AV41" s="458"/>
      <c r="AW41" s="458"/>
      <c r="AX41" s="458"/>
      <c r="AY41" s="458"/>
      <c r="AZ41" s="458"/>
      <c r="BA41" s="458"/>
      <c r="BB41" s="458"/>
      <c r="BC41" s="458"/>
      <c r="BD41" s="458"/>
      <c r="BE41" s="458"/>
      <c r="BF41" s="458"/>
      <c r="BG41" s="458"/>
      <c r="BH41" s="458"/>
      <c r="BI41" s="458"/>
      <c r="BJ41" s="458"/>
      <c r="BK41" s="458"/>
      <c r="BL41" s="458"/>
      <c r="BM41" s="458"/>
      <c r="BN41" s="458"/>
      <c r="BO41" s="458"/>
      <c r="BP41" s="458"/>
      <c r="BQ41" s="458"/>
      <c r="BR41" s="458"/>
      <c r="BS41" s="458"/>
      <c r="BT41" s="458"/>
      <c r="BU41" s="458"/>
      <c r="BV41" s="458"/>
      <c r="BW41" s="458"/>
      <c r="BX41" s="458"/>
      <c r="BY41" s="458"/>
      <c r="BZ41" s="458"/>
      <c r="CA41" s="458"/>
      <c r="CB41" s="458"/>
      <c r="CC41" s="458"/>
      <c r="CD41" s="406"/>
      <c r="CE41" s="406"/>
    </row>
    <row r="42" spans="1:83" ht="12" customHeight="1" x14ac:dyDescent="0.25">
      <c r="A42" s="434"/>
      <c r="B42" s="406"/>
      <c r="C42" s="458"/>
      <c r="D42" s="459"/>
      <c r="E42" s="458"/>
      <c r="F42" s="458"/>
      <c r="G42" s="458"/>
      <c r="H42" s="458"/>
      <c r="I42" s="458"/>
      <c r="J42" s="458"/>
      <c r="K42" s="458"/>
      <c r="L42" s="458"/>
      <c r="M42" s="458"/>
      <c r="N42" s="458"/>
      <c r="O42" s="458"/>
      <c r="P42" s="458"/>
      <c r="Q42" s="458"/>
      <c r="R42" s="458"/>
      <c r="S42" s="458"/>
      <c r="T42" s="458"/>
      <c r="U42" s="458"/>
      <c r="V42" s="458"/>
      <c r="W42" s="458"/>
      <c r="X42" s="458"/>
      <c r="Y42" s="458"/>
      <c r="Z42" s="458"/>
      <c r="AA42" s="458"/>
      <c r="AB42" s="458"/>
      <c r="AC42" s="458"/>
      <c r="AD42" s="458"/>
      <c r="AE42" s="458"/>
      <c r="AF42" s="458"/>
      <c r="AG42" s="458"/>
      <c r="AH42" s="458"/>
      <c r="AI42" s="458"/>
      <c r="AJ42" s="458"/>
      <c r="AK42" s="458"/>
      <c r="AL42" s="458"/>
      <c r="AM42" s="458"/>
      <c r="AN42" s="458"/>
      <c r="AO42" s="458"/>
      <c r="AP42" s="458"/>
      <c r="AQ42" s="458"/>
      <c r="AR42" s="458"/>
      <c r="AS42" s="458"/>
      <c r="AT42" s="458"/>
      <c r="AU42" s="458"/>
      <c r="AV42" s="458"/>
      <c r="AW42" s="458"/>
      <c r="AX42" s="458"/>
      <c r="AY42" s="458"/>
      <c r="AZ42" s="458"/>
      <c r="BA42" s="458"/>
      <c r="BB42" s="458"/>
      <c r="BC42" s="458"/>
      <c r="BD42" s="458"/>
      <c r="BE42" s="458"/>
      <c r="BF42" s="458"/>
      <c r="BG42" s="458"/>
      <c r="BH42" s="458"/>
      <c r="BI42" s="458"/>
      <c r="BJ42" s="458"/>
      <c r="BK42" s="458"/>
      <c r="BL42" s="458"/>
      <c r="BM42" s="458"/>
      <c r="BN42" s="458"/>
      <c r="BO42" s="458"/>
      <c r="BP42" s="458"/>
      <c r="BQ42" s="458"/>
      <c r="BR42" s="458"/>
      <c r="BS42" s="458"/>
      <c r="BT42" s="458"/>
      <c r="BU42" s="458"/>
      <c r="BV42" s="458"/>
      <c r="BW42" s="458"/>
      <c r="BX42" s="458"/>
      <c r="BY42" s="458"/>
      <c r="BZ42" s="458"/>
      <c r="CA42" s="458"/>
      <c r="CB42" s="458"/>
      <c r="CC42" s="458"/>
      <c r="CD42" s="460"/>
      <c r="CE42" s="406"/>
    </row>
    <row r="43" spans="1:83" ht="12" customHeight="1" x14ac:dyDescent="0.25">
      <c r="A43" s="434"/>
      <c r="B43" s="406"/>
      <c r="C43" s="450"/>
      <c r="D43" s="406"/>
      <c r="E43" s="406"/>
      <c r="F43" s="418"/>
      <c r="G43" s="406"/>
      <c r="H43" s="406"/>
      <c r="I43" s="406"/>
      <c r="J43" s="406"/>
      <c r="K43" s="406"/>
      <c r="L43" s="406"/>
      <c r="M43" s="406"/>
      <c r="N43" s="406"/>
      <c r="O43" s="406"/>
      <c r="P43" s="406"/>
      <c r="Q43" s="406"/>
      <c r="R43" s="406"/>
      <c r="S43" s="406"/>
      <c r="T43" s="406"/>
      <c r="U43" s="406"/>
      <c r="V43" s="406"/>
      <c r="W43" s="406"/>
      <c r="X43" s="406"/>
      <c r="Y43" s="406"/>
      <c r="Z43" s="406"/>
      <c r="AA43" s="406"/>
      <c r="AB43" s="406"/>
      <c r="AC43" s="406"/>
      <c r="AD43" s="406"/>
      <c r="AE43" s="406"/>
      <c r="AF43" s="406"/>
      <c r="AG43" s="406"/>
      <c r="AH43" s="406"/>
      <c r="AI43" s="406"/>
      <c r="AJ43" s="406"/>
      <c r="AK43" s="406"/>
      <c r="AL43" s="406"/>
      <c r="AM43" s="406"/>
      <c r="AN43" s="406"/>
      <c r="AO43" s="406"/>
      <c r="AP43" s="406"/>
      <c r="AQ43" s="406"/>
      <c r="AR43" s="406"/>
      <c r="AS43" s="406"/>
      <c r="AT43" s="406"/>
      <c r="AU43" s="406"/>
      <c r="AV43" s="406"/>
      <c r="AW43" s="406"/>
      <c r="AX43" s="406"/>
      <c r="AY43" s="406"/>
      <c r="AZ43" s="406"/>
      <c r="BA43" s="406"/>
      <c r="BB43" s="406"/>
      <c r="BC43" s="406"/>
      <c r="BD43" s="406"/>
      <c r="BE43" s="406"/>
      <c r="BF43" s="406"/>
      <c r="BG43" s="406"/>
      <c r="BH43" s="406"/>
      <c r="BI43" s="406"/>
      <c r="BJ43" s="406"/>
      <c r="BK43" s="406"/>
      <c r="BL43" s="406"/>
      <c r="BM43" s="406"/>
      <c r="BN43" s="406"/>
      <c r="BO43" s="406"/>
      <c r="BP43" s="406"/>
      <c r="BQ43" s="406"/>
      <c r="BR43" s="406"/>
      <c r="BS43" s="406"/>
      <c r="BT43" s="406"/>
      <c r="BU43" s="406"/>
      <c r="BV43" s="406"/>
      <c r="BW43" s="406"/>
      <c r="BX43" s="406"/>
      <c r="BY43" s="406"/>
      <c r="BZ43" s="406"/>
      <c r="CA43" s="406"/>
      <c r="CB43" s="406"/>
      <c r="CC43" s="406"/>
      <c r="CD43" s="406"/>
      <c r="CE43" s="406"/>
    </row>
    <row r="44" spans="1:83" ht="12" customHeight="1" x14ac:dyDescent="0.25">
      <c r="A44" s="412"/>
      <c r="B44" s="412"/>
      <c r="C44" s="419" t="s">
        <v>10</v>
      </c>
      <c r="D44" s="407" t="s">
        <v>11</v>
      </c>
      <c r="E44" s="407" t="s">
        <v>12</v>
      </c>
      <c r="F44" s="407" t="s">
        <v>13</v>
      </c>
      <c r="G44" s="407" t="s">
        <v>14</v>
      </c>
      <c r="H44" s="407" t="s">
        <v>15</v>
      </c>
      <c r="I44" s="407" t="s">
        <v>16</v>
      </c>
      <c r="J44" s="407" t="s">
        <v>17</v>
      </c>
      <c r="K44" s="407" t="s">
        <v>18</v>
      </c>
      <c r="L44" s="407" t="s">
        <v>19</v>
      </c>
      <c r="M44" s="407" t="s">
        <v>20</v>
      </c>
      <c r="N44" s="407" t="s">
        <v>21</v>
      </c>
      <c r="O44" s="407" t="s">
        <v>22</v>
      </c>
      <c r="P44" s="407" t="s">
        <v>23</v>
      </c>
      <c r="Q44" s="407" t="s">
        <v>24</v>
      </c>
      <c r="R44" s="407" t="s">
        <v>25</v>
      </c>
      <c r="S44" s="407" t="s">
        <v>26</v>
      </c>
      <c r="T44" s="407" t="s">
        <v>27</v>
      </c>
      <c r="U44" s="407" t="s">
        <v>28</v>
      </c>
      <c r="V44" s="407" t="s">
        <v>29</v>
      </c>
      <c r="W44" s="407" t="s">
        <v>30</v>
      </c>
      <c r="X44" s="407" t="s">
        <v>31</v>
      </c>
      <c r="Y44" s="407" t="s">
        <v>32</v>
      </c>
      <c r="Z44" s="407" t="s">
        <v>33</v>
      </c>
      <c r="AA44" s="407" t="s">
        <v>34</v>
      </c>
      <c r="AB44" s="407" t="s">
        <v>35</v>
      </c>
      <c r="AC44" s="407" t="s">
        <v>36</v>
      </c>
      <c r="AD44" s="407" t="s">
        <v>37</v>
      </c>
      <c r="AE44" s="407" t="s">
        <v>38</v>
      </c>
      <c r="AF44" s="407" t="s">
        <v>39</v>
      </c>
      <c r="AG44" s="407" t="s">
        <v>40</v>
      </c>
      <c r="AH44" s="407" t="s">
        <v>41</v>
      </c>
      <c r="AI44" s="407" t="s">
        <v>42</v>
      </c>
      <c r="AJ44" s="407" t="s">
        <v>43</v>
      </c>
      <c r="AK44" s="407" t="s">
        <v>44</v>
      </c>
      <c r="AL44" s="407" t="s">
        <v>45</v>
      </c>
      <c r="AM44" s="407" t="s">
        <v>46</v>
      </c>
      <c r="AN44" s="407" t="s">
        <v>47</v>
      </c>
      <c r="AO44" s="407" t="s">
        <v>48</v>
      </c>
      <c r="AP44" s="407" t="s">
        <v>49</v>
      </c>
      <c r="AQ44" s="407" t="s">
        <v>50</v>
      </c>
      <c r="AR44" s="407" t="s">
        <v>51</v>
      </c>
      <c r="AS44" s="407" t="s">
        <v>52</v>
      </c>
      <c r="AT44" s="407" t="s">
        <v>53</v>
      </c>
      <c r="AU44" s="407" t="s">
        <v>54</v>
      </c>
      <c r="AV44" s="407" t="s">
        <v>55</v>
      </c>
      <c r="AW44" s="407" t="s">
        <v>56</v>
      </c>
      <c r="AX44" s="407" t="s">
        <v>57</v>
      </c>
      <c r="AY44" s="407" t="s">
        <v>58</v>
      </c>
      <c r="AZ44" s="407" t="s">
        <v>59</v>
      </c>
      <c r="BA44" s="407" t="s">
        <v>60</v>
      </c>
      <c r="BB44" s="407" t="s">
        <v>61</v>
      </c>
      <c r="BC44" s="407" t="s">
        <v>62</v>
      </c>
      <c r="BD44" s="407" t="s">
        <v>63</v>
      </c>
      <c r="BE44" s="407" t="s">
        <v>64</v>
      </c>
      <c r="BF44" s="407" t="s">
        <v>65</v>
      </c>
      <c r="BG44" s="407" t="s">
        <v>66</v>
      </c>
      <c r="BH44" s="407" t="s">
        <v>67</v>
      </c>
      <c r="BI44" s="407" t="s">
        <v>68</v>
      </c>
      <c r="BJ44" s="407" t="s">
        <v>69</v>
      </c>
      <c r="BK44" s="407" t="s">
        <v>70</v>
      </c>
      <c r="BL44" s="407" t="s">
        <v>71</v>
      </c>
      <c r="BM44" s="407" t="s">
        <v>72</v>
      </c>
      <c r="BN44" s="407" t="s">
        <v>73</v>
      </c>
      <c r="BO44" s="407" t="s">
        <v>74</v>
      </c>
      <c r="BP44" s="407" t="s">
        <v>75</v>
      </c>
      <c r="BQ44" s="407" t="s">
        <v>76</v>
      </c>
      <c r="BR44" s="407" t="s">
        <v>77</v>
      </c>
      <c r="BS44" s="407" t="s">
        <v>78</v>
      </c>
      <c r="BT44" s="407" t="s">
        <v>79</v>
      </c>
      <c r="BU44" s="407" t="s">
        <v>80</v>
      </c>
      <c r="BV44" s="407" t="s">
        <v>81</v>
      </c>
      <c r="BW44" s="407" t="s">
        <v>82</v>
      </c>
      <c r="BX44" s="407" t="s">
        <v>83</v>
      </c>
      <c r="BY44" s="407" t="s">
        <v>84</v>
      </c>
      <c r="BZ44" s="407" t="s">
        <v>85</v>
      </c>
      <c r="CA44" s="407" t="s">
        <v>86</v>
      </c>
      <c r="CB44" s="407" t="s">
        <v>87</v>
      </c>
      <c r="CC44" s="407" t="s">
        <v>88</v>
      </c>
      <c r="CD44" s="407" t="s">
        <v>89</v>
      </c>
      <c r="CE44" s="407" t="s">
        <v>90</v>
      </c>
    </row>
    <row r="45" spans="1:83" ht="12" customHeight="1" x14ac:dyDescent="0.25">
      <c r="A45" s="412"/>
      <c r="B45" s="461" t="s">
        <v>91</v>
      </c>
      <c r="C45" s="419" t="s">
        <v>92</v>
      </c>
      <c r="D45" s="407" t="s">
        <v>93</v>
      </c>
      <c r="E45" s="407" t="s">
        <v>94</v>
      </c>
      <c r="F45" s="407" t="s">
        <v>95</v>
      </c>
      <c r="G45" s="407" t="s">
        <v>96</v>
      </c>
      <c r="H45" s="407" t="s">
        <v>97</v>
      </c>
      <c r="I45" s="407" t="s">
        <v>98</v>
      </c>
      <c r="J45" s="407" t="s">
        <v>99</v>
      </c>
      <c r="K45" s="407" t="s">
        <v>100</v>
      </c>
      <c r="L45" s="407" t="s">
        <v>101</v>
      </c>
      <c r="M45" s="407" t="s">
        <v>102</v>
      </c>
      <c r="N45" s="407" t="s">
        <v>103</v>
      </c>
      <c r="O45" s="407" t="s">
        <v>104</v>
      </c>
      <c r="P45" s="407" t="s">
        <v>105</v>
      </c>
      <c r="Q45" s="407" t="s">
        <v>106</v>
      </c>
      <c r="R45" s="407" t="s">
        <v>107</v>
      </c>
      <c r="S45" s="407" t="s">
        <v>108</v>
      </c>
      <c r="T45" s="407" t="s">
        <v>1194</v>
      </c>
      <c r="U45" s="407" t="s">
        <v>109</v>
      </c>
      <c r="V45" s="407" t="s">
        <v>110</v>
      </c>
      <c r="W45" s="407" t="s">
        <v>111</v>
      </c>
      <c r="X45" s="407" t="s">
        <v>112</v>
      </c>
      <c r="Y45" s="407" t="s">
        <v>113</v>
      </c>
      <c r="Z45" s="407" t="s">
        <v>113</v>
      </c>
      <c r="AA45" s="407" t="s">
        <v>114</v>
      </c>
      <c r="AB45" s="407" t="s">
        <v>115</v>
      </c>
      <c r="AC45" s="407" t="s">
        <v>116</v>
      </c>
      <c r="AD45" s="407" t="s">
        <v>117</v>
      </c>
      <c r="AE45" s="407" t="s">
        <v>96</v>
      </c>
      <c r="AF45" s="407" t="s">
        <v>97</v>
      </c>
      <c r="AG45" s="407" t="s">
        <v>118</v>
      </c>
      <c r="AH45" s="407" t="s">
        <v>119</v>
      </c>
      <c r="AI45" s="407" t="s">
        <v>120</v>
      </c>
      <c r="AJ45" s="407" t="s">
        <v>121</v>
      </c>
      <c r="AK45" s="407" t="s">
        <v>122</v>
      </c>
      <c r="AL45" s="407" t="s">
        <v>123</v>
      </c>
      <c r="AM45" s="407" t="s">
        <v>124</v>
      </c>
      <c r="AN45" s="407" t="s">
        <v>110</v>
      </c>
      <c r="AO45" s="407" t="s">
        <v>125</v>
      </c>
      <c r="AP45" s="407" t="s">
        <v>126</v>
      </c>
      <c r="AQ45" s="407" t="s">
        <v>127</v>
      </c>
      <c r="AR45" s="407" t="s">
        <v>128</v>
      </c>
      <c r="AS45" s="407" t="s">
        <v>129</v>
      </c>
      <c r="AT45" s="407" t="s">
        <v>130</v>
      </c>
      <c r="AU45" s="407" t="s">
        <v>131</v>
      </c>
      <c r="AV45" s="407" t="s">
        <v>132</v>
      </c>
      <c r="AW45" s="407" t="s">
        <v>133</v>
      </c>
      <c r="AX45" s="407" t="s">
        <v>134</v>
      </c>
      <c r="AY45" s="407" t="s">
        <v>135</v>
      </c>
      <c r="AZ45" s="407" t="s">
        <v>136</v>
      </c>
      <c r="BA45" s="407" t="s">
        <v>137</v>
      </c>
      <c r="BB45" s="407" t="s">
        <v>138</v>
      </c>
      <c r="BC45" s="407" t="s">
        <v>108</v>
      </c>
      <c r="BD45" s="407" t="s">
        <v>139</v>
      </c>
      <c r="BE45" s="407" t="s">
        <v>140</v>
      </c>
      <c r="BF45" s="407" t="s">
        <v>141</v>
      </c>
      <c r="BG45" s="407" t="s">
        <v>142</v>
      </c>
      <c r="BH45" s="407" t="s">
        <v>143</v>
      </c>
      <c r="BI45" s="407" t="s">
        <v>144</v>
      </c>
      <c r="BJ45" s="407" t="s">
        <v>145</v>
      </c>
      <c r="BK45" s="407" t="s">
        <v>146</v>
      </c>
      <c r="BL45" s="407" t="s">
        <v>147</v>
      </c>
      <c r="BM45" s="407" t="s">
        <v>132</v>
      </c>
      <c r="BN45" s="407" t="s">
        <v>148</v>
      </c>
      <c r="BO45" s="407" t="s">
        <v>149</v>
      </c>
      <c r="BP45" s="407" t="s">
        <v>150</v>
      </c>
      <c r="BQ45" s="407" t="s">
        <v>151</v>
      </c>
      <c r="BR45" s="407" t="s">
        <v>152</v>
      </c>
      <c r="BS45" s="407" t="s">
        <v>153</v>
      </c>
      <c r="BT45" s="407" t="s">
        <v>154</v>
      </c>
      <c r="BU45" s="407" t="s">
        <v>155</v>
      </c>
      <c r="BV45" s="407" t="s">
        <v>155</v>
      </c>
      <c r="BW45" s="407" t="s">
        <v>155</v>
      </c>
      <c r="BX45" s="407" t="s">
        <v>156</v>
      </c>
      <c r="BY45" s="407" t="s">
        <v>157</v>
      </c>
      <c r="BZ45" s="407" t="s">
        <v>158</v>
      </c>
      <c r="CA45" s="407" t="s">
        <v>159</v>
      </c>
      <c r="CB45" s="407" t="s">
        <v>160</v>
      </c>
      <c r="CC45" s="407" t="s">
        <v>132</v>
      </c>
      <c r="CD45" s="407"/>
      <c r="CE45" s="407" t="s">
        <v>161</v>
      </c>
    </row>
    <row r="46" spans="1:83" ht="12.6" customHeight="1" x14ac:dyDescent="0.25">
      <c r="A46" s="412" t="s">
        <v>3</v>
      </c>
      <c r="B46" s="407" t="s">
        <v>162</v>
      </c>
      <c r="C46" s="419" t="s">
        <v>163</v>
      </c>
      <c r="D46" s="407" t="s">
        <v>163</v>
      </c>
      <c r="E46" s="407" t="s">
        <v>163</v>
      </c>
      <c r="F46" s="407" t="s">
        <v>164</v>
      </c>
      <c r="G46" s="407" t="s">
        <v>165</v>
      </c>
      <c r="H46" s="407" t="s">
        <v>163</v>
      </c>
      <c r="I46" s="407" t="s">
        <v>166</v>
      </c>
      <c r="J46" s="407"/>
      <c r="K46" s="407" t="s">
        <v>157</v>
      </c>
      <c r="L46" s="407" t="s">
        <v>167</v>
      </c>
      <c r="M46" s="407" t="s">
        <v>168</v>
      </c>
      <c r="N46" s="407" t="s">
        <v>169</v>
      </c>
      <c r="O46" s="407" t="s">
        <v>170</v>
      </c>
      <c r="P46" s="407" t="s">
        <v>169</v>
      </c>
      <c r="Q46" s="407" t="s">
        <v>171</v>
      </c>
      <c r="R46" s="407"/>
      <c r="S46" s="407" t="s">
        <v>169</v>
      </c>
      <c r="T46" s="407" t="s">
        <v>172</v>
      </c>
      <c r="U46" s="407"/>
      <c r="V46" s="407" t="s">
        <v>173</v>
      </c>
      <c r="W46" s="407" t="s">
        <v>174</v>
      </c>
      <c r="X46" s="407" t="s">
        <v>175</v>
      </c>
      <c r="Y46" s="407" t="s">
        <v>176</v>
      </c>
      <c r="Z46" s="407" t="s">
        <v>177</v>
      </c>
      <c r="AA46" s="407" t="s">
        <v>178</v>
      </c>
      <c r="AB46" s="407"/>
      <c r="AC46" s="407" t="s">
        <v>172</v>
      </c>
      <c r="AD46" s="407"/>
      <c r="AE46" s="407" t="s">
        <v>172</v>
      </c>
      <c r="AF46" s="407" t="s">
        <v>179</v>
      </c>
      <c r="AG46" s="407" t="s">
        <v>171</v>
      </c>
      <c r="AH46" s="407"/>
      <c r="AI46" s="407" t="s">
        <v>180</v>
      </c>
      <c r="AJ46" s="407"/>
      <c r="AK46" s="407" t="s">
        <v>172</v>
      </c>
      <c r="AL46" s="407" t="s">
        <v>172</v>
      </c>
      <c r="AM46" s="407" t="s">
        <v>172</v>
      </c>
      <c r="AN46" s="407" t="s">
        <v>181</v>
      </c>
      <c r="AO46" s="407" t="s">
        <v>182</v>
      </c>
      <c r="AP46" s="407" t="s">
        <v>121</v>
      </c>
      <c r="AQ46" s="407" t="s">
        <v>183</v>
      </c>
      <c r="AR46" s="407" t="s">
        <v>169</v>
      </c>
      <c r="AS46" s="407"/>
      <c r="AT46" s="407" t="s">
        <v>184</v>
      </c>
      <c r="AU46" s="407" t="s">
        <v>185</v>
      </c>
      <c r="AV46" s="407" t="s">
        <v>186</v>
      </c>
      <c r="AW46" s="407" t="s">
        <v>187</v>
      </c>
      <c r="AX46" s="407" t="s">
        <v>188</v>
      </c>
      <c r="AY46" s="407"/>
      <c r="AZ46" s="407"/>
      <c r="BA46" s="407" t="s">
        <v>189</v>
      </c>
      <c r="BB46" s="407" t="s">
        <v>169</v>
      </c>
      <c r="BC46" s="407" t="s">
        <v>183</v>
      </c>
      <c r="BD46" s="407"/>
      <c r="BE46" s="407"/>
      <c r="BF46" s="407"/>
      <c r="BG46" s="407"/>
      <c r="BH46" s="407" t="s">
        <v>190</v>
      </c>
      <c r="BI46" s="407" t="s">
        <v>169</v>
      </c>
      <c r="BJ46" s="407"/>
      <c r="BK46" s="407" t="s">
        <v>191</v>
      </c>
      <c r="BL46" s="407"/>
      <c r="BM46" s="407" t="s">
        <v>192</v>
      </c>
      <c r="BN46" s="407" t="s">
        <v>193</v>
      </c>
      <c r="BO46" s="407" t="s">
        <v>194</v>
      </c>
      <c r="BP46" s="407" t="s">
        <v>195</v>
      </c>
      <c r="BQ46" s="407" t="s">
        <v>196</v>
      </c>
      <c r="BR46" s="407"/>
      <c r="BS46" s="407" t="s">
        <v>197</v>
      </c>
      <c r="BT46" s="407" t="s">
        <v>169</v>
      </c>
      <c r="BU46" s="407" t="s">
        <v>198</v>
      </c>
      <c r="BV46" s="407" t="s">
        <v>199</v>
      </c>
      <c r="BW46" s="407" t="s">
        <v>200</v>
      </c>
      <c r="BX46" s="407" t="s">
        <v>151</v>
      </c>
      <c r="BY46" s="407" t="s">
        <v>193</v>
      </c>
      <c r="BZ46" s="407" t="s">
        <v>152</v>
      </c>
      <c r="CA46" s="407" t="s">
        <v>201</v>
      </c>
      <c r="CB46" s="407" t="s">
        <v>201</v>
      </c>
      <c r="CC46" s="407" t="s">
        <v>202</v>
      </c>
      <c r="CD46" s="407"/>
      <c r="CE46" s="407" t="s">
        <v>203</v>
      </c>
    </row>
    <row r="47" spans="1:83" ht="12.6" customHeight="1" x14ac:dyDescent="0.25">
      <c r="A47" s="412" t="s">
        <v>204</v>
      </c>
      <c r="B47" s="420">
        <v>0</v>
      </c>
      <c r="C47" s="421">
        <v>0</v>
      </c>
      <c r="D47" s="421">
        <v>0</v>
      </c>
      <c r="E47" s="421">
        <v>0</v>
      </c>
      <c r="F47" s="421">
        <v>0</v>
      </c>
      <c r="G47" s="421">
        <v>0</v>
      </c>
      <c r="H47" s="421">
        <v>0</v>
      </c>
      <c r="I47" s="421">
        <v>0</v>
      </c>
      <c r="J47" s="421">
        <v>0</v>
      </c>
      <c r="K47" s="421">
        <v>0</v>
      </c>
      <c r="L47" s="421">
        <v>1</v>
      </c>
      <c r="M47" s="421">
        <v>0</v>
      </c>
      <c r="N47" s="421">
        <v>0</v>
      </c>
      <c r="O47" s="421">
        <v>0</v>
      </c>
      <c r="P47" s="421">
        <v>0</v>
      </c>
      <c r="Q47" s="421">
        <v>0</v>
      </c>
      <c r="R47" s="421">
        <v>0</v>
      </c>
      <c r="S47" s="421">
        <v>0</v>
      </c>
      <c r="T47" s="421">
        <v>0</v>
      </c>
      <c r="U47" s="421">
        <v>0</v>
      </c>
      <c r="V47" s="421">
        <v>0</v>
      </c>
      <c r="W47" s="421">
        <v>0</v>
      </c>
      <c r="X47" s="421">
        <v>0</v>
      </c>
      <c r="Y47" s="421">
        <v>0</v>
      </c>
      <c r="Z47" s="421">
        <v>0</v>
      </c>
      <c r="AA47" s="421">
        <v>0</v>
      </c>
      <c r="AB47" s="421">
        <v>0</v>
      </c>
      <c r="AC47" s="421">
        <v>0</v>
      </c>
      <c r="AD47" s="421">
        <v>0</v>
      </c>
      <c r="AE47" s="421">
        <v>0</v>
      </c>
      <c r="AF47" s="421">
        <v>0</v>
      </c>
      <c r="AG47" s="421">
        <v>0</v>
      </c>
      <c r="AH47" s="421">
        <v>0</v>
      </c>
      <c r="AI47" s="421">
        <v>0</v>
      </c>
      <c r="AJ47" s="421">
        <v>0</v>
      </c>
      <c r="AK47" s="421">
        <v>0</v>
      </c>
      <c r="AL47" s="421">
        <v>0</v>
      </c>
      <c r="AM47" s="421">
        <v>0</v>
      </c>
      <c r="AN47" s="421">
        <v>0</v>
      </c>
      <c r="AO47" s="421">
        <v>0</v>
      </c>
      <c r="AP47" s="421">
        <v>0</v>
      </c>
      <c r="AQ47" s="421">
        <v>0</v>
      </c>
      <c r="AR47" s="421">
        <v>0</v>
      </c>
      <c r="AS47" s="421">
        <v>0</v>
      </c>
      <c r="AT47" s="421">
        <v>0</v>
      </c>
      <c r="AU47" s="421">
        <v>0</v>
      </c>
      <c r="AV47" s="421">
        <v>0</v>
      </c>
      <c r="AW47" s="421">
        <v>0</v>
      </c>
      <c r="AX47" s="421">
        <v>0</v>
      </c>
      <c r="AY47" s="421">
        <v>0</v>
      </c>
      <c r="AZ47" s="421">
        <v>0</v>
      </c>
      <c r="BA47" s="421">
        <v>0</v>
      </c>
      <c r="BB47" s="421">
        <v>0</v>
      </c>
      <c r="BC47" s="421">
        <v>0</v>
      </c>
      <c r="BD47" s="421">
        <v>0</v>
      </c>
      <c r="BE47" s="421">
        <v>0</v>
      </c>
      <c r="BF47" s="421">
        <v>0</v>
      </c>
      <c r="BG47" s="421">
        <v>0</v>
      </c>
      <c r="BH47" s="421">
        <v>0</v>
      </c>
      <c r="BI47" s="421">
        <v>0</v>
      </c>
      <c r="BJ47" s="421">
        <v>0</v>
      </c>
      <c r="BK47" s="421">
        <v>0</v>
      </c>
      <c r="BL47" s="421">
        <v>0</v>
      </c>
      <c r="BM47" s="421">
        <v>0</v>
      </c>
      <c r="BN47" s="421">
        <v>0</v>
      </c>
      <c r="BO47" s="421">
        <v>0</v>
      </c>
      <c r="BP47" s="421">
        <v>0</v>
      </c>
      <c r="BQ47" s="421">
        <v>0</v>
      </c>
      <c r="BR47" s="421">
        <v>0</v>
      </c>
      <c r="BS47" s="421">
        <v>0</v>
      </c>
      <c r="BT47" s="421">
        <v>0</v>
      </c>
      <c r="BU47" s="421">
        <v>0</v>
      </c>
      <c r="BV47" s="421">
        <v>0</v>
      </c>
      <c r="BW47" s="421">
        <v>0</v>
      </c>
      <c r="BX47" s="421">
        <v>0</v>
      </c>
      <c r="BY47" s="421">
        <v>0</v>
      </c>
      <c r="BZ47" s="421">
        <v>0</v>
      </c>
      <c r="CA47" s="421">
        <v>0</v>
      </c>
      <c r="CB47" s="421">
        <v>0</v>
      </c>
      <c r="CC47" s="421">
        <v>0</v>
      </c>
      <c r="CD47" s="430"/>
      <c r="CE47" s="430">
        <v>1</v>
      </c>
    </row>
    <row r="48" spans="1:83" ht="12.6" customHeight="1" x14ac:dyDescent="0.25">
      <c r="A48" s="412" t="s">
        <v>205</v>
      </c>
      <c r="B48" s="420">
        <v>3564843</v>
      </c>
      <c r="C48" s="462">
        <v>0</v>
      </c>
      <c r="D48" s="462">
        <v>0</v>
      </c>
      <c r="E48" s="430">
        <v>141451</v>
      </c>
      <c r="F48" s="430">
        <v>0</v>
      </c>
      <c r="G48" s="430">
        <v>0</v>
      </c>
      <c r="H48" s="430">
        <v>0</v>
      </c>
      <c r="I48" s="430">
        <v>50399</v>
      </c>
      <c r="J48" s="430">
        <v>0</v>
      </c>
      <c r="K48" s="430">
        <v>0</v>
      </c>
      <c r="L48" s="430">
        <v>439854</v>
      </c>
      <c r="M48" s="430">
        <v>0</v>
      </c>
      <c r="N48" s="430">
        <v>0</v>
      </c>
      <c r="O48" s="430">
        <v>83984</v>
      </c>
      <c r="P48" s="430">
        <v>111193</v>
      </c>
      <c r="Q48" s="430">
        <v>40375</v>
      </c>
      <c r="R48" s="430">
        <v>98679</v>
      </c>
      <c r="S48" s="430">
        <v>52164</v>
      </c>
      <c r="T48" s="430">
        <v>0</v>
      </c>
      <c r="U48" s="430">
        <v>100795</v>
      </c>
      <c r="V48" s="430">
        <v>0</v>
      </c>
      <c r="W48" s="430">
        <v>0</v>
      </c>
      <c r="X48" s="430">
        <v>0</v>
      </c>
      <c r="Y48" s="430">
        <v>108485</v>
      </c>
      <c r="Z48" s="430">
        <v>0</v>
      </c>
      <c r="AA48" s="430">
        <v>0</v>
      </c>
      <c r="AB48" s="430">
        <v>44871</v>
      </c>
      <c r="AC48" s="430">
        <v>24122</v>
      </c>
      <c r="AD48" s="430">
        <v>0</v>
      </c>
      <c r="AE48" s="430">
        <v>86328</v>
      </c>
      <c r="AF48" s="430">
        <v>0</v>
      </c>
      <c r="AG48" s="430">
        <v>349596</v>
      </c>
      <c r="AH48" s="430">
        <v>115963</v>
      </c>
      <c r="AI48" s="430">
        <v>0</v>
      </c>
      <c r="AJ48" s="430">
        <v>825150</v>
      </c>
      <c r="AK48" s="430">
        <v>17881</v>
      </c>
      <c r="AL48" s="430">
        <v>0</v>
      </c>
      <c r="AM48" s="430">
        <v>0</v>
      </c>
      <c r="AN48" s="430">
        <v>0</v>
      </c>
      <c r="AO48" s="430">
        <v>0</v>
      </c>
      <c r="AP48" s="430">
        <v>0</v>
      </c>
      <c r="AQ48" s="430">
        <v>0</v>
      </c>
      <c r="AR48" s="430">
        <v>-1084</v>
      </c>
      <c r="AS48" s="430">
        <v>0</v>
      </c>
      <c r="AT48" s="430">
        <v>0</v>
      </c>
      <c r="AU48" s="430">
        <v>0</v>
      </c>
      <c r="AV48" s="430">
        <v>0</v>
      </c>
      <c r="AW48" s="430">
        <v>0</v>
      </c>
      <c r="AX48" s="430">
        <v>0</v>
      </c>
      <c r="AY48" s="430">
        <v>78300</v>
      </c>
      <c r="AZ48" s="430">
        <v>0</v>
      </c>
      <c r="BA48" s="430">
        <v>5007</v>
      </c>
      <c r="BB48" s="430">
        <v>5383</v>
      </c>
      <c r="BC48" s="430">
        <v>0</v>
      </c>
      <c r="BD48" s="430">
        <v>0</v>
      </c>
      <c r="BE48" s="430">
        <v>56766</v>
      </c>
      <c r="BF48" s="430">
        <v>41379</v>
      </c>
      <c r="BG48" s="430">
        <v>0</v>
      </c>
      <c r="BH48" s="430">
        <v>0</v>
      </c>
      <c r="BI48" s="430">
        <v>0</v>
      </c>
      <c r="BJ48" s="430">
        <v>74649</v>
      </c>
      <c r="BK48" s="430">
        <v>0</v>
      </c>
      <c r="BL48" s="430">
        <v>61097</v>
      </c>
      <c r="BM48" s="430">
        <v>0</v>
      </c>
      <c r="BN48" s="430">
        <v>406542</v>
      </c>
      <c r="BO48" s="430">
        <v>0</v>
      </c>
      <c r="BP48" s="430">
        <v>0</v>
      </c>
      <c r="BQ48" s="430">
        <v>0</v>
      </c>
      <c r="BR48" s="430">
        <v>0</v>
      </c>
      <c r="BS48" s="430">
        <v>0</v>
      </c>
      <c r="BT48" s="430">
        <v>0</v>
      </c>
      <c r="BU48" s="430">
        <v>0</v>
      </c>
      <c r="BV48" s="430">
        <v>59374</v>
      </c>
      <c r="BW48" s="430">
        <v>0</v>
      </c>
      <c r="BX48" s="430">
        <v>51240</v>
      </c>
      <c r="BY48" s="430">
        <v>21609</v>
      </c>
      <c r="BZ48" s="430">
        <v>0</v>
      </c>
      <c r="CA48" s="430">
        <v>0</v>
      </c>
      <c r="CB48" s="430">
        <v>13290</v>
      </c>
      <c r="CC48" s="430">
        <v>0</v>
      </c>
      <c r="CD48" s="430"/>
      <c r="CE48" s="430">
        <v>3564842</v>
      </c>
    </row>
    <row r="49" spans="1:84" ht="12.6" customHeight="1" x14ac:dyDescent="0.25">
      <c r="A49" s="412" t="s">
        <v>206</v>
      </c>
      <c r="B49" s="430">
        <v>3564843</v>
      </c>
      <c r="C49" s="430"/>
      <c r="D49" s="430"/>
      <c r="E49" s="430"/>
      <c r="F49" s="430"/>
      <c r="G49" s="430"/>
      <c r="H49" s="430"/>
      <c r="I49" s="430"/>
      <c r="J49" s="430"/>
      <c r="K49" s="430"/>
      <c r="L49" s="430"/>
      <c r="M49" s="430"/>
      <c r="N49" s="430"/>
      <c r="O49" s="430"/>
      <c r="P49" s="430"/>
      <c r="Q49" s="430"/>
      <c r="R49" s="430"/>
      <c r="S49" s="430"/>
      <c r="T49" s="430"/>
      <c r="U49" s="430"/>
      <c r="V49" s="430"/>
      <c r="W49" s="430"/>
      <c r="X49" s="430"/>
      <c r="Y49" s="430"/>
      <c r="Z49" s="430"/>
      <c r="AA49" s="430"/>
      <c r="AB49" s="430"/>
      <c r="AC49" s="430"/>
      <c r="AD49" s="430"/>
      <c r="AE49" s="430"/>
      <c r="AF49" s="430"/>
      <c r="AG49" s="430"/>
      <c r="AH49" s="430"/>
      <c r="AI49" s="430"/>
      <c r="AJ49" s="430"/>
      <c r="AK49" s="430"/>
      <c r="AL49" s="430"/>
      <c r="AM49" s="430"/>
      <c r="AN49" s="430"/>
      <c r="AO49" s="430"/>
      <c r="AP49" s="430"/>
      <c r="AQ49" s="430"/>
      <c r="AR49" s="430"/>
      <c r="AS49" s="430"/>
      <c r="AT49" s="430"/>
      <c r="AU49" s="430"/>
      <c r="AV49" s="430"/>
      <c r="AW49" s="430"/>
      <c r="AX49" s="430"/>
      <c r="AY49" s="430"/>
      <c r="AZ49" s="430"/>
      <c r="BA49" s="430"/>
      <c r="BB49" s="430"/>
      <c r="BC49" s="430"/>
      <c r="BD49" s="430"/>
      <c r="BE49" s="430"/>
      <c r="BF49" s="430"/>
      <c r="BG49" s="430"/>
      <c r="BH49" s="430"/>
      <c r="BI49" s="430"/>
      <c r="BJ49" s="430"/>
      <c r="BK49" s="430"/>
      <c r="BL49" s="430"/>
      <c r="BM49" s="430"/>
      <c r="BN49" s="430"/>
      <c r="BO49" s="430"/>
      <c r="BP49" s="430"/>
      <c r="BQ49" s="430"/>
      <c r="BR49" s="430"/>
      <c r="BS49" s="430"/>
      <c r="BT49" s="430"/>
      <c r="BU49" s="430"/>
      <c r="BV49" s="430"/>
      <c r="BW49" s="430"/>
      <c r="BX49" s="430"/>
      <c r="BY49" s="430"/>
      <c r="BZ49" s="430"/>
      <c r="CA49" s="430"/>
      <c r="CB49" s="430"/>
      <c r="CC49" s="430"/>
      <c r="CD49" s="430"/>
      <c r="CE49" s="430"/>
      <c r="CF49" s="406"/>
    </row>
    <row r="50" spans="1:84" ht="12.6" customHeight="1" x14ac:dyDescent="0.25">
      <c r="A50" s="412" t="s">
        <v>6</v>
      </c>
      <c r="B50" s="430"/>
      <c r="C50" s="430"/>
      <c r="D50" s="430"/>
      <c r="E50" s="430"/>
      <c r="F50" s="430"/>
      <c r="G50" s="430"/>
      <c r="H50" s="430"/>
      <c r="I50" s="430"/>
      <c r="J50" s="430"/>
      <c r="K50" s="430"/>
      <c r="L50" s="430"/>
      <c r="M50" s="430"/>
      <c r="N50" s="430"/>
      <c r="O50" s="430"/>
      <c r="P50" s="430"/>
      <c r="Q50" s="430"/>
      <c r="R50" s="430"/>
      <c r="S50" s="430"/>
      <c r="T50" s="430"/>
      <c r="U50" s="430"/>
      <c r="V50" s="430"/>
      <c r="W50" s="430"/>
      <c r="X50" s="430"/>
      <c r="Y50" s="430"/>
      <c r="Z50" s="430"/>
      <c r="AA50" s="430"/>
      <c r="AB50" s="430"/>
      <c r="AC50" s="430"/>
      <c r="AD50" s="430"/>
      <c r="AE50" s="430"/>
      <c r="AF50" s="430"/>
      <c r="AG50" s="430"/>
      <c r="AH50" s="430"/>
      <c r="AI50" s="430"/>
      <c r="AJ50" s="430"/>
      <c r="AK50" s="430"/>
      <c r="AL50" s="430"/>
      <c r="AM50" s="430"/>
      <c r="AN50" s="430"/>
      <c r="AO50" s="430"/>
      <c r="AP50" s="430"/>
      <c r="AQ50" s="430"/>
      <c r="AR50" s="430"/>
      <c r="AS50" s="430"/>
      <c r="AT50" s="430"/>
      <c r="AU50" s="430"/>
      <c r="AV50" s="430"/>
      <c r="AW50" s="430"/>
      <c r="AX50" s="430"/>
      <c r="AY50" s="430"/>
      <c r="AZ50" s="430"/>
      <c r="BA50" s="430"/>
      <c r="BB50" s="430"/>
      <c r="BC50" s="430"/>
      <c r="BD50" s="430"/>
      <c r="BE50" s="430"/>
      <c r="BF50" s="430"/>
      <c r="BG50" s="430"/>
      <c r="BH50" s="430"/>
      <c r="BI50" s="430"/>
      <c r="BJ50" s="430"/>
      <c r="BK50" s="430"/>
      <c r="BL50" s="430"/>
      <c r="BM50" s="430"/>
      <c r="BN50" s="430"/>
      <c r="BO50" s="430"/>
      <c r="BP50" s="430"/>
      <c r="BQ50" s="430"/>
      <c r="BR50" s="430"/>
      <c r="BS50" s="430"/>
      <c r="BT50" s="430"/>
      <c r="BU50" s="430"/>
      <c r="BV50" s="430"/>
      <c r="BW50" s="430"/>
      <c r="BX50" s="430"/>
      <c r="BY50" s="430"/>
      <c r="BZ50" s="430"/>
      <c r="CA50" s="430"/>
      <c r="CB50" s="430"/>
      <c r="CC50" s="430"/>
      <c r="CD50" s="430"/>
      <c r="CE50" s="430"/>
      <c r="CF50" s="406"/>
    </row>
    <row r="51" spans="1:84" ht="12.6" customHeight="1" x14ac:dyDescent="0.25">
      <c r="A51" s="408" t="s">
        <v>207</v>
      </c>
      <c r="B51" s="491">
        <v>0</v>
      </c>
      <c r="C51" s="491">
        <v>0</v>
      </c>
      <c r="D51" s="491">
        <v>0</v>
      </c>
      <c r="E51" s="491">
        <v>0</v>
      </c>
      <c r="F51" s="491">
        <v>0</v>
      </c>
      <c r="G51" s="491">
        <v>0</v>
      </c>
      <c r="H51" s="491">
        <v>0</v>
      </c>
      <c r="I51" s="491">
        <v>8960.2588204224594</v>
      </c>
      <c r="J51" s="491">
        <v>693.60107338444686</v>
      </c>
      <c r="K51" s="491">
        <v>0</v>
      </c>
      <c r="L51" s="491">
        <v>0</v>
      </c>
      <c r="M51" s="491">
        <v>0</v>
      </c>
      <c r="N51" s="491">
        <v>0</v>
      </c>
      <c r="O51" s="491">
        <v>65496</v>
      </c>
      <c r="P51" s="491">
        <v>142084</v>
      </c>
      <c r="Q51" s="491">
        <v>437</v>
      </c>
      <c r="R51" s="491">
        <v>7033.3818506120442</v>
      </c>
      <c r="S51" s="491">
        <v>0</v>
      </c>
      <c r="T51" s="491">
        <v>0</v>
      </c>
      <c r="U51" s="491">
        <v>15158.601238136649</v>
      </c>
      <c r="V51" s="491">
        <v>0</v>
      </c>
      <c r="W51" s="491">
        <v>0</v>
      </c>
      <c r="X51" s="491">
        <v>0</v>
      </c>
      <c r="Y51" s="491">
        <v>88332.842943370037</v>
      </c>
      <c r="Z51" s="491">
        <v>0</v>
      </c>
      <c r="AA51" s="491">
        <v>0</v>
      </c>
      <c r="AB51" s="491">
        <v>1699.2304574089289</v>
      </c>
      <c r="AC51" s="491">
        <v>0</v>
      </c>
      <c r="AD51" s="491">
        <v>0</v>
      </c>
      <c r="AE51" s="491">
        <v>2064.7398425196843</v>
      </c>
      <c r="AF51" s="491">
        <v>0</v>
      </c>
      <c r="AG51" s="491">
        <v>21820</v>
      </c>
      <c r="AH51" s="491">
        <v>38080.486672426996</v>
      </c>
      <c r="AI51" s="491">
        <v>0</v>
      </c>
      <c r="AJ51" s="491">
        <v>78706.99290799562</v>
      </c>
      <c r="AK51" s="491">
        <v>0</v>
      </c>
      <c r="AL51" s="491">
        <v>0</v>
      </c>
      <c r="AM51" s="491">
        <v>0</v>
      </c>
      <c r="AN51" s="491">
        <v>0</v>
      </c>
      <c r="AO51" s="491">
        <v>0</v>
      </c>
      <c r="AP51" s="491">
        <v>0</v>
      </c>
      <c r="AQ51" s="491">
        <v>0</v>
      </c>
      <c r="AR51" s="491">
        <v>716.6636537934819</v>
      </c>
      <c r="AS51" s="491">
        <v>0</v>
      </c>
      <c r="AT51" s="491">
        <v>0</v>
      </c>
      <c r="AU51" s="491">
        <v>0</v>
      </c>
      <c r="AV51" s="491">
        <v>0</v>
      </c>
      <c r="AW51" s="491">
        <v>0</v>
      </c>
      <c r="AX51" s="491">
        <v>0</v>
      </c>
      <c r="AY51" s="491">
        <v>3427.0800739523429</v>
      </c>
      <c r="AZ51" s="491">
        <v>0</v>
      </c>
      <c r="BA51" s="491">
        <v>0</v>
      </c>
      <c r="BB51" s="491">
        <v>0</v>
      </c>
      <c r="BC51" s="491">
        <v>0</v>
      </c>
      <c r="BD51" s="491">
        <v>0</v>
      </c>
      <c r="BE51" s="491">
        <v>4336.0223014786407</v>
      </c>
      <c r="BF51" s="491">
        <v>0</v>
      </c>
      <c r="BG51" s="491">
        <v>0</v>
      </c>
      <c r="BH51" s="491">
        <v>0</v>
      </c>
      <c r="BI51" s="491">
        <v>0</v>
      </c>
      <c r="BJ51" s="491">
        <v>0</v>
      </c>
      <c r="BK51" s="491">
        <v>0</v>
      </c>
      <c r="BL51" s="491">
        <v>0</v>
      </c>
      <c r="BM51" s="491">
        <v>0</v>
      </c>
      <c r="BN51" s="491">
        <v>61202</v>
      </c>
      <c r="BO51" s="491">
        <v>0</v>
      </c>
      <c r="BP51" s="491">
        <v>0</v>
      </c>
      <c r="BQ51" s="491">
        <v>0</v>
      </c>
      <c r="BR51" s="491">
        <v>0</v>
      </c>
      <c r="BS51" s="491">
        <v>0</v>
      </c>
      <c r="BT51" s="491">
        <v>0</v>
      </c>
      <c r="BU51" s="491">
        <v>0</v>
      </c>
      <c r="BV51" s="491">
        <v>0</v>
      </c>
      <c r="BW51" s="491">
        <v>0</v>
      </c>
      <c r="BX51" s="491">
        <v>0</v>
      </c>
      <c r="BY51" s="491">
        <v>0</v>
      </c>
      <c r="BZ51" s="491">
        <v>0</v>
      </c>
      <c r="CA51" s="491">
        <v>0</v>
      </c>
      <c r="CB51" s="491">
        <v>0</v>
      </c>
      <c r="CC51" s="491">
        <v>0</v>
      </c>
      <c r="CD51" s="430"/>
      <c r="CE51" s="430">
        <v>540248.90183550143</v>
      </c>
      <c r="CF51" s="406"/>
    </row>
    <row r="52" spans="1:84" ht="12.6" customHeight="1" x14ac:dyDescent="0.25">
      <c r="A52" s="408" t="s">
        <v>208</v>
      </c>
      <c r="B52" s="421">
        <v>199881</v>
      </c>
      <c r="C52" s="430">
        <v>0</v>
      </c>
      <c r="D52" s="430">
        <v>0</v>
      </c>
      <c r="E52" s="430">
        <v>40917</v>
      </c>
      <c r="F52" s="430">
        <v>0</v>
      </c>
      <c r="G52" s="430">
        <v>0</v>
      </c>
      <c r="H52" s="430">
        <v>0</v>
      </c>
      <c r="I52" s="430">
        <v>18384</v>
      </c>
      <c r="J52" s="430">
        <v>0</v>
      </c>
      <c r="K52" s="430">
        <v>0</v>
      </c>
      <c r="L52" s="430">
        <v>0</v>
      </c>
      <c r="M52" s="430">
        <v>0</v>
      </c>
      <c r="N52" s="430">
        <v>0</v>
      </c>
      <c r="O52" s="430">
        <v>4241</v>
      </c>
      <c r="P52" s="430">
        <v>4844</v>
      </c>
      <c r="Q52" s="430">
        <v>2558</v>
      </c>
      <c r="R52" s="430">
        <v>320</v>
      </c>
      <c r="S52" s="430">
        <v>9368</v>
      </c>
      <c r="T52" s="430">
        <v>0</v>
      </c>
      <c r="U52" s="430">
        <v>3894</v>
      </c>
      <c r="V52" s="430">
        <v>0</v>
      </c>
      <c r="W52" s="430">
        <v>0</v>
      </c>
      <c r="X52" s="430">
        <v>0</v>
      </c>
      <c r="Y52" s="430">
        <v>7520</v>
      </c>
      <c r="Z52" s="430">
        <v>0</v>
      </c>
      <c r="AA52" s="430">
        <v>0</v>
      </c>
      <c r="AB52" s="430">
        <v>2168</v>
      </c>
      <c r="AC52" s="430">
        <v>764</v>
      </c>
      <c r="AD52" s="430">
        <v>0</v>
      </c>
      <c r="AE52" s="430">
        <v>6163</v>
      </c>
      <c r="AF52" s="430">
        <v>0</v>
      </c>
      <c r="AG52" s="430">
        <v>7611</v>
      </c>
      <c r="AH52" s="430">
        <v>6655</v>
      </c>
      <c r="AI52" s="430">
        <v>0</v>
      </c>
      <c r="AJ52" s="430">
        <v>3370</v>
      </c>
      <c r="AK52" s="430">
        <v>0</v>
      </c>
      <c r="AL52" s="430">
        <v>0</v>
      </c>
      <c r="AM52" s="430">
        <v>0</v>
      </c>
      <c r="AN52" s="430">
        <v>0</v>
      </c>
      <c r="AO52" s="430">
        <v>0</v>
      </c>
      <c r="AP52" s="430">
        <v>0</v>
      </c>
      <c r="AQ52" s="430">
        <v>0</v>
      </c>
      <c r="AR52" s="430">
        <v>0</v>
      </c>
      <c r="AS52" s="430">
        <v>0</v>
      </c>
      <c r="AT52" s="430">
        <v>0</v>
      </c>
      <c r="AU52" s="430">
        <v>0</v>
      </c>
      <c r="AV52" s="430">
        <v>0</v>
      </c>
      <c r="AW52" s="430">
        <v>0</v>
      </c>
      <c r="AX52" s="430">
        <v>0</v>
      </c>
      <c r="AY52" s="430">
        <v>5966</v>
      </c>
      <c r="AZ52" s="430">
        <v>5042</v>
      </c>
      <c r="BA52" s="430">
        <v>598</v>
      </c>
      <c r="BB52" s="430">
        <v>385</v>
      </c>
      <c r="BC52" s="430">
        <v>0</v>
      </c>
      <c r="BD52" s="430">
        <v>0</v>
      </c>
      <c r="BE52" s="430">
        <v>21348</v>
      </c>
      <c r="BF52" s="430">
        <v>1747</v>
      </c>
      <c r="BG52" s="430">
        <v>0</v>
      </c>
      <c r="BH52" s="430">
        <v>0</v>
      </c>
      <c r="BI52" s="430">
        <v>0</v>
      </c>
      <c r="BJ52" s="430">
        <v>0</v>
      </c>
      <c r="BK52" s="430">
        <v>0</v>
      </c>
      <c r="BL52" s="430">
        <v>0</v>
      </c>
      <c r="BM52" s="430">
        <v>0</v>
      </c>
      <c r="BN52" s="430">
        <v>42354</v>
      </c>
      <c r="BO52" s="430">
        <v>0</v>
      </c>
      <c r="BP52" s="430">
        <v>0</v>
      </c>
      <c r="BQ52" s="430">
        <v>0</v>
      </c>
      <c r="BR52" s="430">
        <v>0</v>
      </c>
      <c r="BS52" s="430">
        <v>0</v>
      </c>
      <c r="BT52" s="430">
        <v>0</v>
      </c>
      <c r="BU52" s="430">
        <v>0</v>
      </c>
      <c r="BV52" s="430">
        <v>2868</v>
      </c>
      <c r="BW52" s="430">
        <v>0</v>
      </c>
      <c r="BX52" s="430">
        <v>0</v>
      </c>
      <c r="BY52" s="430">
        <v>796</v>
      </c>
      <c r="BZ52" s="430">
        <v>0</v>
      </c>
      <c r="CA52" s="430">
        <v>0</v>
      </c>
      <c r="CB52" s="430">
        <v>0</v>
      </c>
      <c r="CC52" s="430">
        <v>0</v>
      </c>
      <c r="CD52" s="430"/>
      <c r="CE52" s="430">
        <v>199881</v>
      </c>
      <c r="CF52" s="406"/>
    </row>
    <row r="53" spans="1:84" ht="12.6" customHeight="1" x14ac:dyDescent="0.25">
      <c r="A53" s="412" t="s">
        <v>206</v>
      </c>
      <c r="B53" s="430">
        <v>199881</v>
      </c>
      <c r="C53" s="430"/>
      <c r="D53" s="430"/>
      <c r="E53" s="430"/>
      <c r="F53" s="430"/>
      <c r="G53" s="430"/>
      <c r="H53" s="430"/>
      <c r="I53" s="430"/>
      <c r="J53" s="430"/>
      <c r="K53" s="430"/>
      <c r="L53" s="430"/>
      <c r="M53" s="430"/>
      <c r="N53" s="430"/>
      <c r="O53" s="430"/>
      <c r="P53" s="430"/>
      <c r="Q53" s="430"/>
      <c r="R53" s="430"/>
      <c r="S53" s="430"/>
      <c r="T53" s="430"/>
      <c r="U53" s="430"/>
      <c r="V53" s="430"/>
      <c r="W53" s="430"/>
      <c r="X53" s="430"/>
      <c r="Y53" s="430"/>
      <c r="Z53" s="430"/>
      <c r="AA53" s="430"/>
      <c r="AB53" s="430"/>
      <c r="AC53" s="430"/>
      <c r="AD53" s="430"/>
      <c r="AE53" s="430"/>
      <c r="AF53" s="430"/>
      <c r="AG53" s="430"/>
      <c r="AH53" s="430"/>
      <c r="AI53" s="430"/>
      <c r="AJ53" s="430"/>
      <c r="AK53" s="430"/>
      <c r="AL53" s="430"/>
      <c r="AM53" s="430"/>
      <c r="AN53" s="430"/>
      <c r="AO53" s="430"/>
      <c r="AP53" s="430"/>
      <c r="AQ53" s="430"/>
      <c r="AR53" s="430"/>
      <c r="AS53" s="430"/>
      <c r="AT53" s="430"/>
      <c r="AU53" s="430"/>
      <c r="AV53" s="430"/>
      <c r="AW53" s="430"/>
      <c r="AX53" s="430"/>
      <c r="AY53" s="430"/>
      <c r="AZ53" s="430"/>
      <c r="BA53" s="430"/>
      <c r="BB53" s="430"/>
      <c r="BC53" s="430"/>
      <c r="BD53" s="430"/>
      <c r="BE53" s="430"/>
      <c r="BF53" s="430"/>
      <c r="BG53" s="430"/>
      <c r="BH53" s="430"/>
      <c r="BI53" s="430"/>
      <c r="BJ53" s="430"/>
      <c r="BK53" s="430"/>
      <c r="BL53" s="430"/>
      <c r="BM53" s="430"/>
      <c r="BN53" s="430"/>
      <c r="BO53" s="430"/>
      <c r="BP53" s="430"/>
      <c r="BQ53" s="430"/>
      <c r="BR53" s="430"/>
      <c r="BS53" s="430"/>
      <c r="BT53" s="430"/>
      <c r="BU53" s="430"/>
      <c r="BV53" s="430"/>
      <c r="BW53" s="430"/>
      <c r="BX53" s="430"/>
      <c r="BY53" s="430"/>
      <c r="BZ53" s="430"/>
      <c r="CA53" s="430"/>
      <c r="CB53" s="430"/>
      <c r="CC53" s="430"/>
      <c r="CD53" s="430"/>
      <c r="CE53" s="430"/>
      <c r="CF53" s="406"/>
    </row>
    <row r="54" spans="1:84" ht="15.75" customHeight="1" x14ac:dyDescent="0.25">
      <c r="A54" s="412"/>
      <c r="B54" s="412"/>
      <c r="C54" s="426"/>
      <c r="D54" s="412"/>
      <c r="E54" s="412"/>
      <c r="F54" s="412"/>
      <c r="G54" s="412"/>
      <c r="H54" s="412"/>
      <c r="I54" s="412"/>
      <c r="J54" s="412"/>
      <c r="K54" s="412"/>
      <c r="L54" s="412"/>
      <c r="M54" s="412"/>
      <c r="N54" s="412"/>
      <c r="O54" s="412"/>
      <c r="P54" s="412"/>
      <c r="Q54" s="412"/>
      <c r="R54" s="412"/>
      <c r="S54" s="412"/>
      <c r="T54" s="412"/>
      <c r="U54" s="412"/>
      <c r="V54" s="412"/>
      <c r="W54" s="412"/>
      <c r="X54" s="412"/>
      <c r="Y54" s="412"/>
      <c r="Z54" s="412"/>
      <c r="AA54" s="412"/>
      <c r="AB54" s="412"/>
      <c r="AC54" s="412"/>
      <c r="AD54" s="412"/>
      <c r="AE54" s="412"/>
      <c r="AF54" s="412"/>
      <c r="AG54" s="412"/>
      <c r="AH54" s="412"/>
      <c r="AI54" s="412"/>
      <c r="AJ54" s="412"/>
      <c r="AK54" s="412"/>
      <c r="AL54" s="412"/>
      <c r="AM54" s="412"/>
      <c r="AN54" s="412"/>
      <c r="AO54" s="412"/>
      <c r="AP54" s="412"/>
      <c r="AQ54" s="412"/>
      <c r="AR54" s="412"/>
      <c r="AS54" s="412"/>
      <c r="AT54" s="412"/>
      <c r="AU54" s="412"/>
      <c r="AV54" s="412"/>
      <c r="AW54" s="412"/>
      <c r="AX54" s="412"/>
      <c r="AY54" s="412"/>
      <c r="AZ54" s="412"/>
      <c r="BA54" s="412"/>
      <c r="BB54" s="412"/>
      <c r="BC54" s="412"/>
      <c r="BD54" s="412"/>
      <c r="BE54" s="412"/>
      <c r="BF54" s="412"/>
      <c r="BG54" s="412"/>
      <c r="BH54" s="412"/>
      <c r="BI54" s="412"/>
      <c r="BJ54" s="412"/>
      <c r="BK54" s="412"/>
      <c r="BL54" s="412"/>
      <c r="BM54" s="412"/>
      <c r="BN54" s="412"/>
      <c r="BO54" s="412"/>
      <c r="BP54" s="412"/>
      <c r="BQ54" s="412"/>
      <c r="BR54" s="412"/>
      <c r="BS54" s="412"/>
      <c r="BT54" s="412"/>
      <c r="BU54" s="412"/>
      <c r="BV54" s="412"/>
      <c r="BW54" s="412"/>
      <c r="BX54" s="412"/>
      <c r="BY54" s="412"/>
      <c r="BZ54" s="412"/>
      <c r="CA54" s="412"/>
      <c r="CB54" s="412"/>
      <c r="CC54" s="412"/>
      <c r="CD54" s="412"/>
      <c r="CE54" s="412"/>
      <c r="CF54" s="406"/>
    </row>
    <row r="55" spans="1:84" ht="12.6" customHeight="1" x14ac:dyDescent="0.25">
      <c r="A55" s="408" t="s">
        <v>209</v>
      </c>
      <c r="B55" s="412"/>
      <c r="C55" s="419" t="s">
        <v>10</v>
      </c>
      <c r="D55" s="407" t="s">
        <v>11</v>
      </c>
      <c r="E55" s="407" t="s">
        <v>12</v>
      </c>
      <c r="F55" s="407" t="s">
        <v>13</v>
      </c>
      <c r="G55" s="407" t="s">
        <v>14</v>
      </c>
      <c r="H55" s="407" t="s">
        <v>15</v>
      </c>
      <c r="I55" s="407" t="s">
        <v>16</v>
      </c>
      <c r="J55" s="407" t="s">
        <v>17</v>
      </c>
      <c r="K55" s="407" t="s">
        <v>18</v>
      </c>
      <c r="L55" s="407" t="s">
        <v>19</v>
      </c>
      <c r="M55" s="407" t="s">
        <v>20</v>
      </c>
      <c r="N55" s="407" t="s">
        <v>21</v>
      </c>
      <c r="O55" s="407" t="s">
        <v>22</v>
      </c>
      <c r="P55" s="407" t="s">
        <v>23</v>
      </c>
      <c r="Q55" s="407" t="s">
        <v>24</v>
      </c>
      <c r="R55" s="407" t="s">
        <v>25</v>
      </c>
      <c r="S55" s="407" t="s">
        <v>26</v>
      </c>
      <c r="T55" s="463" t="s">
        <v>27</v>
      </c>
      <c r="U55" s="407" t="s">
        <v>28</v>
      </c>
      <c r="V55" s="407" t="s">
        <v>29</v>
      </c>
      <c r="W55" s="407" t="s">
        <v>30</v>
      </c>
      <c r="X55" s="407" t="s">
        <v>31</v>
      </c>
      <c r="Y55" s="407" t="s">
        <v>32</v>
      </c>
      <c r="Z55" s="407" t="s">
        <v>33</v>
      </c>
      <c r="AA55" s="407" t="s">
        <v>34</v>
      </c>
      <c r="AB55" s="407" t="s">
        <v>35</v>
      </c>
      <c r="AC55" s="407" t="s">
        <v>36</v>
      </c>
      <c r="AD55" s="407" t="s">
        <v>37</v>
      </c>
      <c r="AE55" s="407" t="s">
        <v>38</v>
      </c>
      <c r="AF55" s="407" t="s">
        <v>39</v>
      </c>
      <c r="AG55" s="407" t="s">
        <v>40</v>
      </c>
      <c r="AH55" s="407" t="s">
        <v>41</v>
      </c>
      <c r="AI55" s="407" t="s">
        <v>42</v>
      </c>
      <c r="AJ55" s="407" t="s">
        <v>43</v>
      </c>
      <c r="AK55" s="407" t="s">
        <v>44</v>
      </c>
      <c r="AL55" s="407" t="s">
        <v>45</v>
      </c>
      <c r="AM55" s="407" t="s">
        <v>46</v>
      </c>
      <c r="AN55" s="407" t="s">
        <v>47</v>
      </c>
      <c r="AO55" s="407" t="s">
        <v>48</v>
      </c>
      <c r="AP55" s="407" t="s">
        <v>49</v>
      </c>
      <c r="AQ55" s="407" t="s">
        <v>50</v>
      </c>
      <c r="AR55" s="407" t="s">
        <v>51</v>
      </c>
      <c r="AS55" s="407" t="s">
        <v>52</v>
      </c>
      <c r="AT55" s="407" t="s">
        <v>53</v>
      </c>
      <c r="AU55" s="407" t="s">
        <v>54</v>
      </c>
      <c r="AV55" s="407" t="s">
        <v>55</v>
      </c>
      <c r="AW55" s="407" t="s">
        <v>56</v>
      </c>
      <c r="AX55" s="407" t="s">
        <v>57</v>
      </c>
      <c r="AY55" s="407" t="s">
        <v>58</v>
      </c>
      <c r="AZ55" s="407" t="s">
        <v>59</v>
      </c>
      <c r="BA55" s="407" t="s">
        <v>60</v>
      </c>
      <c r="BB55" s="407" t="s">
        <v>61</v>
      </c>
      <c r="BC55" s="407" t="s">
        <v>62</v>
      </c>
      <c r="BD55" s="407" t="s">
        <v>63</v>
      </c>
      <c r="BE55" s="407" t="s">
        <v>64</v>
      </c>
      <c r="BF55" s="407" t="s">
        <v>65</v>
      </c>
      <c r="BG55" s="407" t="s">
        <v>66</v>
      </c>
      <c r="BH55" s="407" t="s">
        <v>67</v>
      </c>
      <c r="BI55" s="407" t="s">
        <v>68</v>
      </c>
      <c r="BJ55" s="407" t="s">
        <v>69</v>
      </c>
      <c r="BK55" s="407" t="s">
        <v>70</v>
      </c>
      <c r="BL55" s="407" t="s">
        <v>71</v>
      </c>
      <c r="BM55" s="407" t="s">
        <v>72</v>
      </c>
      <c r="BN55" s="407" t="s">
        <v>73</v>
      </c>
      <c r="BO55" s="407" t="s">
        <v>74</v>
      </c>
      <c r="BP55" s="407" t="s">
        <v>75</v>
      </c>
      <c r="BQ55" s="407" t="s">
        <v>76</v>
      </c>
      <c r="BR55" s="407" t="s">
        <v>77</v>
      </c>
      <c r="BS55" s="407" t="s">
        <v>78</v>
      </c>
      <c r="BT55" s="407" t="s">
        <v>79</v>
      </c>
      <c r="BU55" s="407" t="s">
        <v>80</v>
      </c>
      <c r="BV55" s="407" t="s">
        <v>81</v>
      </c>
      <c r="BW55" s="407" t="s">
        <v>82</v>
      </c>
      <c r="BX55" s="407" t="s">
        <v>83</v>
      </c>
      <c r="BY55" s="407" t="s">
        <v>84</v>
      </c>
      <c r="BZ55" s="407" t="s">
        <v>85</v>
      </c>
      <c r="CA55" s="407" t="s">
        <v>86</v>
      </c>
      <c r="CB55" s="407" t="s">
        <v>87</v>
      </c>
      <c r="CC55" s="407" t="s">
        <v>88</v>
      </c>
      <c r="CD55" s="407" t="s">
        <v>89</v>
      </c>
      <c r="CE55" s="407" t="s">
        <v>90</v>
      </c>
      <c r="CF55" s="406"/>
    </row>
    <row r="56" spans="1:84" ht="12.6" customHeight="1" x14ac:dyDescent="0.25">
      <c r="A56" s="408" t="s">
        <v>210</v>
      </c>
      <c r="B56" s="412"/>
      <c r="C56" s="419" t="s">
        <v>92</v>
      </c>
      <c r="D56" s="407" t="s">
        <v>93</v>
      </c>
      <c r="E56" s="407" t="s">
        <v>94</v>
      </c>
      <c r="F56" s="407" t="s">
        <v>95</v>
      </c>
      <c r="G56" s="407" t="s">
        <v>96</v>
      </c>
      <c r="H56" s="407" t="s">
        <v>97</v>
      </c>
      <c r="I56" s="407" t="s">
        <v>98</v>
      </c>
      <c r="J56" s="407" t="s">
        <v>99</v>
      </c>
      <c r="K56" s="407" t="s">
        <v>100</v>
      </c>
      <c r="L56" s="407" t="s">
        <v>101</v>
      </c>
      <c r="M56" s="407" t="s">
        <v>102</v>
      </c>
      <c r="N56" s="407" t="s">
        <v>103</v>
      </c>
      <c r="O56" s="407" t="s">
        <v>104</v>
      </c>
      <c r="P56" s="407" t="s">
        <v>105</v>
      </c>
      <c r="Q56" s="407" t="s">
        <v>106</v>
      </c>
      <c r="R56" s="407" t="s">
        <v>107</v>
      </c>
      <c r="S56" s="407" t="s">
        <v>108</v>
      </c>
      <c r="T56" s="407" t="s">
        <v>1194</v>
      </c>
      <c r="U56" s="407" t="s">
        <v>109</v>
      </c>
      <c r="V56" s="407" t="s">
        <v>110</v>
      </c>
      <c r="W56" s="407" t="s">
        <v>111</v>
      </c>
      <c r="X56" s="407" t="s">
        <v>112</v>
      </c>
      <c r="Y56" s="407" t="s">
        <v>113</v>
      </c>
      <c r="Z56" s="407" t="s">
        <v>113</v>
      </c>
      <c r="AA56" s="407" t="s">
        <v>114</v>
      </c>
      <c r="AB56" s="407" t="s">
        <v>115</v>
      </c>
      <c r="AC56" s="407" t="s">
        <v>116</v>
      </c>
      <c r="AD56" s="407" t="s">
        <v>117</v>
      </c>
      <c r="AE56" s="407" t="s">
        <v>96</v>
      </c>
      <c r="AF56" s="407" t="s">
        <v>97</v>
      </c>
      <c r="AG56" s="407" t="s">
        <v>118</v>
      </c>
      <c r="AH56" s="407" t="s">
        <v>119</v>
      </c>
      <c r="AI56" s="407" t="s">
        <v>120</v>
      </c>
      <c r="AJ56" s="407" t="s">
        <v>121</v>
      </c>
      <c r="AK56" s="407" t="s">
        <v>122</v>
      </c>
      <c r="AL56" s="407" t="s">
        <v>123</v>
      </c>
      <c r="AM56" s="407" t="s">
        <v>124</v>
      </c>
      <c r="AN56" s="407" t="s">
        <v>110</v>
      </c>
      <c r="AO56" s="407" t="s">
        <v>125</v>
      </c>
      <c r="AP56" s="407" t="s">
        <v>126</v>
      </c>
      <c r="AQ56" s="407" t="s">
        <v>127</v>
      </c>
      <c r="AR56" s="407" t="s">
        <v>128</v>
      </c>
      <c r="AS56" s="407" t="s">
        <v>129</v>
      </c>
      <c r="AT56" s="407" t="s">
        <v>130</v>
      </c>
      <c r="AU56" s="407" t="s">
        <v>131</v>
      </c>
      <c r="AV56" s="407" t="s">
        <v>132</v>
      </c>
      <c r="AW56" s="407" t="s">
        <v>133</v>
      </c>
      <c r="AX56" s="407" t="s">
        <v>134</v>
      </c>
      <c r="AY56" s="407" t="s">
        <v>135</v>
      </c>
      <c r="AZ56" s="407" t="s">
        <v>136</v>
      </c>
      <c r="BA56" s="407" t="s">
        <v>137</v>
      </c>
      <c r="BB56" s="407" t="s">
        <v>138</v>
      </c>
      <c r="BC56" s="407" t="s">
        <v>108</v>
      </c>
      <c r="BD56" s="407" t="s">
        <v>139</v>
      </c>
      <c r="BE56" s="407" t="s">
        <v>140</v>
      </c>
      <c r="BF56" s="407" t="s">
        <v>141</v>
      </c>
      <c r="BG56" s="407" t="s">
        <v>142</v>
      </c>
      <c r="BH56" s="407" t="s">
        <v>143</v>
      </c>
      <c r="BI56" s="407" t="s">
        <v>144</v>
      </c>
      <c r="BJ56" s="407" t="s">
        <v>145</v>
      </c>
      <c r="BK56" s="407" t="s">
        <v>146</v>
      </c>
      <c r="BL56" s="407" t="s">
        <v>147</v>
      </c>
      <c r="BM56" s="407" t="s">
        <v>132</v>
      </c>
      <c r="BN56" s="407" t="s">
        <v>148</v>
      </c>
      <c r="BO56" s="407" t="s">
        <v>149</v>
      </c>
      <c r="BP56" s="407" t="s">
        <v>150</v>
      </c>
      <c r="BQ56" s="407" t="s">
        <v>151</v>
      </c>
      <c r="BR56" s="407" t="s">
        <v>152</v>
      </c>
      <c r="BS56" s="407" t="s">
        <v>153</v>
      </c>
      <c r="BT56" s="407" t="s">
        <v>154</v>
      </c>
      <c r="BU56" s="407" t="s">
        <v>155</v>
      </c>
      <c r="BV56" s="407" t="s">
        <v>155</v>
      </c>
      <c r="BW56" s="407" t="s">
        <v>155</v>
      </c>
      <c r="BX56" s="407" t="s">
        <v>156</v>
      </c>
      <c r="BY56" s="407" t="s">
        <v>157</v>
      </c>
      <c r="BZ56" s="407" t="s">
        <v>158</v>
      </c>
      <c r="CA56" s="407" t="s">
        <v>159</v>
      </c>
      <c r="CB56" s="407" t="s">
        <v>160</v>
      </c>
      <c r="CC56" s="407" t="s">
        <v>132</v>
      </c>
      <c r="CD56" s="407" t="s">
        <v>211</v>
      </c>
      <c r="CE56" s="407" t="s">
        <v>161</v>
      </c>
      <c r="CF56" s="406"/>
    </row>
    <row r="57" spans="1:84" ht="12.6" customHeight="1" x14ac:dyDescent="0.25">
      <c r="A57" s="408" t="s">
        <v>212</v>
      </c>
      <c r="B57" s="412"/>
      <c r="C57" s="419" t="s">
        <v>163</v>
      </c>
      <c r="D57" s="407" t="s">
        <v>163</v>
      </c>
      <c r="E57" s="407" t="s">
        <v>163</v>
      </c>
      <c r="F57" s="407" t="s">
        <v>164</v>
      </c>
      <c r="G57" s="407" t="s">
        <v>165</v>
      </c>
      <c r="H57" s="407" t="s">
        <v>163</v>
      </c>
      <c r="I57" s="407" t="s">
        <v>166</v>
      </c>
      <c r="J57" s="407"/>
      <c r="K57" s="407" t="s">
        <v>157</v>
      </c>
      <c r="L57" s="407" t="s">
        <v>167</v>
      </c>
      <c r="M57" s="407" t="s">
        <v>168</v>
      </c>
      <c r="N57" s="407" t="s">
        <v>169</v>
      </c>
      <c r="O57" s="407" t="s">
        <v>170</v>
      </c>
      <c r="P57" s="407" t="s">
        <v>169</v>
      </c>
      <c r="Q57" s="407" t="s">
        <v>171</v>
      </c>
      <c r="R57" s="407"/>
      <c r="S57" s="407" t="s">
        <v>169</v>
      </c>
      <c r="T57" s="407" t="s">
        <v>172</v>
      </c>
      <c r="U57" s="407"/>
      <c r="V57" s="407" t="s">
        <v>173</v>
      </c>
      <c r="W57" s="407" t="s">
        <v>174</v>
      </c>
      <c r="X57" s="407" t="s">
        <v>175</v>
      </c>
      <c r="Y57" s="407" t="s">
        <v>176</v>
      </c>
      <c r="Z57" s="407" t="s">
        <v>177</v>
      </c>
      <c r="AA57" s="407" t="s">
        <v>178</v>
      </c>
      <c r="AB57" s="407"/>
      <c r="AC57" s="407" t="s">
        <v>172</v>
      </c>
      <c r="AD57" s="407"/>
      <c r="AE57" s="407" t="s">
        <v>172</v>
      </c>
      <c r="AF57" s="407" t="s">
        <v>179</v>
      </c>
      <c r="AG57" s="407" t="s">
        <v>171</v>
      </c>
      <c r="AH57" s="407"/>
      <c r="AI57" s="407" t="s">
        <v>180</v>
      </c>
      <c r="AJ57" s="407"/>
      <c r="AK57" s="407" t="s">
        <v>172</v>
      </c>
      <c r="AL57" s="407" t="s">
        <v>172</v>
      </c>
      <c r="AM57" s="407" t="s">
        <v>172</v>
      </c>
      <c r="AN57" s="407" t="s">
        <v>181</v>
      </c>
      <c r="AO57" s="407" t="s">
        <v>182</v>
      </c>
      <c r="AP57" s="407" t="s">
        <v>121</v>
      </c>
      <c r="AQ57" s="407" t="s">
        <v>183</v>
      </c>
      <c r="AR57" s="407" t="s">
        <v>169</v>
      </c>
      <c r="AS57" s="407"/>
      <c r="AT57" s="407" t="s">
        <v>184</v>
      </c>
      <c r="AU57" s="407" t="s">
        <v>185</v>
      </c>
      <c r="AV57" s="407" t="s">
        <v>186</v>
      </c>
      <c r="AW57" s="407" t="s">
        <v>187</v>
      </c>
      <c r="AX57" s="407" t="s">
        <v>188</v>
      </c>
      <c r="AY57" s="407"/>
      <c r="AZ57" s="407"/>
      <c r="BA57" s="407" t="s">
        <v>189</v>
      </c>
      <c r="BB57" s="407" t="s">
        <v>169</v>
      </c>
      <c r="BC57" s="407" t="s">
        <v>183</v>
      </c>
      <c r="BD57" s="407"/>
      <c r="BE57" s="407"/>
      <c r="BF57" s="407"/>
      <c r="BG57" s="407"/>
      <c r="BH57" s="407" t="s">
        <v>190</v>
      </c>
      <c r="BI57" s="407" t="s">
        <v>169</v>
      </c>
      <c r="BJ57" s="407"/>
      <c r="BK57" s="407" t="s">
        <v>191</v>
      </c>
      <c r="BL57" s="407"/>
      <c r="BM57" s="407" t="s">
        <v>192</v>
      </c>
      <c r="BN57" s="407" t="s">
        <v>193</v>
      </c>
      <c r="BO57" s="407" t="s">
        <v>194</v>
      </c>
      <c r="BP57" s="407" t="s">
        <v>195</v>
      </c>
      <c r="BQ57" s="407" t="s">
        <v>196</v>
      </c>
      <c r="BR57" s="407"/>
      <c r="BS57" s="407" t="s">
        <v>197</v>
      </c>
      <c r="BT57" s="407" t="s">
        <v>169</v>
      </c>
      <c r="BU57" s="407" t="s">
        <v>198</v>
      </c>
      <c r="BV57" s="407" t="s">
        <v>199</v>
      </c>
      <c r="BW57" s="407" t="s">
        <v>200</v>
      </c>
      <c r="BX57" s="407" t="s">
        <v>151</v>
      </c>
      <c r="BY57" s="407" t="s">
        <v>193</v>
      </c>
      <c r="BZ57" s="407" t="s">
        <v>152</v>
      </c>
      <c r="CA57" s="407" t="s">
        <v>201</v>
      </c>
      <c r="CB57" s="407" t="s">
        <v>201</v>
      </c>
      <c r="CC57" s="407" t="s">
        <v>202</v>
      </c>
      <c r="CD57" s="407" t="s">
        <v>213</v>
      </c>
      <c r="CE57" s="407" t="s">
        <v>203</v>
      </c>
      <c r="CF57" s="406"/>
    </row>
    <row r="58" spans="1:84" ht="12.6" customHeight="1" x14ac:dyDescent="0.25">
      <c r="A58" s="408" t="s">
        <v>214</v>
      </c>
      <c r="B58" s="412"/>
      <c r="C58" s="419" t="s">
        <v>215</v>
      </c>
      <c r="D58" s="407" t="s">
        <v>215</v>
      </c>
      <c r="E58" s="407" t="s">
        <v>215</v>
      </c>
      <c r="F58" s="407" t="s">
        <v>215</v>
      </c>
      <c r="G58" s="407" t="s">
        <v>215</v>
      </c>
      <c r="H58" s="407" t="s">
        <v>215</v>
      </c>
      <c r="I58" s="407" t="s">
        <v>215</v>
      </c>
      <c r="J58" s="407" t="s">
        <v>216</v>
      </c>
      <c r="K58" s="407" t="s">
        <v>215</v>
      </c>
      <c r="L58" s="407" t="s">
        <v>215</v>
      </c>
      <c r="M58" s="407" t="s">
        <v>215</v>
      </c>
      <c r="N58" s="407" t="s">
        <v>215</v>
      </c>
      <c r="O58" s="407" t="s">
        <v>217</v>
      </c>
      <c r="P58" s="407" t="s">
        <v>218</v>
      </c>
      <c r="Q58" s="407" t="s">
        <v>219</v>
      </c>
      <c r="R58" s="461" t="s">
        <v>220</v>
      </c>
      <c r="S58" s="464" t="s">
        <v>221</v>
      </c>
      <c r="T58" s="464" t="s">
        <v>221</v>
      </c>
      <c r="U58" s="407" t="s">
        <v>222</v>
      </c>
      <c r="V58" s="407" t="s">
        <v>222</v>
      </c>
      <c r="W58" s="407" t="s">
        <v>223</v>
      </c>
      <c r="X58" s="407" t="s">
        <v>224</v>
      </c>
      <c r="Y58" s="407" t="s">
        <v>225</v>
      </c>
      <c r="Z58" s="407" t="s">
        <v>225</v>
      </c>
      <c r="AA58" s="407" t="s">
        <v>225</v>
      </c>
      <c r="AB58" s="464" t="s">
        <v>221</v>
      </c>
      <c r="AC58" s="407" t="s">
        <v>226</v>
      </c>
      <c r="AD58" s="407" t="s">
        <v>227</v>
      </c>
      <c r="AE58" s="407" t="s">
        <v>226</v>
      </c>
      <c r="AF58" s="407" t="s">
        <v>228</v>
      </c>
      <c r="AG58" s="407" t="s">
        <v>228</v>
      </c>
      <c r="AH58" s="407" t="s">
        <v>229</v>
      </c>
      <c r="AI58" s="407" t="s">
        <v>230</v>
      </c>
      <c r="AJ58" s="407" t="s">
        <v>228</v>
      </c>
      <c r="AK58" s="407" t="s">
        <v>226</v>
      </c>
      <c r="AL58" s="407" t="s">
        <v>226</v>
      </c>
      <c r="AM58" s="407" t="s">
        <v>226</v>
      </c>
      <c r="AN58" s="407" t="s">
        <v>217</v>
      </c>
      <c r="AO58" s="407" t="s">
        <v>227</v>
      </c>
      <c r="AP58" s="407" t="s">
        <v>228</v>
      </c>
      <c r="AQ58" s="407" t="s">
        <v>229</v>
      </c>
      <c r="AR58" s="407" t="s">
        <v>228</v>
      </c>
      <c r="AS58" s="407" t="s">
        <v>226</v>
      </c>
      <c r="AT58" s="407" t="s">
        <v>1212</v>
      </c>
      <c r="AU58" s="407" t="s">
        <v>228</v>
      </c>
      <c r="AV58" s="464" t="s">
        <v>221</v>
      </c>
      <c r="AW58" s="464" t="s">
        <v>221</v>
      </c>
      <c r="AX58" s="464" t="s">
        <v>221</v>
      </c>
      <c r="AY58" s="407" t="s">
        <v>231</v>
      </c>
      <c r="AZ58" s="407" t="s">
        <v>231</v>
      </c>
      <c r="BA58" s="464" t="s">
        <v>221</v>
      </c>
      <c r="BB58" s="464" t="s">
        <v>221</v>
      </c>
      <c r="BC58" s="464" t="s">
        <v>221</v>
      </c>
      <c r="BD58" s="464" t="s">
        <v>221</v>
      </c>
      <c r="BE58" s="407" t="s">
        <v>232</v>
      </c>
      <c r="BF58" s="464" t="s">
        <v>221</v>
      </c>
      <c r="BG58" s="464" t="s">
        <v>221</v>
      </c>
      <c r="BH58" s="464" t="s">
        <v>221</v>
      </c>
      <c r="BI58" s="464" t="s">
        <v>221</v>
      </c>
      <c r="BJ58" s="464" t="s">
        <v>221</v>
      </c>
      <c r="BK58" s="464" t="s">
        <v>221</v>
      </c>
      <c r="BL58" s="464" t="s">
        <v>221</v>
      </c>
      <c r="BM58" s="464" t="s">
        <v>221</v>
      </c>
      <c r="BN58" s="464" t="s">
        <v>221</v>
      </c>
      <c r="BO58" s="464" t="s">
        <v>221</v>
      </c>
      <c r="BP58" s="464" t="s">
        <v>221</v>
      </c>
      <c r="BQ58" s="464" t="s">
        <v>221</v>
      </c>
      <c r="BR58" s="464" t="s">
        <v>221</v>
      </c>
      <c r="BS58" s="464" t="s">
        <v>221</v>
      </c>
      <c r="BT58" s="464" t="s">
        <v>221</v>
      </c>
      <c r="BU58" s="464" t="s">
        <v>221</v>
      </c>
      <c r="BV58" s="464" t="s">
        <v>221</v>
      </c>
      <c r="BW58" s="464" t="s">
        <v>221</v>
      </c>
      <c r="BX58" s="464" t="s">
        <v>221</v>
      </c>
      <c r="BY58" s="464" t="s">
        <v>221</v>
      </c>
      <c r="BZ58" s="464" t="s">
        <v>221</v>
      </c>
      <c r="CA58" s="464" t="s">
        <v>221</v>
      </c>
      <c r="CB58" s="464" t="s">
        <v>221</v>
      </c>
      <c r="CC58" s="464" t="s">
        <v>221</v>
      </c>
      <c r="CD58" s="464" t="s">
        <v>221</v>
      </c>
      <c r="CE58" s="464" t="s">
        <v>221</v>
      </c>
      <c r="CF58" s="406"/>
    </row>
    <row r="59" spans="1:84" ht="12.6" customHeight="1" x14ac:dyDescent="0.25">
      <c r="A59" s="408" t="s">
        <v>233</v>
      </c>
      <c r="B59" s="412"/>
      <c r="C59" s="421">
        <v>0</v>
      </c>
      <c r="D59" s="421">
        <v>0</v>
      </c>
      <c r="E59" s="421">
        <v>785</v>
      </c>
      <c r="F59" s="421">
        <v>0</v>
      </c>
      <c r="G59" s="421">
        <v>0</v>
      </c>
      <c r="H59" s="421">
        <v>0</v>
      </c>
      <c r="I59" s="421">
        <v>684</v>
      </c>
      <c r="J59" s="421">
        <v>162</v>
      </c>
      <c r="K59" s="421">
        <v>0</v>
      </c>
      <c r="L59" s="421">
        <v>4668</v>
      </c>
      <c r="M59" s="421">
        <v>0</v>
      </c>
      <c r="N59" s="421">
        <v>0</v>
      </c>
      <c r="O59" s="421"/>
      <c r="P59" s="422">
        <v>51194</v>
      </c>
      <c r="Q59" s="422">
        <v>40259</v>
      </c>
      <c r="R59" s="422">
        <v>58935</v>
      </c>
      <c r="S59" s="465"/>
      <c r="T59" s="465"/>
      <c r="U59" s="495">
        <v>51718</v>
      </c>
      <c r="V59" s="422">
        <v>0</v>
      </c>
      <c r="W59" s="422">
        <v>0</v>
      </c>
      <c r="X59" s="422">
        <v>0</v>
      </c>
      <c r="Y59" s="422">
        <v>6426</v>
      </c>
      <c r="Z59" s="422">
        <v>0</v>
      </c>
      <c r="AA59" s="422">
        <v>0</v>
      </c>
      <c r="AB59" s="465"/>
      <c r="AC59" s="422">
        <v>1507</v>
      </c>
      <c r="AD59" s="422">
        <v>0</v>
      </c>
      <c r="AE59" s="422">
        <v>15998</v>
      </c>
      <c r="AF59" s="422">
        <v>0</v>
      </c>
      <c r="AG59" s="422">
        <v>5627</v>
      </c>
      <c r="AH59" s="422">
        <v>1326</v>
      </c>
      <c r="AI59" s="422">
        <v>0</v>
      </c>
      <c r="AJ59" s="422">
        <v>21981</v>
      </c>
      <c r="AK59" s="422">
        <v>0</v>
      </c>
      <c r="AL59" s="422">
        <v>0</v>
      </c>
      <c r="AM59" s="422">
        <v>0</v>
      </c>
      <c r="AN59" s="422">
        <v>0</v>
      </c>
      <c r="AO59" s="422">
        <v>0</v>
      </c>
      <c r="AP59" s="422">
        <v>0</v>
      </c>
      <c r="AQ59" s="422">
        <v>0</v>
      </c>
      <c r="AR59" s="422">
        <v>0</v>
      </c>
      <c r="AS59" s="422">
        <v>0</v>
      </c>
      <c r="AT59" s="422">
        <v>0</v>
      </c>
      <c r="AU59" s="422">
        <v>0</v>
      </c>
      <c r="AV59" s="465"/>
      <c r="AW59" s="465"/>
      <c r="AX59" s="465"/>
      <c r="AY59" s="422">
        <v>18051</v>
      </c>
      <c r="AZ59" s="422"/>
      <c r="BA59" s="465"/>
      <c r="BB59" s="465"/>
      <c r="BC59" s="465"/>
      <c r="BD59" s="465"/>
      <c r="BE59" s="422">
        <v>37424</v>
      </c>
      <c r="BF59" s="465"/>
      <c r="BG59" s="465"/>
      <c r="BH59" s="465"/>
      <c r="BI59" s="465"/>
      <c r="BJ59" s="465"/>
      <c r="BK59" s="465"/>
      <c r="BL59" s="465"/>
      <c r="BM59" s="465"/>
      <c r="BN59" s="465"/>
      <c r="BO59" s="465"/>
      <c r="BP59" s="465"/>
      <c r="BQ59" s="465"/>
      <c r="BR59" s="465"/>
      <c r="BS59" s="465"/>
      <c r="BT59" s="465"/>
      <c r="BU59" s="465"/>
      <c r="BV59" s="465"/>
      <c r="BW59" s="465"/>
      <c r="BX59" s="465"/>
      <c r="BY59" s="465"/>
      <c r="BZ59" s="465"/>
      <c r="CA59" s="465"/>
      <c r="CB59" s="465"/>
      <c r="CC59" s="465"/>
      <c r="CD59" s="466"/>
      <c r="CE59" s="430"/>
      <c r="CF59" s="406"/>
    </row>
    <row r="60" spans="1:84" ht="12.6" customHeight="1" x14ac:dyDescent="0.25">
      <c r="A60" s="467" t="s">
        <v>234</v>
      </c>
      <c r="B60" s="412"/>
      <c r="C60" s="492">
        <v>0</v>
      </c>
      <c r="D60" s="493">
        <v>0</v>
      </c>
      <c r="E60" s="493">
        <v>9.8000000000000007</v>
      </c>
      <c r="F60" s="494">
        <v>0</v>
      </c>
      <c r="G60" s="493">
        <v>0</v>
      </c>
      <c r="H60" s="493">
        <v>0</v>
      </c>
      <c r="I60" s="493">
        <v>3.3</v>
      </c>
      <c r="J60" s="494">
        <v>0.59</v>
      </c>
      <c r="K60" s="493">
        <v>0</v>
      </c>
      <c r="L60" s="493">
        <v>29.41</v>
      </c>
      <c r="M60" s="493">
        <v>0</v>
      </c>
      <c r="N60" s="493">
        <v>0</v>
      </c>
      <c r="O60" s="498">
        <v>4.7653605769230776</v>
      </c>
      <c r="P60" s="498">
        <v>6.8456730769230774</v>
      </c>
      <c r="Q60" s="498">
        <v>2.1906105769230773</v>
      </c>
      <c r="R60" s="498">
        <v>1.2818509615384615</v>
      </c>
      <c r="S60" s="498">
        <v>5.085519230769231</v>
      </c>
      <c r="T60" s="498">
        <v>0</v>
      </c>
      <c r="U60" s="498">
        <v>7.0496394230769228</v>
      </c>
      <c r="V60" s="498">
        <v>0</v>
      </c>
      <c r="W60" s="498">
        <v>0</v>
      </c>
      <c r="X60" s="498">
        <v>0</v>
      </c>
      <c r="Y60" s="498">
        <v>7.2732596153846147</v>
      </c>
      <c r="Z60" s="498">
        <v>0</v>
      </c>
      <c r="AA60" s="498">
        <v>0</v>
      </c>
      <c r="AB60" s="498">
        <v>2.0013221153846152</v>
      </c>
      <c r="AC60" s="498">
        <v>1.1292307692307693</v>
      </c>
      <c r="AD60" s="498">
        <v>0</v>
      </c>
      <c r="AE60" s="498">
        <v>4.4685336538461531</v>
      </c>
      <c r="AF60" s="498">
        <v>0</v>
      </c>
      <c r="AG60" s="498">
        <v>12.229442307692308</v>
      </c>
      <c r="AH60" s="498">
        <v>21.891749999999998</v>
      </c>
      <c r="AI60" s="498">
        <v>0</v>
      </c>
      <c r="AJ60" s="498">
        <v>35.768499999999996</v>
      </c>
      <c r="AK60" s="498">
        <v>1.0070913461538462</v>
      </c>
      <c r="AL60" s="498">
        <v>0</v>
      </c>
      <c r="AM60" s="498">
        <v>0</v>
      </c>
      <c r="AN60" s="498">
        <v>0</v>
      </c>
      <c r="AO60" s="498">
        <v>0</v>
      </c>
      <c r="AP60" s="498">
        <v>0</v>
      </c>
      <c r="AQ60" s="498">
        <v>0</v>
      </c>
      <c r="AR60" s="498">
        <v>0</v>
      </c>
      <c r="AS60" s="498">
        <v>0</v>
      </c>
      <c r="AT60" s="498">
        <v>0</v>
      </c>
      <c r="AU60" s="498">
        <v>0</v>
      </c>
      <c r="AV60" s="498">
        <v>0</v>
      </c>
      <c r="AW60" s="498">
        <v>0</v>
      </c>
      <c r="AX60" s="498">
        <v>0</v>
      </c>
      <c r="AY60" s="498">
        <v>9.3133798076923089</v>
      </c>
      <c r="AZ60" s="498">
        <v>0</v>
      </c>
      <c r="BA60" s="498">
        <v>0.89050480769230766</v>
      </c>
      <c r="BB60" s="498">
        <v>0.2360576923076923</v>
      </c>
      <c r="BC60" s="498">
        <v>0</v>
      </c>
      <c r="BD60" s="498">
        <v>0</v>
      </c>
      <c r="BE60" s="498">
        <v>5.060697115384615</v>
      </c>
      <c r="BF60" s="498">
        <v>5.3343749999999996</v>
      </c>
      <c r="BG60" s="498">
        <v>0</v>
      </c>
      <c r="BH60" s="498">
        <v>0</v>
      </c>
      <c r="BI60" s="498">
        <v>0</v>
      </c>
      <c r="BJ60" s="498">
        <v>8.0761105769230781</v>
      </c>
      <c r="BK60" s="498">
        <v>0</v>
      </c>
      <c r="BL60" s="498">
        <v>7.8202788461538466</v>
      </c>
      <c r="BM60" s="498">
        <v>0</v>
      </c>
      <c r="BN60" s="498">
        <v>14.040927884615384</v>
      </c>
      <c r="BO60" s="498">
        <v>0</v>
      </c>
      <c r="BP60" s="498">
        <v>0</v>
      </c>
      <c r="BQ60" s="498">
        <v>0</v>
      </c>
      <c r="BR60" s="498">
        <v>0</v>
      </c>
      <c r="BS60" s="498">
        <v>0</v>
      </c>
      <c r="BT60" s="498">
        <v>0</v>
      </c>
      <c r="BU60" s="498">
        <v>0</v>
      </c>
      <c r="BV60" s="498">
        <v>5.1659663461538461</v>
      </c>
      <c r="BW60" s="498">
        <v>0</v>
      </c>
      <c r="BX60" s="498">
        <v>2.2603028846153848</v>
      </c>
      <c r="BY60" s="498">
        <v>0.85924038461538466</v>
      </c>
      <c r="BZ60" s="498">
        <v>0</v>
      </c>
      <c r="CA60" s="498">
        <v>0</v>
      </c>
      <c r="CB60" s="498">
        <v>1.4825721153846154</v>
      </c>
      <c r="CC60" s="498">
        <v>0</v>
      </c>
      <c r="CD60" s="466" t="s">
        <v>221</v>
      </c>
      <c r="CE60" s="468">
        <v>216.62819711538464</v>
      </c>
      <c r="CF60" s="406"/>
    </row>
    <row r="61" spans="1:84" ht="12.6" customHeight="1" x14ac:dyDescent="0.25">
      <c r="A61" s="408" t="s">
        <v>235</v>
      </c>
      <c r="B61" s="412"/>
      <c r="C61" s="491">
        <v>0</v>
      </c>
      <c r="D61" s="491">
        <v>0</v>
      </c>
      <c r="E61" s="491">
        <v>655018</v>
      </c>
      <c r="F61" s="497">
        <v>0</v>
      </c>
      <c r="G61" s="491">
        <v>0</v>
      </c>
      <c r="H61" s="491">
        <v>0</v>
      </c>
      <c r="I61" s="497">
        <v>233384</v>
      </c>
      <c r="J61" s="497">
        <v>0</v>
      </c>
      <c r="K61" s="497">
        <v>0</v>
      </c>
      <c r="L61" s="497">
        <v>2036832</v>
      </c>
      <c r="M61" s="496">
        <v>0</v>
      </c>
      <c r="N61" s="496">
        <v>0</v>
      </c>
      <c r="O61" s="491">
        <v>388906</v>
      </c>
      <c r="P61" s="491">
        <v>514903</v>
      </c>
      <c r="Q61" s="491">
        <v>186963</v>
      </c>
      <c r="R61" s="491">
        <v>456953</v>
      </c>
      <c r="S61" s="491">
        <v>241556</v>
      </c>
      <c r="T61" s="491">
        <v>0</v>
      </c>
      <c r="U61" s="491">
        <v>466751</v>
      </c>
      <c r="V61" s="491">
        <v>0</v>
      </c>
      <c r="W61" s="491">
        <v>0</v>
      </c>
      <c r="X61" s="491">
        <v>0</v>
      </c>
      <c r="Y61" s="491">
        <v>502363</v>
      </c>
      <c r="Z61" s="491">
        <v>0</v>
      </c>
      <c r="AA61" s="491">
        <v>0</v>
      </c>
      <c r="AB61" s="491">
        <v>207786</v>
      </c>
      <c r="AC61" s="491">
        <v>111701</v>
      </c>
      <c r="AD61" s="491">
        <v>0</v>
      </c>
      <c r="AE61" s="491">
        <v>399761</v>
      </c>
      <c r="AF61" s="491">
        <v>0</v>
      </c>
      <c r="AG61" s="491">
        <v>1618873</v>
      </c>
      <c r="AH61" s="491">
        <v>536989</v>
      </c>
      <c r="AI61" s="491">
        <v>0</v>
      </c>
      <c r="AJ61" s="491">
        <v>3821024</v>
      </c>
      <c r="AK61" s="491">
        <v>82800</v>
      </c>
      <c r="AL61" s="491">
        <v>0</v>
      </c>
      <c r="AM61" s="491">
        <v>0</v>
      </c>
      <c r="AN61" s="491">
        <v>0</v>
      </c>
      <c r="AO61" s="491">
        <v>0</v>
      </c>
      <c r="AP61" s="491">
        <v>0</v>
      </c>
      <c r="AQ61" s="491">
        <v>0</v>
      </c>
      <c r="AR61" s="491">
        <v>-5019</v>
      </c>
      <c r="AS61" s="491">
        <v>0</v>
      </c>
      <c r="AT61" s="491">
        <v>0</v>
      </c>
      <c r="AU61" s="491">
        <v>0</v>
      </c>
      <c r="AV61" s="491">
        <v>0</v>
      </c>
      <c r="AW61" s="491">
        <v>0</v>
      </c>
      <c r="AX61" s="491">
        <v>0</v>
      </c>
      <c r="AY61" s="491">
        <v>362584</v>
      </c>
      <c r="AZ61" s="491">
        <v>0</v>
      </c>
      <c r="BA61" s="491">
        <v>23188</v>
      </c>
      <c r="BB61" s="491">
        <v>24926</v>
      </c>
      <c r="BC61" s="491">
        <v>0</v>
      </c>
      <c r="BD61" s="491">
        <v>0</v>
      </c>
      <c r="BE61" s="491">
        <v>262868</v>
      </c>
      <c r="BF61" s="491">
        <v>191613</v>
      </c>
      <c r="BG61" s="491">
        <v>0</v>
      </c>
      <c r="BH61" s="491">
        <v>0</v>
      </c>
      <c r="BI61" s="491">
        <v>0</v>
      </c>
      <c r="BJ61" s="491">
        <v>345679</v>
      </c>
      <c r="BK61" s="491">
        <v>0</v>
      </c>
      <c r="BL61" s="491">
        <v>282920</v>
      </c>
      <c r="BM61" s="491">
        <v>0</v>
      </c>
      <c r="BN61" s="491">
        <v>1882577</v>
      </c>
      <c r="BO61" s="491">
        <v>0</v>
      </c>
      <c r="BP61" s="491">
        <v>0</v>
      </c>
      <c r="BQ61" s="491">
        <v>0</v>
      </c>
      <c r="BR61" s="491">
        <v>0</v>
      </c>
      <c r="BS61" s="491">
        <v>0</v>
      </c>
      <c r="BT61" s="491">
        <v>0</v>
      </c>
      <c r="BU61" s="491">
        <v>0</v>
      </c>
      <c r="BV61" s="491">
        <v>274944</v>
      </c>
      <c r="BW61" s="491">
        <v>0</v>
      </c>
      <c r="BX61" s="491">
        <v>237276</v>
      </c>
      <c r="BY61" s="491">
        <v>100066</v>
      </c>
      <c r="BZ61" s="491">
        <v>0</v>
      </c>
      <c r="CA61" s="491">
        <v>0</v>
      </c>
      <c r="CB61" s="491">
        <v>61543</v>
      </c>
      <c r="CC61" s="491">
        <v>0</v>
      </c>
      <c r="CD61" s="466" t="s">
        <v>221</v>
      </c>
      <c r="CE61" s="430">
        <v>16507728</v>
      </c>
      <c r="CF61" s="469"/>
    </row>
    <row r="62" spans="1:84" ht="12.6" customHeight="1" x14ac:dyDescent="0.25">
      <c r="A62" s="408" t="s">
        <v>3</v>
      </c>
      <c r="B62" s="412"/>
      <c r="C62" s="430">
        <v>0</v>
      </c>
      <c r="D62" s="430">
        <v>0</v>
      </c>
      <c r="E62" s="430">
        <v>141451</v>
      </c>
      <c r="F62" s="430">
        <v>0</v>
      </c>
      <c r="G62" s="430">
        <v>0</v>
      </c>
      <c r="H62" s="430">
        <v>0</v>
      </c>
      <c r="I62" s="430">
        <v>50399</v>
      </c>
      <c r="J62" s="430">
        <v>0</v>
      </c>
      <c r="K62" s="430">
        <v>0</v>
      </c>
      <c r="L62" s="430">
        <v>439855</v>
      </c>
      <c r="M62" s="430">
        <v>0</v>
      </c>
      <c r="N62" s="430">
        <v>0</v>
      </c>
      <c r="O62" s="430">
        <v>83984</v>
      </c>
      <c r="P62" s="430">
        <v>111193</v>
      </c>
      <c r="Q62" s="430">
        <v>40375</v>
      </c>
      <c r="R62" s="430">
        <v>98679</v>
      </c>
      <c r="S62" s="430">
        <v>52164</v>
      </c>
      <c r="T62" s="430">
        <v>0</v>
      </c>
      <c r="U62" s="430">
        <v>100795</v>
      </c>
      <c r="V62" s="430">
        <v>0</v>
      </c>
      <c r="W62" s="430">
        <v>0</v>
      </c>
      <c r="X62" s="430">
        <v>0</v>
      </c>
      <c r="Y62" s="430">
        <v>108485</v>
      </c>
      <c r="Z62" s="430">
        <v>0</v>
      </c>
      <c r="AA62" s="430">
        <v>0</v>
      </c>
      <c r="AB62" s="430">
        <v>44871</v>
      </c>
      <c r="AC62" s="430">
        <v>24122</v>
      </c>
      <c r="AD62" s="430">
        <v>0</v>
      </c>
      <c r="AE62" s="430">
        <v>86328</v>
      </c>
      <c r="AF62" s="430">
        <v>0</v>
      </c>
      <c r="AG62" s="430">
        <v>349596</v>
      </c>
      <c r="AH62" s="430">
        <v>115963</v>
      </c>
      <c r="AI62" s="430">
        <v>0</v>
      </c>
      <c r="AJ62" s="430">
        <v>825150</v>
      </c>
      <c r="AK62" s="430">
        <v>17881</v>
      </c>
      <c r="AL62" s="430">
        <v>0</v>
      </c>
      <c r="AM62" s="430">
        <v>0</v>
      </c>
      <c r="AN62" s="430">
        <v>0</v>
      </c>
      <c r="AO62" s="430">
        <v>0</v>
      </c>
      <c r="AP62" s="430">
        <v>0</v>
      </c>
      <c r="AQ62" s="430">
        <v>0</v>
      </c>
      <c r="AR62" s="430">
        <v>-1084</v>
      </c>
      <c r="AS62" s="430">
        <v>0</v>
      </c>
      <c r="AT62" s="430">
        <v>0</v>
      </c>
      <c r="AU62" s="430">
        <v>0</v>
      </c>
      <c r="AV62" s="430">
        <v>0</v>
      </c>
      <c r="AW62" s="430">
        <v>0</v>
      </c>
      <c r="AX62" s="430">
        <v>0</v>
      </c>
      <c r="AY62" s="430">
        <v>78300</v>
      </c>
      <c r="AZ62" s="430">
        <v>0</v>
      </c>
      <c r="BA62" s="430">
        <v>5007</v>
      </c>
      <c r="BB62" s="430">
        <v>5383</v>
      </c>
      <c r="BC62" s="430">
        <v>0</v>
      </c>
      <c r="BD62" s="430">
        <v>0</v>
      </c>
      <c r="BE62" s="430">
        <v>56766</v>
      </c>
      <c r="BF62" s="430">
        <v>41379</v>
      </c>
      <c r="BG62" s="430">
        <v>0</v>
      </c>
      <c r="BH62" s="430">
        <v>0</v>
      </c>
      <c r="BI62" s="430">
        <v>0</v>
      </c>
      <c r="BJ62" s="430">
        <v>74649</v>
      </c>
      <c r="BK62" s="430">
        <v>0</v>
      </c>
      <c r="BL62" s="430">
        <v>61097</v>
      </c>
      <c r="BM62" s="430">
        <v>0</v>
      </c>
      <c r="BN62" s="430">
        <v>406542</v>
      </c>
      <c r="BO62" s="430">
        <v>0</v>
      </c>
      <c r="BP62" s="430">
        <v>0</v>
      </c>
      <c r="BQ62" s="430">
        <v>0</v>
      </c>
      <c r="BR62" s="430">
        <v>0</v>
      </c>
      <c r="BS62" s="430">
        <v>0</v>
      </c>
      <c r="BT62" s="430">
        <v>0</v>
      </c>
      <c r="BU62" s="430">
        <v>0</v>
      </c>
      <c r="BV62" s="430">
        <v>59374</v>
      </c>
      <c r="BW62" s="430">
        <v>0</v>
      </c>
      <c r="BX62" s="430">
        <v>51240</v>
      </c>
      <c r="BY62" s="430">
        <v>21609</v>
      </c>
      <c r="BZ62" s="430">
        <v>0</v>
      </c>
      <c r="CA62" s="430">
        <v>0</v>
      </c>
      <c r="CB62" s="430">
        <v>13290</v>
      </c>
      <c r="CC62" s="430">
        <v>0</v>
      </c>
      <c r="CD62" s="466" t="s">
        <v>221</v>
      </c>
      <c r="CE62" s="430">
        <v>3564843</v>
      </c>
      <c r="CF62" s="469"/>
    </row>
    <row r="63" spans="1:84" ht="12.6" customHeight="1" x14ac:dyDescent="0.25">
      <c r="A63" s="408" t="s">
        <v>236</v>
      </c>
      <c r="B63" s="412"/>
      <c r="C63" s="491">
        <v>0</v>
      </c>
      <c r="D63" s="491">
        <v>0</v>
      </c>
      <c r="E63" s="491">
        <v>0</v>
      </c>
      <c r="F63" s="497">
        <v>0</v>
      </c>
      <c r="G63" s="491">
        <v>0</v>
      </c>
      <c r="H63" s="491">
        <v>0</v>
      </c>
      <c r="I63" s="497">
        <v>0</v>
      </c>
      <c r="J63" s="497">
        <v>0</v>
      </c>
      <c r="K63" s="497">
        <v>0</v>
      </c>
      <c r="L63" s="497">
        <v>0</v>
      </c>
      <c r="M63" s="496">
        <v>0</v>
      </c>
      <c r="N63" s="496">
        <v>0</v>
      </c>
      <c r="O63" s="491">
        <v>0</v>
      </c>
      <c r="P63" s="491">
        <v>0</v>
      </c>
      <c r="Q63" s="491">
        <v>0</v>
      </c>
      <c r="R63" s="491">
        <v>0</v>
      </c>
      <c r="S63" s="491">
        <v>0</v>
      </c>
      <c r="T63" s="491">
        <v>0</v>
      </c>
      <c r="U63" s="491">
        <v>7200</v>
      </c>
      <c r="V63" s="491">
        <v>0</v>
      </c>
      <c r="W63" s="491">
        <v>0</v>
      </c>
      <c r="X63" s="491">
        <v>0</v>
      </c>
      <c r="Y63" s="491">
        <v>321608</v>
      </c>
      <c r="Z63" s="491">
        <v>0</v>
      </c>
      <c r="AA63" s="491">
        <v>0</v>
      </c>
      <c r="AB63" s="491">
        <v>0</v>
      </c>
      <c r="AC63" s="491">
        <v>0</v>
      </c>
      <c r="AD63" s="491">
        <v>0</v>
      </c>
      <c r="AE63" s="491">
        <v>0</v>
      </c>
      <c r="AF63" s="491">
        <v>0</v>
      </c>
      <c r="AG63" s="491">
        <v>81125</v>
      </c>
      <c r="AH63" s="491">
        <v>0</v>
      </c>
      <c r="AI63" s="491">
        <v>0</v>
      </c>
      <c r="AJ63" s="491">
        <v>86011</v>
      </c>
      <c r="AK63" s="491">
        <v>0</v>
      </c>
      <c r="AL63" s="491">
        <v>0</v>
      </c>
      <c r="AM63" s="491">
        <v>0</v>
      </c>
      <c r="AN63" s="491">
        <v>0</v>
      </c>
      <c r="AO63" s="491">
        <v>0</v>
      </c>
      <c r="AP63" s="491">
        <v>0</v>
      </c>
      <c r="AQ63" s="491">
        <v>0</v>
      </c>
      <c r="AR63" s="491">
        <v>0</v>
      </c>
      <c r="AS63" s="491">
        <v>0</v>
      </c>
      <c r="AT63" s="491">
        <v>0</v>
      </c>
      <c r="AU63" s="491">
        <v>0</v>
      </c>
      <c r="AV63" s="491">
        <v>0</v>
      </c>
      <c r="AW63" s="491">
        <v>0</v>
      </c>
      <c r="AX63" s="491">
        <v>0</v>
      </c>
      <c r="AY63" s="491">
        <v>0</v>
      </c>
      <c r="AZ63" s="491">
        <v>0</v>
      </c>
      <c r="BA63" s="491">
        <v>0</v>
      </c>
      <c r="BB63" s="491">
        <v>0</v>
      </c>
      <c r="BC63" s="491">
        <v>0</v>
      </c>
      <c r="BD63" s="491">
        <v>0</v>
      </c>
      <c r="BE63" s="491">
        <v>0</v>
      </c>
      <c r="BF63" s="491">
        <v>0</v>
      </c>
      <c r="BG63" s="491">
        <v>0</v>
      </c>
      <c r="BH63" s="491">
        <v>0</v>
      </c>
      <c r="BI63" s="491">
        <v>0</v>
      </c>
      <c r="BJ63" s="491">
        <v>0</v>
      </c>
      <c r="BK63" s="491">
        <v>0</v>
      </c>
      <c r="BL63" s="491">
        <v>0</v>
      </c>
      <c r="BM63" s="491">
        <v>0</v>
      </c>
      <c r="BN63" s="491">
        <v>0</v>
      </c>
      <c r="BO63" s="491">
        <v>0</v>
      </c>
      <c r="BP63" s="491">
        <v>0</v>
      </c>
      <c r="BQ63" s="491">
        <v>0</v>
      </c>
      <c r="BR63" s="491">
        <v>0</v>
      </c>
      <c r="BS63" s="491">
        <v>0</v>
      </c>
      <c r="BT63" s="491">
        <v>0</v>
      </c>
      <c r="BU63" s="491">
        <v>0</v>
      </c>
      <c r="BV63" s="491">
        <v>0</v>
      </c>
      <c r="BW63" s="491">
        <v>0</v>
      </c>
      <c r="BX63" s="491">
        <v>0</v>
      </c>
      <c r="BY63" s="491">
        <v>0</v>
      </c>
      <c r="BZ63" s="491">
        <v>0</v>
      </c>
      <c r="CA63" s="491">
        <v>0</v>
      </c>
      <c r="CB63" s="491">
        <v>0</v>
      </c>
      <c r="CC63" s="491">
        <v>0</v>
      </c>
      <c r="CD63" s="466" t="s">
        <v>221</v>
      </c>
      <c r="CE63" s="430">
        <v>495944</v>
      </c>
      <c r="CF63" s="469"/>
    </row>
    <row r="64" spans="1:84" ht="12.6" customHeight="1" x14ac:dyDescent="0.25">
      <c r="A64" s="408" t="s">
        <v>237</v>
      </c>
      <c r="B64" s="412"/>
      <c r="C64" s="491">
        <v>0</v>
      </c>
      <c r="D64" s="491">
        <v>0</v>
      </c>
      <c r="E64" s="497">
        <v>27611</v>
      </c>
      <c r="F64" s="497">
        <v>0</v>
      </c>
      <c r="G64" s="491">
        <v>0</v>
      </c>
      <c r="H64" s="491">
        <v>0</v>
      </c>
      <c r="I64" s="497">
        <v>1808</v>
      </c>
      <c r="J64" s="497">
        <v>9700</v>
      </c>
      <c r="K64" s="497">
        <v>0</v>
      </c>
      <c r="L64" s="497">
        <v>42212</v>
      </c>
      <c r="M64" s="496">
        <v>0</v>
      </c>
      <c r="N64" s="496">
        <v>0</v>
      </c>
      <c r="O64" s="491">
        <v>13403</v>
      </c>
      <c r="P64" s="491">
        <v>87348</v>
      </c>
      <c r="Q64" s="491">
        <v>15796</v>
      </c>
      <c r="R64" s="491">
        <v>3329</v>
      </c>
      <c r="S64" s="491">
        <v>587890</v>
      </c>
      <c r="T64" s="491">
        <v>0</v>
      </c>
      <c r="U64" s="491">
        <v>316414</v>
      </c>
      <c r="V64" s="491">
        <v>0</v>
      </c>
      <c r="W64" s="491">
        <v>0</v>
      </c>
      <c r="X64" s="491">
        <v>0</v>
      </c>
      <c r="Y64" s="491">
        <v>40052</v>
      </c>
      <c r="Z64" s="491">
        <v>0</v>
      </c>
      <c r="AA64" s="491">
        <v>0</v>
      </c>
      <c r="AB64" s="491">
        <v>297990</v>
      </c>
      <c r="AC64" s="491">
        <v>22491</v>
      </c>
      <c r="AD64" s="491">
        <v>0</v>
      </c>
      <c r="AE64" s="491">
        <v>8322</v>
      </c>
      <c r="AF64" s="491">
        <v>0</v>
      </c>
      <c r="AG64" s="491">
        <v>43469</v>
      </c>
      <c r="AH64" s="491">
        <v>29594</v>
      </c>
      <c r="AI64" s="491">
        <v>0</v>
      </c>
      <c r="AJ64" s="491">
        <v>208230</v>
      </c>
      <c r="AK64" s="491">
        <v>544</v>
      </c>
      <c r="AL64" s="491">
        <v>0</v>
      </c>
      <c r="AM64" s="491">
        <v>0</v>
      </c>
      <c r="AN64" s="491">
        <v>0</v>
      </c>
      <c r="AO64" s="491">
        <v>0</v>
      </c>
      <c r="AP64" s="491">
        <v>0</v>
      </c>
      <c r="AQ64" s="491">
        <v>0</v>
      </c>
      <c r="AR64" s="491">
        <v>60</v>
      </c>
      <c r="AS64" s="491">
        <v>0</v>
      </c>
      <c r="AT64" s="491">
        <v>0</v>
      </c>
      <c r="AU64" s="491">
        <v>0</v>
      </c>
      <c r="AV64" s="491">
        <v>0</v>
      </c>
      <c r="AW64" s="491">
        <v>0</v>
      </c>
      <c r="AX64" s="491">
        <v>0</v>
      </c>
      <c r="AY64" s="491">
        <v>232636</v>
      </c>
      <c r="AZ64" s="491">
        <v>0</v>
      </c>
      <c r="BA64" s="491">
        <v>1991</v>
      </c>
      <c r="BB64" s="491">
        <v>417</v>
      </c>
      <c r="BC64" s="491">
        <v>0</v>
      </c>
      <c r="BD64" s="491">
        <v>0</v>
      </c>
      <c r="BE64" s="491">
        <v>17879</v>
      </c>
      <c r="BF64" s="491">
        <v>32823</v>
      </c>
      <c r="BG64" s="491">
        <v>0</v>
      </c>
      <c r="BH64" s="491">
        <v>0</v>
      </c>
      <c r="BI64" s="491">
        <v>0</v>
      </c>
      <c r="BJ64" s="491">
        <v>20669</v>
      </c>
      <c r="BK64" s="491">
        <v>0</v>
      </c>
      <c r="BL64" s="491">
        <v>7293</v>
      </c>
      <c r="BM64" s="491">
        <v>0</v>
      </c>
      <c r="BN64" s="491">
        <v>54423</v>
      </c>
      <c r="BO64" s="491">
        <v>0</v>
      </c>
      <c r="BP64" s="491">
        <v>0</v>
      </c>
      <c r="BQ64" s="491">
        <v>0</v>
      </c>
      <c r="BR64" s="491">
        <v>0</v>
      </c>
      <c r="BS64" s="491">
        <v>0</v>
      </c>
      <c r="BT64" s="491">
        <v>0</v>
      </c>
      <c r="BU64" s="491">
        <v>0</v>
      </c>
      <c r="BV64" s="491">
        <v>4126</v>
      </c>
      <c r="BW64" s="491">
        <v>0</v>
      </c>
      <c r="BX64" s="491">
        <v>2229</v>
      </c>
      <c r="BY64" s="491">
        <v>257</v>
      </c>
      <c r="BZ64" s="491">
        <v>0</v>
      </c>
      <c r="CA64" s="491">
        <v>0</v>
      </c>
      <c r="CB64" s="491">
        <v>2645</v>
      </c>
      <c r="CC64" s="491">
        <v>0</v>
      </c>
      <c r="CD64" s="466" t="s">
        <v>221</v>
      </c>
      <c r="CE64" s="430">
        <v>2133651</v>
      </c>
      <c r="CF64" s="469"/>
    </row>
    <row r="65" spans="1:84" ht="12.6" customHeight="1" x14ac:dyDescent="0.25">
      <c r="A65" s="408" t="s">
        <v>238</v>
      </c>
      <c r="B65" s="412"/>
      <c r="C65" s="491">
        <v>0</v>
      </c>
      <c r="D65" s="491">
        <v>0</v>
      </c>
      <c r="E65" s="491">
        <v>0</v>
      </c>
      <c r="F65" s="491">
        <v>0</v>
      </c>
      <c r="G65" s="491">
        <v>0</v>
      </c>
      <c r="H65" s="491">
        <v>0</v>
      </c>
      <c r="I65" s="497">
        <v>392</v>
      </c>
      <c r="J65" s="491">
        <v>0</v>
      </c>
      <c r="K65" s="497">
        <v>0</v>
      </c>
      <c r="L65" s="497">
        <v>2129</v>
      </c>
      <c r="M65" s="496">
        <v>0</v>
      </c>
      <c r="N65" s="496">
        <v>0</v>
      </c>
      <c r="O65" s="491">
        <v>0</v>
      </c>
      <c r="P65" s="491">
        <v>1276</v>
      </c>
      <c r="Q65" s="491">
        <v>495</v>
      </c>
      <c r="R65" s="491">
        <v>0</v>
      </c>
      <c r="S65" s="491">
        <v>0</v>
      </c>
      <c r="T65" s="491">
        <v>0</v>
      </c>
      <c r="U65" s="491">
        <v>597</v>
      </c>
      <c r="V65" s="491">
        <v>0</v>
      </c>
      <c r="W65" s="491">
        <v>0</v>
      </c>
      <c r="X65" s="491">
        <v>0</v>
      </c>
      <c r="Y65" s="491">
        <v>1192</v>
      </c>
      <c r="Z65" s="491">
        <v>0</v>
      </c>
      <c r="AA65" s="491">
        <v>0</v>
      </c>
      <c r="AB65" s="491">
        <v>0</v>
      </c>
      <c r="AC65" s="491">
        <v>0</v>
      </c>
      <c r="AD65" s="491">
        <v>0</v>
      </c>
      <c r="AE65" s="491">
        <v>2248</v>
      </c>
      <c r="AF65" s="491">
        <v>0</v>
      </c>
      <c r="AG65" s="491">
        <v>2052</v>
      </c>
      <c r="AH65" s="491">
        <v>11525</v>
      </c>
      <c r="AI65" s="491">
        <v>0</v>
      </c>
      <c r="AJ65" s="491">
        <v>23538</v>
      </c>
      <c r="AK65" s="491">
        <v>0</v>
      </c>
      <c r="AL65" s="491">
        <v>0</v>
      </c>
      <c r="AM65" s="491">
        <v>0</v>
      </c>
      <c r="AN65" s="491">
        <v>0</v>
      </c>
      <c r="AO65" s="491">
        <v>0</v>
      </c>
      <c r="AP65" s="491">
        <v>0</v>
      </c>
      <c r="AQ65" s="491">
        <v>0</v>
      </c>
      <c r="AR65" s="491">
        <v>0</v>
      </c>
      <c r="AS65" s="491">
        <v>0</v>
      </c>
      <c r="AT65" s="491">
        <v>0</v>
      </c>
      <c r="AU65" s="491">
        <v>0</v>
      </c>
      <c r="AV65" s="491">
        <v>0</v>
      </c>
      <c r="AW65" s="491">
        <v>0</v>
      </c>
      <c r="AX65" s="491">
        <v>0</v>
      </c>
      <c r="AY65" s="491">
        <v>0</v>
      </c>
      <c r="AZ65" s="491">
        <v>0</v>
      </c>
      <c r="BA65" s="491">
        <v>0</v>
      </c>
      <c r="BB65" s="491">
        <v>0</v>
      </c>
      <c r="BC65" s="491">
        <v>0</v>
      </c>
      <c r="BD65" s="491">
        <v>0</v>
      </c>
      <c r="BE65" s="491">
        <v>99323</v>
      </c>
      <c r="BF65" s="491">
        <v>806</v>
      </c>
      <c r="BG65" s="491">
        <v>0</v>
      </c>
      <c r="BH65" s="491">
        <v>0</v>
      </c>
      <c r="BI65" s="491">
        <v>0</v>
      </c>
      <c r="BJ65" s="491">
        <v>2192</v>
      </c>
      <c r="BK65" s="491">
        <v>0</v>
      </c>
      <c r="BL65" s="491">
        <v>0</v>
      </c>
      <c r="BM65" s="491">
        <v>0</v>
      </c>
      <c r="BN65" s="491">
        <v>58822</v>
      </c>
      <c r="BO65" s="491">
        <v>0</v>
      </c>
      <c r="BP65" s="491">
        <v>0</v>
      </c>
      <c r="BQ65" s="491">
        <v>0</v>
      </c>
      <c r="BR65" s="491">
        <v>0</v>
      </c>
      <c r="BS65" s="491">
        <v>0</v>
      </c>
      <c r="BT65" s="491">
        <v>0</v>
      </c>
      <c r="BU65" s="491">
        <v>0</v>
      </c>
      <c r="BV65" s="491">
        <v>812</v>
      </c>
      <c r="BW65" s="491">
        <v>0</v>
      </c>
      <c r="BX65" s="491">
        <v>0</v>
      </c>
      <c r="BY65" s="491">
        <v>0</v>
      </c>
      <c r="BZ65" s="491">
        <v>0</v>
      </c>
      <c r="CA65" s="491">
        <v>0</v>
      </c>
      <c r="CB65" s="491">
        <v>384</v>
      </c>
      <c r="CC65" s="491">
        <v>0</v>
      </c>
      <c r="CD65" s="466" t="s">
        <v>221</v>
      </c>
      <c r="CE65" s="430">
        <v>207783</v>
      </c>
      <c r="CF65" s="469"/>
    </row>
    <row r="66" spans="1:84" ht="12.6" customHeight="1" x14ac:dyDescent="0.25">
      <c r="A66" s="408" t="s">
        <v>239</v>
      </c>
      <c r="B66" s="412"/>
      <c r="C66" s="491">
        <v>0</v>
      </c>
      <c r="D66" s="491">
        <v>0</v>
      </c>
      <c r="E66" s="491">
        <v>55462</v>
      </c>
      <c r="F66" s="491">
        <v>0</v>
      </c>
      <c r="G66" s="491">
        <v>0</v>
      </c>
      <c r="H66" s="491">
        <v>0</v>
      </c>
      <c r="I66" s="491">
        <v>252</v>
      </c>
      <c r="J66" s="491">
        <v>0</v>
      </c>
      <c r="K66" s="497">
        <v>0</v>
      </c>
      <c r="L66" s="497">
        <v>66414</v>
      </c>
      <c r="M66" s="496">
        <v>0</v>
      </c>
      <c r="N66" s="496">
        <v>0</v>
      </c>
      <c r="O66" s="491">
        <v>108401</v>
      </c>
      <c r="P66" s="491">
        <v>2611</v>
      </c>
      <c r="Q66" s="491">
        <v>0</v>
      </c>
      <c r="R66" s="491">
        <v>216</v>
      </c>
      <c r="S66" s="491">
        <v>89</v>
      </c>
      <c r="T66" s="491">
        <v>0</v>
      </c>
      <c r="U66" s="491">
        <v>332985</v>
      </c>
      <c r="V66" s="491">
        <v>0</v>
      </c>
      <c r="W66" s="491">
        <v>0</v>
      </c>
      <c r="X66" s="491">
        <v>0</v>
      </c>
      <c r="Y66" s="491">
        <v>170015</v>
      </c>
      <c r="Z66" s="491">
        <v>0</v>
      </c>
      <c r="AA66" s="491">
        <v>0</v>
      </c>
      <c r="AB66" s="491">
        <v>151513</v>
      </c>
      <c r="AC66" s="491">
        <v>33</v>
      </c>
      <c r="AD66" s="491">
        <v>0</v>
      </c>
      <c r="AE66" s="491">
        <v>373</v>
      </c>
      <c r="AF66" s="491">
        <v>0</v>
      </c>
      <c r="AG66" s="491">
        <v>165875</v>
      </c>
      <c r="AH66" s="491">
        <v>89322</v>
      </c>
      <c r="AI66" s="491">
        <v>0</v>
      </c>
      <c r="AJ66" s="491">
        <v>204011</v>
      </c>
      <c r="AK66" s="491">
        <v>0</v>
      </c>
      <c r="AL66" s="491">
        <v>0</v>
      </c>
      <c r="AM66" s="491">
        <v>0</v>
      </c>
      <c r="AN66" s="491">
        <v>0</v>
      </c>
      <c r="AO66" s="491">
        <v>0</v>
      </c>
      <c r="AP66" s="491">
        <v>0</v>
      </c>
      <c r="AQ66" s="491">
        <v>0</v>
      </c>
      <c r="AR66" s="491">
        <v>0</v>
      </c>
      <c r="AS66" s="491">
        <v>0</v>
      </c>
      <c r="AT66" s="491">
        <v>0</v>
      </c>
      <c r="AU66" s="491">
        <v>0</v>
      </c>
      <c r="AV66" s="491">
        <v>0</v>
      </c>
      <c r="AW66" s="491">
        <v>0</v>
      </c>
      <c r="AX66" s="491">
        <v>0</v>
      </c>
      <c r="AY66" s="491">
        <v>1170</v>
      </c>
      <c r="AZ66" s="491">
        <v>0</v>
      </c>
      <c r="BA66" s="491">
        <v>96044</v>
      </c>
      <c r="BB66" s="491">
        <v>0</v>
      </c>
      <c r="BC66" s="491">
        <v>0</v>
      </c>
      <c r="BD66" s="491">
        <v>0</v>
      </c>
      <c r="BE66" s="491">
        <v>17606</v>
      </c>
      <c r="BF66" s="491">
        <v>0</v>
      </c>
      <c r="BG66" s="491">
        <v>0</v>
      </c>
      <c r="BH66" s="491">
        <v>0</v>
      </c>
      <c r="BI66" s="491">
        <v>0</v>
      </c>
      <c r="BJ66" s="491">
        <v>77398</v>
      </c>
      <c r="BK66" s="491">
        <v>0</v>
      </c>
      <c r="BL66" s="491">
        <v>8989</v>
      </c>
      <c r="BM66" s="491">
        <v>0</v>
      </c>
      <c r="BN66" s="491">
        <v>311991</v>
      </c>
      <c r="BO66" s="491">
        <v>0</v>
      </c>
      <c r="BP66" s="491">
        <v>0</v>
      </c>
      <c r="BQ66" s="491">
        <v>0</v>
      </c>
      <c r="BR66" s="491">
        <v>0</v>
      </c>
      <c r="BS66" s="491">
        <v>0</v>
      </c>
      <c r="BT66" s="491">
        <v>0</v>
      </c>
      <c r="BU66" s="491">
        <v>0</v>
      </c>
      <c r="BV66" s="491">
        <v>13493</v>
      </c>
      <c r="BW66" s="491">
        <v>0</v>
      </c>
      <c r="BX66" s="491">
        <v>2297</v>
      </c>
      <c r="BY66" s="491">
        <v>325</v>
      </c>
      <c r="BZ66" s="491">
        <v>0</v>
      </c>
      <c r="CA66" s="491">
        <v>0</v>
      </c>
      <c r="CB66" s="491">
        <v>3960</v>
      </c>
      <c r="CC66" s="491">
        <v>0</v>
      </c>
      <c r="CD66" s="466" t="s">
        <v>221</v>
      </c>
      <c r="CE66" s="430">
        <v>1880845</v>
      </c>
      <c r="CF66" s="469"/>
    </row>
    <row r="67" spans="1:84" ht="12.6" customHeight="1" x14ac:dyDescent="0.25">
      <c r="A67" s="408" t="s">
        <v>6</v>
      </c>
      <c r="B67" s="412"/>
      <c r="C67" s="430">
        <v>0</v>
      </c>
      <c r="D67" s="430">
        <v>0</v>
      </c>
      <c r="E67" s="430">
        <v>40917</v>
      </c>
      <c r="F67" s="430">
        <v>0</v>
      </c>
      <c r="G67" s="430">
        <v>0</v>
      </c>
      <c r="H67" s="430">
        <v>0</v>
      </c>
      <c r="I67" s="430">
        <v>27344</v>
      </c>
      <c r="J67" s="430">
        <v>694</v>
      </c>
      <c r="K67" s="430">
        <v>0</v>
      </c>
      <c r="L67" s="430">
        <v>0</v>
      </c>
      <c r="M67" s="430">
        <v>0</v>
      </c>
      <c r="N67" s="430">
        <v>0</v>
      </c>
      <c r="O67" s="430">
        <v>69737</v>
      </c>
      <c r="P67" s="430">
        <v>146928</v>
      </c>
      <c r="Q67" s="430">
        <v>2995</v>
      </c>
      <c r="R67" s="430">
        <v>7353</v>
      </c>
      <c r="S67" s="430">
        <v>9368</v>
      </c>
      <c r="T67" s="430">
        <v>0</v>
      </c>
      <c r="U67" s="430">
        <v>19053</v>
      </c>
      <c r="V67" s="430">
        <v>0</v>
      </c>
      <c r="W67" s="430">
        <v>0</v>
      </c>
      <c r="X67" s="430">
        <v>0</v>
      </c>
      <c r="Y67" s="430">
        <v>95853</v>
      </c>
      <c r="Z67" s="430">
        <v>0</v>
      </c>
      <c r="AA67" s="430">
        <v>0</v>
      </c>
      <c r="AB67" s="430">
        <v>3867</v>
      </c>
      <c r="AC67" s="430">
        <v>764</v>
      </c>
      <c r="AD67" s="430">
        <v>0</v>
      </c>
      <c r="AE67" s="430">
        <v>8228</v>
      </c>
      <c r="AF67" s="430">
        <v>0</v>
      </c>
      <c r="AG67" s="430">
        <v>29431</v>
      </c>
      <c r="AH67" s="430">
        <v>44735</v>
      </c>
      <c r="AI67" s="430">
        <v>0</v>
      </c>
      <c r="AJ67" s="430">
        <v>82077</v>
      </c>
      <c r="AK67" s="430">
        <v>0</v>
      </c>
      <c r="AL67" s="430">
        <v>0</v>
      </c>
      <c r="AM67" s="430">
        <v>0</v>
      </c>
      <c r="AN67" s="430">
        <v>0</v>
      </c>
      <c r="AO67" s="430">
        <v>0</v>
      </c>
      <c r="AP67" s="430">
        <v>0</v>
      </c>
      <c r="AQ67" s="430">
        <v>0</v>
      </c>
      <c r="AR67" s="430">
        <v>717</v>
      </c>
      <c r="AS67" s="430">
        <v>0</v>
      </c>
      <c r="AT67" s="430">
        <v>0</v>
      </c>
      <c r="AU67" s="430">
        <v>0</v>
      </c>
      <c r="AV67" s="430">
        <v>0</v>
      </c>
      <c r="AW67" s="430">
        <v>0</v>
      </c>
      <c r="AX67" s="430">
        <v>0</v>
      </c>
      <c r="AY67" s="430">
        <v>9393</v>
      </c>
      <c r="AZ67" s="430">
        <v>5042</v>
      </c>
      <c r="BA67" s="430">
        <v>598</v>
      </c>
      <c r="BB67" s="430">
        <v>385</v>
      </c>
      <c r="BC67" s="430">
        <v>0</v>
      </c>
      <c r="BD67" s="430">
        <v>0</v>
      </c>
      <c r="BE67" s="430">
        <v>25684</v>
      </c>
      <c r="BF67" s="430">
        <v>1747</v>
      </c>
      <c r="BG67" s="430">
        <v>0</v>
      </c>
      <c r="BH67" s="430">
        <v>0</v>
      </c>
      <c r="BI67" s="430">
        <v>0</v>
      </c>
      <c r="BJ67" s="430">
        <v>0</v>
      </c>
      <c r="BK67" s="430">
        <v>0</v>
      </c>
      <c r="BL67" s="430">
        <v>0</v>
      </c>
      <c r="BM67" s="430">
        <v>0</v>
      </c>
      <c r="BN67" s="430">
        <v>103556</v>
      </c>
      <c r="BO67" s="430">
        <v>0</v>
      </c>
      <c r="BP67" s="430">
        <v>0</v>
      </c>
      <c r="BQ67" s="430">
        <v>0</v>
      </c>
      <c r="BR67" s="430">
        <v>0</v>
      </c>
      <c r="BS67" s="430">
        <v>0</v>
      </c>
      <c r="BT67" s="430">
        <v>0</v>
      </c>
      <c r="BU67" s="430">
        <v>0</v>
      </c>
      <c r="BV67" s="430">
        <v>2868</v>
      </c>
      <c r="BW67" s="430">
        <v>0</v>
      </c>
      <c r="BX67" s="430">
        <v>0</v>
      </c>
      <c r="BY67" s="430">
        <v>796</v>
      </c>
      <c r="BZ67" s="430">
        <v>0</v>
      </c>
      <c r="CA67" s="430">
        <v>0</v>
      </c>
      <c r="CB67" s="430">
        <v>0</v>
      </c>
      <c r="CC67" s="430">
        <v>0</v>
      </c>
      <c r="CD67" s="466" t="s">
        <v>221</v>
      </c>
      <c r="CE67" s="430">
        <v>740130</v>
      </c>
      <c r="CF67" s="469"/>
    </row>
    <row r="68" spans="1:84" ht="12.6" customHeight="1" x14ac:dyDescent="0.25">
      <c r="A68" s="408" t="s">
        <v>240</v>
      </c>
      <c r="B68" s="412"/>
      <c r="C68" s="491">
        <v>0</v>
      </c>
      <c r="D68" s="491">
        <v>0</v>
      </c>
      <c r="E68" s="491">
        <v>7358</v>
      </c>
      <c r="F68" s="491">
        <v>0</v>
      </c>
      <c r="G68" s="491">
        <v>0</v>
      </c>
      <c r="H68" s="491">
        <v>0</v>
      </c>
      <c r="I68" s="491">
        <v>3442</v>
      </c>
      <c r="J68" s="491">
        <v>0</v>
      </c>
      <c r="K68" s="497">
        <v>0</v>
      </c>
      <c r="L68" s="497">
        <v>27340</v>
      </c>
      <c r="M68" s="496">
        <v>0</v>
      </c>
      <c r="N68" s="496">
        <v>0</v>
      </c>
      <c r="O68" s="491">
        <v>4257</v>
      </c>
      <c r="P68" s="491">
        <v>7920</v>
      </c>
      <c r="Q68" s="491">
        <v>0</v>
      </c>
      <c r="R68" s="491">
        <v>393</v>
      </c>
      <c r="S68" s="491">
        <v>89</v>
      </c>
      <c r="T68" s="491">
        <v>0</v>
      </c>
      <c r="U68" s="491">
        <v>1100</v>
      </c>
      <c r="V68" s="491">
        <v>0</v>
      </c>
      <c r="W68" s="491">
        <v>0</v>
      </c>
      <c r="X68" s="491">
        <v>0</v>
      </c>
      <c r="Y68" s="491">
        <v>975</v>
      </c>
      <c r="Z68" s="491">
        <v>0</v>
      </c>
      <c r="AA68" s="491">
        <v>0</v>
      </c>
      <c r="AB68" s="491">
        <v>13831</v>
      </c>
      <c r="AC68" s="491">
        <v>2795</v>
      </c>
      <c r="AD68" s="491">
        <v>0</v>
      </c>
      <c r="AE68" s="491">
        <v>1400</v>
      </c>
      <c r="AF68" s="491">
        <v>0</v>
      </c>
      <c r="AG68" s="491">
        <v>13573</v>
      </c>
      <c r="AH68" s="491">
        <v>5429</v>
      </c>
      <c r="AI68" s="491">
        <v>0</v>
      </c>
      <c r="AJ68" s="491">
        <v>193824</v>
      </c>
      <c r="AK68" s="491">
        <v>0</v>
      </c>
      <c r="AL68" s="491">
        <v>0</v>
      </c>
      <c r="AM68" s="491">
        <v>0</v>
      </c>
      <c r="AN68" s="491">
        <v>0</v>
      </c>
      <c r="AO68" s="491">
        <v>0</v>
      </c>
      <c r="AP68" s="491">
        <v>0</v>
      </c>
      <c r="AQ68" s="491">
        <v>0</v>
      </c>
      <c r="AR68" s="491">
        <v>0</v>
      </c>
      <c r="AS68" s="491">
        <v>0</v>
      </c>
      <c r="AT68" s="491">
        <v>0</v>
      </c>
      <c r="AU68" s="491">
        <v>0</v>
      </c>
      <c r="AV68" s="491">
        <v>0</v>
      </c>
      <c r="AW68" s="491">
        <v>0</v>
      </c>
      <c r="AX68" s="491">
        <v>0</v>
      </c>
      <c r="AY68" s="491">
        <v>1198</v>
      </c>
      <c r="AZ68" s="491">
        <v>0</v>
      </c>
      <c r="BA68" s="491">
        <v>0</v>
      </c>
      <c r="BB68" s="491">
        <v>635</v>
      </c>
      <c r="BC68" s="491">
        <v>0</v>
      </c>
      <c r="BD68" s="491">
        <v>0</v>
      </c>
      <c r="BE68" s="491">
        <v>734</v>
      </c>
      <c r="BF68" s="491">
        <v>0</v>
      </c>
      <c r="BG68" s="491">
        <v>0</v>
      </c>
      <c r="BH68" s="491">
        <v>0</v>
      </c>
      <c r="BI68" s="491">
        <v>0</v>
      </c>
      <c r="BJ68" s="491">
        <v>37268</v>
      </c>
      <c r="BK68" s="491">
        <v>0</v>
      </c>
      <c r="BL68" s="491">
        <v>4641</v>
      </c>
      <c r="BM68" s="491">
        <v>0</v>
      </c>
      <c r="BN68" s="491">
        <v>40534</v>
      </c>
      <c r="BO68" s="491">
        <v>0</v>
      </c>
      <c r="BP68" s="491">
        <v>0</v>
      </c>
      <c r="BQ68" s="491">
        <v>0</v>
      </c>
      <c r="BR68" s="491">
        <v>0</v>
      </c>
      <c r="BS68" s="491">
        <v>0</v>
      </c>
      <c r="BT68" s="491">
        <v>0</v>
      </c>
      <c r="BU68" s="491">
        <v>0</v>
      </c>
      <c r="BV68" s="491">
        <v>10510</v>
      </c>
      <c r="BW68" s="491">
        <v>0</v>
      </c>
      <c r="BX68" s="491">
        <v>1730</v>
      </c>
      <c r="BY68" s="491">
        <v>987</v>
      </c>
      <c r="BZ68" s="491">
        <v>0</v>
      </c>
      <c r="CA68" s="491">
        <v>0</v>
      </c>
      <c r="CB68" s="491">
        <v>0</v>
      </c>
      <c r="CC68" s="491">
        <v>0</v>
      </c>
      <c r="CD68" s="466" t="s">
        <v>221</v>
      </c>
      <c r="CE68" s="430">
        <v>381963</v>
      </c>
      <c r="CF68" s="469"/>
    </row>
    <row r="69" spans="1:84" ht="12.6" customHeight="1" x14ac:dyDescent="0.25">
      <c r="A69" s="408" t="s">
        <v>1262</v>
      </c>
      <c r="B69" s="412"/>
      <c r="C69" s="466" t="s">
        <v>221</v>
      </c>
      <c r="D69" s="466" t="s">
        <v>221</v>
      </c>
      <c r="E69" s="466" t="s">
        <v>221</v>
      </c>
      <c r="F69" s="466" t="s">
        <v>221</v>
      </c>
      <c r="G69" s="466" t="s">
        <v>221</v>
      </c>
      <c r="H69" s="466" t="s">
        <v>221</v>
      </c>
      <c r="I69" s="466" t="s">
        <v>221</v>
      </c>
      <c r="J69" s="466" t="s">
        <v>221</v>
      </c>
      <c r="K69" s="466" t="s">
        <v>221</v>
      </c>
      <c r="L69" s="466"/>
      <c r="M69" s="466" t="s">
        <v>221</v>
      </c>
      <c r="N69" s="466" t="s">
        <v>221</v>
      </c>
      <c r="O69" s="466" t="s">
        <v>221</v>
      </c>
      <c r="P69" s="466" t="s">
        <v>221</v>
      </c>
      <c r="Q69" s="466" t="s">
        <v>221</v>
      </c>
      <c r="R69" s="466" t="s">
        <v>221</v>
      </c>
      <c r="S69" s="466" t="s">
        <v>221</v>
      </c>
      <c r="T69" s="466" t="s">
        <v>221</v>
      </c>
      <c r="U69" s="466" t="s">
        <v>221</v>
      </c>
      <c r="V69" s="466" t="s">
        <v>221</v>
      </c>
      <c r="W69" s="466" t="s">
        <v>221</v>
      </c>
      <c r="X69" s="466" t="s">
        <v>221</v>
      </c>
      <c r="Y69" s="466" t="s">
        <v>221</v>
      </c>
      <c r="Z69" s="466" t="s">
        <v>221</v>
      </c>
      <c r="AA69" s="466" t="s">
        <v>221</v>
      </c>
      <c r="AB69" s="466" t="s">
        <v>221</v>
      </c>
      <c r="AC69" s="466" t="s">
        <v>221</v>
      </c>
      <c r="AD69" s="466" t="s">
        <v>221</v>
      </c>
      <c r="AE69" s="466" t="s">
        <v>221</v>
      </c>
      <c r="AF69" s="466" t="s">
        <v>221</v>
      </c>
      <c r="AG69" s="466" t="s">
        <v>221</v>
      </c>
      <c r="AH69" s="466" t="s">
        <v>221</v>
      </c>
      <c r="AI69" s="466" t="s">
        <v>221</v>
      </c>
      <c r="AJ69" s="466" t="s">
        <v>221</v>
      </c>
      <c r="AK69" s="466" t="s">
        <v>221</v>
      </c>
      <c r="AL69" s="466" t="s">
        <v>221</v>
      </c>
      <c r="AM69" s="466" t="s">
        <v>221</v>
      </c>
      <c r="AN69" s="466" t="s">
        <v>221</v>
      </c>
      <c r="AO69" s="466" t="s">
        <v>221</v>
      </c>
      <c r="AP69" s="466" t="s">
        <v>221</v>
      </c>
      <c r="AQ69" s="466" t="s">
        <v>221</v>
      </c>
      <c r="AR69" s="466" t="s">
        <v>221</v>
      </c>
      <c r="AS69" s="466" t="s">
        <v>221</v>
      </c>
      <c r="AT69" s="466" t="s">
        <v>221</v>
      </c>
      <c r="AU69" s="466" t="s">
        <v>221</v>
      </c>
      <c r="AV69" s="466" t="s">
        <v>221</v>
      </c>
      <c r="AW69" s="466" t="s">
        <v>221</v>
      </c>
      <c r="AX69" s="466" t="s">
        <v>221</v>
      </c>
      <c r="AY69" s="466" t="s">
        <v>221</v>
      </c>
      <c r="AZ69" s="466" t="s">
        <v>221</v>
      </c>
      <c r="BA69" s="466" t="s">
        <v>221</v>
      </c>
      <c r="BB69" s="466" t="s">
        <v>221</v>
      </c>
      <c r="BC69" s="466" t="s">
        <v>221</v>
      </c>
      <c r="BD69" s="466" t="s">
        <v>221</v>
      </c>
      <c r="BE69" s="466" t="s">
        <v>221</v>
      </c>
      <c r="BF69" s="466" t="s">
        <v>221</v>
      </c>
      <c r="BG69" s="466" t="s">
        <v>221</v>
      </c>
      <c r="BH69" s="466" t="s">
        <v>221</v>
      </c>
      <c r="BI69" s="466" t="s">
        <v>221</v>
      </c>
      <c r="BJ69" s="466" t="s">
        <v>221</v>
      </c>
      <c r="BK69" s="466" t="s">
        <v>221</v>
      </c>
      <c r="BL69" s="466" t="s">
        <v>221</v>
      </c>
      <c r="BM69" s="466" t="s">
        <v>221</v>
      </c>
      <c r="BN69" s="466" t="s">
        <v>221</v>
      </c>
      <c r="BO69" s="466" t="s">
        <v>221</v>
      </c>
      <c r="BP69" s="466" t="s">
        <v>221</v>
      </c>
      <c r="BQ69" s="466" t="s">
        <v>221</v>
      </c>
      <c r="BR69" s="466" t="s">
        <v>221</v>
      </c>
      <c r="BS69" s="466" t="s">
        <v>221</v>
      </c>
      <c r="BT69" s="466" t="s">
        <v>221</v>
      </c>
      <c r="BU69" s="466" t="s">
        <v>221</v>
      </c>
      <c r="BV69" s="466" t="s">
        <v>221</v>
      </c>
      <c r="BW69" s="466" t="s">
        <v>221</v>
      </c>
      <c r="BX69" s="466" t="s">
        <v>221</v>
      </c>
      <c r="BY69" s="466" t="s">
        <v>221</v>
      </c>
      <c r="BZ69" s="466" t="s">
        <v>221</v>
      </c>
      <c r="CA69" s="466" t="s">
        <v>221</v>
      </c>
      <c r="CB69" s="466" t="s">
        <v>221</v>
      </c>
      <c r="CC69" s="466" t="s">
        <v>221</v>
      </c>
      <c r="CD69" s="423"/>
      <c r="CE69" s="430">
        <v>0</v>
      </c>
      <c r="CF69" s="469"/>
    </row>
    <row r="70" spans="1:84" ht="12.6" customHeight="1" x14ac:dyDescent="0.25">
      <c r="A70" s="408" t="s">
        <v>241</v>
      </c>
      <c r="B70" s="412"/>
      <c r="C70" s="491">
        <v>0</v>
      </c>
      <c r="D70" s="491">
        <v>0</v>
      </c>
      <c r="E70" s="497">
        <v>28417</v>
      </c>
      <c r="F70" s="497">
        <v>0</v>
      </c>
      <c r="G70" s="491">
        <v>0</v>
      </c>
      <c r="H70" s="491">
        <v>0</v>
      </c>
      <c r="I70" s="497">
        <v>3553</v>
      </c>
      <c r="J70" s="497">
        <v>0</v>
      </c>
      <c r="K70" s="497">
        <v>0</v>
      </c>
      <c r="L70" s="497">
        <v>52639</v>
      </c>
      <c r="M70" s="496">
        <v>0</v>
      </c>
      <c r="N70" s="496">
        <v>0</v>
      </c>
      <c r="O70" s="491">
        <v>15584</v>
      </c>
      <c r="P70" s="491">
        <v>101119</v>
      </c>
      <c r="Q70" s="491">
        <v>1866</v>
      </c>
      <c r="R70" s="491">
        <v>9037</v>
      </c>
      <c r="S70" s="491">
        <v>18343</v>
      </c>
      <c r="T70" s="491">
        <v>0</v>
      </c>
      <c r="U70" s="491">
        <v>52923</v>
      </c>
      <c r="V70" s="491">
        <v>0</v>
      </c>
      <c r="W70" s="491">
        <v>0</v>
      </c>
      <c r="X70" s="491">
        <v>0</v>
      </c>
      <c r="Y70" s="491">
        <v>218134</v>
      </c>
      <c r="Z70" s="491">
        <v>0</v>
      </c>
      <c r="AA70" s="491">
        <v>0</v>
      </c>
      <c r="AB70" s="491">
        <v>11947</v>
      </c>
      <c r="AC70" s="491">
        <v>1721</v>
      </c>
      <c r="AD70" s="491">
        <v>0</v>
      </c>
      <c r="AE70" s="491">
        <v>9296</v>
      </c>
      <c r="AF70" s="491">
        <v>0</v>
      </c>
      <c r="AG70" s="491">
        <v>91019</v>
      </c>
      <c r="AH70" s="491">
        <v>45698</v>
      </c>
      <c r="AI70" s="491">
        <v>0</v>
      </c>
      <c r="AJ70" s="491">
        <v>198132</v>
      </c>
      <c r="AK70" s="491">
        <v>2139</v>
      </c>
      <c r="AL70" s="491">
        <v>0</v>
      </c>
      <c r="AM70" s="491">
        <v>0</v>
      </c>
      <c r="AN70" s="491">
        <v>0</v>
      </c>
      <c r="AO70" s="491">
        <v>0</v>
      </c>
      <c r="AP70" s="491">
        <v>0</v>
      </c>
      <c r="AQ70" s="491">
        <v>0</v>
      </c>
      <c r="AR70" s="491">
        <v>0</v>
      </c>
      <c r="AS70" s="491">
        <v>0</v>
      </c>
      <c r="AT70" s="491">
        <v>0</v>
      </c>
      <c r="AU70" s="491">
        <v>0</v>
      </c>
      <c r="AV70" s="491">
        <v>0</v>
      </c>
      <c r="AW70" s="491">
        <v>0</v>
      </c>
      <c r="AX70" s="491">
        <v>0</v>
      </c>
      <c r="AY70" s="491">
        <v>3034</v>
      </c>
      <c r="AZ70" s="491">
        <v>0</v>
      </c>
      <c r="BA70" s="491">
        <v>0</v>
      </c>
      <c r="BB70" s="491">
        <v>717</v>
      </c>
      <c r="BC70" s="491">
        <v>0</v>
      </c>
      <c r="BD70" s="491">
        <v>0</v>
      </c>
      <c r="BE70" s="491">
        <v>41802</v>
      </c>
      <c r="BF70" s="491">
        <v>576</v>
      </c>
      <c r="BG70" s="491">
        <v>0</v>
      </c>
      <c r="BH70" s="491">
        <v>0</v>
      </c>
      <c r="BI70" s="491">
        <v>0</v>
      </c>
      <c r="BJ70" s="491">
        <v>17957</v>
      </c>
      <c r="BK70" s="491">
        <v>0</v>
      </c>
      <c r="BL70" s="491">
        <v>14495</v>
      </c>
      <c r="BM70" s="491">
        <v>0</v>
      </c>
      <c r="BN70" s="491">
        <v>277162</v>
      </c>
      <c r="BO70" s="491">
        <v>0</v>
      </c>
      <c r="BP70" s="491">
        <v>0</v>
      </c>
      <c r="BQ70" s="491">
        <v>0</v>
      </c>
      <c r="BR70" s="491">
        <v>0</v>
      </c>
      <c r="BS70" s="491">
        <v>0</v>
      </c>
      <c r="BT70" s="491">
        <v>0</v>
      </c>
      <c r="BU70" s="491">
        <v>0</v>
      </c>
      <c r="BV70" s="491">
        <v>38241</v>
      </c>
      <c r="BW70" s="491">
        <v>0</v>
      </c>
      <c r="BX70" s="491">
        <v>5458</v>
      </c>
      <c r="BY70" s="491">
        <v>2450</v>
      </c>
      <c r="BZ70" s="491">
        <v>0</v>
      </c>
      <c r="CA70" s="491">
        <v>0</v>
      </c>
      <c r="CB70" s="491">
        <v>52653</v>
      </c>
      <c r="CC70" s="491">
        <v>0</v>
      </c>
      <c r="CD70" s="423">
        <v>747375</v>
      </c>
      <c r="CE70" s="430">
        <v>2063487</v>
      </c>
      <c r="CF70" s="469"/>
    </row>
    <row r="71" spans="1:84" ht="12.6" customHeight="1" x14ac:dyDescent="0.25">
      <c r="A71" s="408" t="s">
        <v>242</v>
      </c>
      <c r="B71" s="412"/>
      <c r="C71" s="491">
        <v>0</v>
      </c>
      <c r="D71" s="491">
        <v>0</v>
      </c>
      <c r="E71" s="491">
        <v>0</v>
      </c>
      <c r="F71" s="491">
        <v>0</v>
      </c>
      <c r="G71" s="491">
        <v>0</v>
      </c>
      <c r="H71" s="491">
        <v>0</v>
      </c>
      <c r="I71" s="491">
        <v>0</v>
      </c>
      <c r="J71" s="491">
        <v>0</v>
      </c>
      <c r="K71" s="491">
        <v>0</v>
      </c>
      <c r="L71" s="491">
        <v>0</v>
      </c>
      <c r="M71" s="491">
        <v>0</v>
      </c>
      <c r="N71" s="491">
        <v>0</v>
      </c>
      <c r="O71" s="491">
        <v>0</v>
      </c>
      <c r="P71" s="491">
        <v>0</v>
      </c>
      <c r="Q71" s="491">
        <v>0</v>
      </c>
      <c r="R71" s="491">
        <v>0</v>
      </c>
      <c r="S71" s="491">
        <v>0</v>
      </c>
      <c r="T71" s="491">
        <v>0</v>
      </c>
      <c r="U71" s="491">
        <v>0</v>
      </c>
      <c r="V71" s="491">
        <v>0</v>
      </c>
      <c r="W71" s="491">
        <v>0</v>
      </c>
      <c r="X71" s="491">
        <v>0</v>
      </c>
      <c r="Y71" s="491">
        <v>0</v>
      </c>
      <c r="Z71" s="491">
        <v>0</v>
      </c>
      <c r="AA71" s="491">
        <v>0</v>
      </c>
      <c r="AB71" s="491">
        <v>188875</v>
      </c>
      <c r="AC71" s="491">
        <v>0</v>
      </c>
      <c r="AD71" s="491">
        <v>0</v>
      </c>
      <c r="AE71" s="491">
        <v>0</v>
      </c>
      <c r="AF71" s="491">
        <v>0</v>
      </c>
      <c r="AG71" s="491">
        <v>0</v>
      </c>
      <c r="AH71" s="491">
        <v>104468</v>
      </c>
      <c r="AI71" s="491">
        <v>0</v>
      </c>
      <c r="AJ71" s="491">
        <v>0</v>
      </c>
      <c r="AK71" s="491">
        <v>0</v>
      </c>
      <c r="AL71" s="491">
        <v>0</v>
      </c>
      <c r="AM71" s="491">
        <v>0</v>
      </c>
      <c r="AN71" s="491">
        <v>0</v>
      </c>
      <c r="AO71" s="491">
        <v>0</v>
      </c>
      <c r="AP71" s="491">
        <v>0</v>
      </c>
      <c r="AQ71" s="491">
        <v>0</v>
      </c>
      <c r="AR71" s="491">
        <v>0</v>
      </c>
      <c r="AS71" s="491">
        <v>0</v>
      </c>
      <c r="AT71" s="491">
        <v>0</v>
      </c>
      <c r="AU71" s="491">
        <v>0</v>
      </c>
      <c r="AV71" s="491">
        <v>0</v>
      </c>
      <c r="AW71" s="491">
        <v>0</v>
      </c>
      <c r="AX71" s="491">
        <v>0</v>
      </c>
      <c r="AY71" s="491">
        <v>122635</v>
      </c>
      <c r="AZ71" s="491">
        <v>0</v>
      </c>
      <c r="BA71" s="491">
        <v>0</v>
      </c>
      <c r="BB71" s="491">
        <v>0</v>
      </c>
      <c r="BC71" s="491">
        <v>0</v>
      </c>
      <c r="BD71" s="491">
        <v>0</v>
      </c>
      <c r="BE71" s="491">
        <v>0</v>
      </c>
      <c r="BF71" s="491">
        <v>0</v>
      </c>
      <c r="BG71" s="491">
        <v>0</v>
      </c>
      <c r="BH71" s="491">
        <v>0</v>
      </c>
      <c r="BI71" s="491">
        <v>0</v>
      </c>
      <c r="BJ71" s="491">
        <v>0</v>
      </c>
      <c r="BK71" s="491">
        <v>0</v>
      </c>
      <c r="BL71" s="491">
        <v>0</v>
      </c>
      <c r="BM71" s="491">
        <v>0</v>
      </c>
      <c r="BN71" s="491">
        <v>107385</v>
      </c>
      <c r="BO71" s="491">
        <v>0</v>
      </c>
      <c r="BP71" s="491">
        <v>0</v>
      </c>
      <c r="BQ71" s="491">
        <v>0</v>
      </c>
      <c r="BR71" s="491">
        <v>0</v>
      </c>
      <c r="BS71" s="491">
        <v>0</v>
      </c>
      <c r="BT71" s="491">
        <v>0</v>
      </c>
      <c r="BU71" s="491">
        <v>0</v>
      </c>
      <c r="BV71" s="491">
        <v>11538</v>
      </c>
      <c r="BW71" s="491">
        <v>0</v>
      </c>
      <c r="BX71" s="491">
        <v>0</v>
      </c>
      <c r="BY71" s="491">
        <v>0</v>
      </c>
      <c r="BZ71" s="491">
        <v>0</v>
      </c>
      <c r="CA71" s="491">
        <v>0</v>
      </c>
      <c r="CB71" s="491">
        <v>0</v>
      </c>
      <c r="CC71" s="491">
        <v>0</v>
      </c>
      <c r="CD71" s="491">
        <v>0</v>
      </c>
      <c r="CE71" s="430">
        <v>534901</v>
      </c>
      <c r="CF71" s="469"/>
    </row>
    <row r="72" spans="1:84" ht="12.6" customHeight="1" x14ac:dyDescent="0.25">
      <c r="A72" s="408" t="s">
        <v>243</v>
      </c>
      <c r="B72" s="412"/>
      <c r="C72" s="430">
        <v>0</v>
      </c>
      <c r="D72" s="430">
        <v>0</v>
      </c>
      <c r="E72" s="430">
        <v>956234</v>
      </c>
      <c r="F72" s="430">
        <v>0</v>
      </c>
      <c r="G72" s="430">
        <v>0</v>
      </c>
      <c r="H72" s="430">
        <v>0</v>
      </c>
      <c r="I72" s="430">
        <v>320574</v>
      </c>
      <c r="J72" s="430">
        <v>10394</v>
      </c>
      <c r="K72" s="430">
        <v>0</v>
      </c>
      <c r="L72" s="430">
        <v>2667421</v>
      </c>
      <c r="M72" s="430">
        <v>0</v>
      </c>
      <c r="N72" s="430">
        <v>0</v>
      </c>
      <c r="O72" s="430">
        <v>684272</v>
      </c>
      <c r="P72" s="430">
        <v>973298</v>
      </c>
      <c r="Q72" s="430">
        <v>248490</v>
      </c>
      <c r="R72" s="430">
        <v>575960</v>
      </c>
      <c r="S72" s="430">
        <v>909499</v>
      </c>
      <c r="T72" s="430">
        <v>0</v>
      </c>
      <c r="U72" s="430">
        <v>1297818</v>
      </c>
      <c r="V72" s="430">
        <v>0</v>
      </c>
      <c r="W72" s="430">
        <v>0</v>
      </c>
      <c r="X72" s="430">
        <v>0</v>
      </c>
      <c r="Y72" s="430">
        <v>1458677</v>
      </c>
      <c r="Z72" s="430">
        <v>0</v>
      </c>
      <c r="AA72" s="430">
        <v>0</v>
      </c>
      <c r="AB72" s="430">
        <v>542930</v>
      </c>
      <c r="AC72" s="430">
        <v>163627</v>
      </c>
      <c r="AD72" s="430">
        <v>0</v>
      </c>
      <c r="AE72" s="430">
        <v>515956</v>
      </c>
      <c r="AF72" s="430">
        <v>0</v>
      </c>
      <c r="AG72" s="430">
        <v>2395013</v>
      </c>
      <c r="AH72" s="430">
        <v>774787</v>
      </c>
      <c r="AI72" s="430">
        <v>0</v>
      </c>
      <c r="AJ72" s="430">
        <v>5641997</v>
      </c>
      <c r="AK72" s="430">
        <v>103364</v>
      </c>
      <c r="AL72" s="430">
        <v>0</v>
      </c>
      <c r="AM72" s="430">
        <v>0</v>
      </c>
      <c r="AN72" s="430">
        <v>0</v>
      </c>
      <c r="AO72" s="430">
        <v>0</v>
      </c>
      <c r="AP72" s="430">
        <v>0</v>
      </c>
      <c r="AQ72" s="430">
        <v>0</v>
      </c>
      <c r="AR72" s="430">
        <v>-5326</v>
      </c>
      <c r="AS72" s="430">
        <v>0</v>
      </c>
      <c r="AT72" s="430">
        <v>0</v>
      </c>
      <c r="AU72" s="430">
        <v>0</v>
      </c>
      <c r="AV72" s="430">
        <v>0</v>
      </c>
      <c r="AW72" s="430">
        <v>0</v>
      </c>
      <c r="AX72" s="430">
        <v>0</v>
      </c>
      <c r="AY72" s="430">
        <v>565680</v>
      </c>
      <c r="AZ72" s="430">
        <v>5042</v>
      </c>
      <c r="BA72" s="430">
        <v>126828</v>
      </c>
      <c r="BB72" s="430">
        <v>32463</v>
      </c>
      <c r="BC72" s="430">
        <v>0</v>
      </c>
      <c r="BD72" s="430">
        <v>0</v>
      </c>
      <c r="BE72" s="430">
        <v>522662</v>
      </c>
      <c r="BF72" s="430">
        <v>268944</v>
      </c>
      <c r="BG72" s="430">
        <v>0</v>
      </c>
      <c r="BH72" s="430">
        <v>0</v>
      </c>
      <c r="BI72" s="430">
        <v>0</v>
      </c>
      <c r="BJ72" s="430">
        <v>575812</v>
      </c>
      <c r="BK72" s="430">
        <v>0</v>
      </c>
      <c r="BL72" s="430">
        <v>379435</v>
      </c>
      <c r="BM72" s="430">
        <v>0</v>
      </c>
      <c r="BN72" s="430">
        <v>3028222</v>
      </c>
      <c r="BO72" s="430">
        <v>0</v>
      </c>
      <c r="BP72" s="430">
        <v>0</v>
      </c>
      <c r="BQ72" s="430">
        <v>0</v>
      </c>
      <c r="BR72" s="430">
        <v>0</v>
      </c>
      <c r="BS72" s="430">
        <v>0</v>
      </c>
      <c r="BT72" s="430">
        <v>0</v>
      </c>
      <c r="BU72" s="430">
        <v>0</v>
      </c>
      <c r="BV72" s="430">
        <v>392830</v>
      </c>
      <c r="BW72" s="430">
        <v>0</v>
      </c>
      <c r="BX72" s="430">
        <v>300230</v>
      </c>
      <c r="BY72" s="430">
        <v>126490</v>
      </c>
      <c r="BZ72" s="430">
        <v>0</v>
      </c>
      <c r="CA72" s="430">
        <v>0</v>
      </c>
      <c r="CB72" s="430">
        <v>134475</v>
      </c>
      <c r="CC72" s="430">
        <v>0</v>
      </c>
      <c r="CD72" s="462">
        <v>747375</v>
      </c>
      <c r="CE72" s="430">
        <v>27441473</v>
      </c>
      <c r="CF72" s="469"/>
    </row>
    <row r="73" spans="1:84" ht="12.6" customHeight="1" x14ac:dyDescent="0.25">
      <c r="A73" s="408" t="s">
        <v>244</v>
      </c>
      <c r="B73" s="412"/>
      <c r="C73" s="466" t="s">
        <v>221</v>
      </c>
      <c r="D73" s="466" t="s">
        <v>221</v>
      </c>
      <c r="E73" s="466" t="s">
        <v>221</v>
      </c>
      <c r="F73" s="466" t="s">
        <v>221</v>
      </c>
      <c r="G73" s="466" t="s">
        <v>221</v>
      </c>
      <c r="H73" s="466" t="s">
        <v>221</v>
      </c>
      <c r="I73" s="466" t="s">
        <v>221</v>
      </c>
      <c r="J73" s="466" t="s">
        <v>221</v>
      </c>
      <c r="K73" s="470" t="s">
        <v>221</v>
      </c>
      <c r="L73" s="466" t="s">
        <v>221</v>
      </c>
      <c r="M73" s="466" t="s">
        <v>221</v>
      </c>
      <c r="N73" s="466" t="s">
        <v>221</v>
      </c>
      <c r="O73" s="466" t="s">
        <v>221</v>
      </c>
      <c r="P73" s="466" t="s">
        <v>221</v>
      </c>
      <c r="Q73" s="466" t="s">
        <v>221</v>
      </c>
      <c r="R73" s="466" t="s">
        <v>221</v>
      </c>
      <c r="S73" s="466" t="s">
        <v>221</v>
      </c>
      <c r="T73" s="466" t="s">
        <v>221</v>
      </c>
      <c r="U73" s="466" t="s">
        <v>221</v>
      </c>
      <c r="V73" s="466" t="s">
        <v>221</v>
      </c>
      <c r="W73" s="466" t="s">
        <v>221</v>
      </c>
      <c r="X73" s="466" t="s">
        <v>221</v>
      </c>
      <c r="Y73" s="466" t="s">
        <v>221</v>
      </c>
      <c r="Z73" s="466" t="s">
        <v>221</v>
      </c>
      <c r="AA73" s="466" t="s">
        <v>221</v>
      </c>
      <c r="AB73" s="466" t="s">
        <v>221</v>
      </c>
      <c r="AC73" s="466" t="s">
        <v>221</v>
      </c>
      <c r="AD73" s="466" t="s">
        <v>221</v>
      </c>
      <c r="AE73" s="466" t="s">
        <v>221</v>
      </c>
      <c r="AF73" s="466" t="s">
        <v>221</v>
      </c>
      <c r="AG73" s="466" t="s">
        <v>221</v>
      </c>
      <c r="AH73" s="466" t="s">
        <v>221</v>
      </c>
      <c r="AI73" s="466" t="s">
        <v>221</v>
      </c>
      <c r="AJ73" s="466" t="s">
        <v>221</v>
      </c>
      <c r="AK73" s="466" t="s">
        <v>221</v>
      </c>
      <c r="AL73" s="466" t="s">
        <v>221</v>
      </c>
      <c r="AM73" s="466" t="s">
        <v>221</v>
      </c>
      <c r="AN73" s="466" t="s">
        <v>221</v>
      </c>
      <c r="AO73" s="466" t="s">
        <v>221</v>
      </c>
      <c r="AP73" s="466" t="s">
        <v>221</v>
      </c>
      <c r="AQ73" s="466" t="s">
        <v>221</v>
      </c>
      <c r="AR73" s="466" t="s">
        <v>221</v>
      </c>
      <c r="AS73" s="466" t="s">
        <v>221</v>
      </c>
      <c r="AT73" s="466" t="s">
        <v>221</v>
      </c>
      <c r="AU73" s="466" t="s">
        <v>221</v>
      </c>
      <c r="AV73" s="466" t="s">
        <v>221</v>
      </c>
      <c r="AW73" s="466" t="s">
        <v>221</v>
      </c>
      <c r="AX73" s="466" t="s">
        <v>221</v>
      </c>
      <c r="AY73" s="466" t="s">
        <v>221</v>
      </c>
      <c r="AZ73" s="466" t="s">
        <v>221</v>
      </c>
      <c r="BA73" s="466" t="s">
        <v>221</v>
      </c>
      <c r="BB73" s="466" t="s">
        <v>221</v>
      </c>
      <c r="BC73" s="466" t="s">
        <v>221</v>
      </c>
      <c r="BD73" s="466" t="s">
        <v>221</v>
      </c>
      <c r="BE73" s="466" t="s">
        <v>221</v>
      </c>
      <c r="BF73" s="466" t="s">
        <v>221</v>
      </c>
      <c r="BG73" s="466" t="s">
        <v>221</v>
      </c>
      <c r="BH73" s="466" t="s">
        <v>221</v>
      </c>
      <c r="BI73" s="466" t="s">
        <v>221</v>
      </c>
      <c r="BJ73" s="466" t="s">
        <v>221</v>
      </c>
      <c r="BK73" s="466" t="s">
        <v>221</v>
      </c>
      <c r="BL73" s="466" t="s">
        <v>221</v>
      </c>
      <c r="BM73" s="466" t="s">
        <v>221</v>
      </c>
      <c r="BN73" s="466" t="s">
        <v>221</v>
      </c>
      <c r="BO73" s="466" t="s">
        <v>221</v>
      </c>
      <c r="BP73" s="466" t="s">
        <v>221</v>
      </c>
      <c r="BQ73" s="466" t="s">
        <v>221</v>
      </c>
      <c r="BR73" s="466" t="s">
        <v>221</v>
      </c>
      <c r="BS73" s="466" t="s">
        <v>221</v>
      </c>
      <c r="BT73" s="466" t="s">
        <v>221</v>
      </c>
      <c r="BU73" s="466" t="s">
        <v>221</v>
      </c>
      <c r="BV73" s="466" t="s">
        <v>221</v>
      </c>
      <c r="BW73" s="466" t="s">
        <v>221</v>
      </c>
      <c r="BX73" s="466" t="s">
        <v>221</v>
      </c>
      <c r="BY73" s="466" t="s">
        <v>221</v>
      </c>
      <c r="BZ73" s="466" t="s">
        <v>221</v>
      </c>
      <c r="CA73" s="466" t="s">
        <v>221</v>
      </c>
      <c r="CB73" s="466" t="s">
        <v>221</v>
      </c>
      <c r="CC73" s="466" t="s">
        <v>221</v>
      </c>
      <c r="CD73" s="466" t="s">
        <v>221</v>
      </c>
      <c r="CE73" s="423"/>
      <c r="CF73" s="469"/>
    </row>
    <row r="74" spans="1:84" ht="12.6" customHeight="1" x14ac:dyDescent="0.25">
      <c r="A74" s="408" t="s">
        <v>245</v>
      </c>
      <c r="B74" s="412"/>
      <c r="C74" s="506">
        <v>0</v>
      </c>
      <c r="D74" s="506">
        <v>0</v>
      </c>
      <c r="E74" s="506">
        <v>1754016.21</v>
      </c>
      <c r="F74" s="506">
        <v>0</v>
      </c>
      <c r="G74" s="506">
        <v>0</v>
      </c>
      <c r="H74" s="506">
        <v>0</v>
      </c>
      <c r="I74" s="506">
        <v>644283.91</v>
      </c>
      <c r="J74" s="506">
        <v>234366</v>
      </c>
      <c r="K74" s="506">
        <v>0</v>
      </c>
      <c r="L74" s="506">
        <v>4339946</v>
      </c>
      <c r="M74" s="506">
        <v>0</v>
      </c>
      <c r="N74" s="506">
        <v>0</v>
      </c>
      <c r="O74" s="506">
        <v>636867.89999999991</v>
      </c>
      <c r="P74" s="506">
        <v>505610.83999999997</v>
      </c>
      <c r="Q74" s="506">
        <v>182180.83000000002</v>
      </c>
      <c r="R74" s="506">
        <v>314361.59999999998</v>
      </c>
      <c r="S74" s="506">
        <v>312150.84000000003</v>
      </c>
      <c r="T74" s="506">
        <v>0</v>
      </c>
      <c r="U74" s="506">
        <v>574411.28999999992</v>
      </c>
      <c r="V74" s="506">
        <v>0</v>
      </c>
      <c r="W74" s="506">
        <v>0</v>
      </c>
      <c r="X74" s="506">
        <v>0</v>
      </c>
      <c r="Y74" s="506">
        <v>217212.49</v>
      </c>
      <c r="Z74" s="506">
        <v>0</v>
      </c>
      <c r="AA74" s="506">
        <v>0</v>
      </c>
      <c r="AB74" s="506">
        <v>2110953.84</v>
      </c>
      <c r="AC74" s="506">
        <v>592232.85000000009</v>
      </c>
      <c r="AD74" s="506">
        <v>0</v>
      </c>
      <c r="AE74" s="506">
        <v>150822.61000000002</v>
      </c>
      <c r="AF74" s="506">
        <v>0</v>
      </c>
      <c r="AG74" s="506">
        <v>196577.77999999997</v>
      </c>
      <c r="AH74" s="506">
        <v>0</v>
      </c>
      <c r="AI74" s="506">
        <v>0</v>
      </c>
      <c r="AJ74" s="506">
        <v>185450.99000000002</v>
      </c>
      <c r="AK74" s="506">
        <v>47410</v>
      </c>
      <c r="AL74" s="506">
        <v>0</v>
      </c>
      <c r="AM74" s="506">
        <v>0</v>
      </c>
      <c r="AN74" s="506">
        <v>0</v>
      </c>
      <c r="AO74" s="506">
        <v>0</v>
      </c>
      <c r="AP74" s="506">
        <v>0</v>
      </c>
      <c r="AQ74" s="506">
        <v>0</v>
      </c>
      <c r="AR74" s="506">
        <v>0</v>
      </c>
      <c r="AS74" s="506">
        <v>0</v>
      </c>
      <c r="AT74" s="506">
        <v>0</v>
      </c>
      <c r="AU74" s="506">
        <v>0</v>
      </c>
      <c r="AV74" s="506">
        <v>0</v>
      </c>
      <c r="AW74" s="466" t="s">
        <v>221</v>
      </c>
      <c r="AX74" s="466" t="s">
        <v>221</v>
      </c>
      <c r="AY74" s="466" t="s">
        <v>221</v>
      </c>
      <c r="AZ74" s="466" t="s">
        <v>221</v>
      </c>
      <c r="BA74" s="466" t="s">
        <v>221</v>
      </c>
      <c r="BB74" s="466" t="s">
        <v>221</v>
      </c>
      <c r="BC74" s="466" t="s">
        <v>221</v>
      </c>
      <c r="BD74" s="466" t="s">
        <v>221</v>
      </c>
      <c r="BE74" s="466" t="s">
        <v>221</v>
      </c>
      <c r="BF74" s="466" t="s">
        <v>221</v>
      </c>
      <c r="BG74" s="466" t="s">
        <v>221</v>
      </c>
      <c r="BH74" s="466" t="s">
        <v>221</v>
      </c>
      <c r="BI74" s="466" t="s">
        <v>221</v>
      </c>
      <c r="BJ74" s="466" t="s">
        <v>221</v>
      </c>
      <c r="BK74" s="466" t="s">
        <v>221</v>
      </c>
      <c r="BL74" s="466" t="s">
        <v>221</v>
      </c>
      <c r="BM74" s="466" t="s">
        <v>221</v>
      </c>
      <c r="BN74" s="466" t="s">
        <v>221</v>
      </c>
      <c r="BO74" s="466" t="s">
        <v>221</v>
      </c>
      <c r="BP74" s="466" t="s">
        <v>221</v>
      </c>
      <c r="BQ74" s="466" t="s">
        <v>221</v>
      </c>
      <c r="BR74" s="466" t="s">
        <v>221</v>
      </c>
      <c r="BS74" s="466" t="s">
        <v>221</v>
      </c>
      <c r="BT74" s="466" t="s">
        <v>221</v>
      </c>
      <c r="BU74" s="466" t="s">
        <v>221</v>
      </c>
      <c r="BV74" s="466" t="s">
        <v>221</v>
      </c>
      <c r="BW74" s="466" t="s">
        <v>221</v>
      </c>
      <c r="BX74" s="466" t="s">
        <v>221</v>
      </c>
      <c r="BY74" s="466" t="s">
        <v>221</v>
      </c>
      <c r="BZ74" s="466" t="s">
        <v>221</v>
      </c>
      <c r="CA74" s="466" t="s">
        <v>221</v>
      </c>
      <c r="CB74" s="466" t="s">
        <v>221</v>
      </c>
      <c r="CC74" s="466" t="s">
        <v>221</v>
      </c>
      <c r="CD74" s="466" t="s">
        <v>221</v>
      </c>
      <c r="CE74" s="430">
        <v>12998855.979999997</v>
      </c>
      <c r="CF74" s="469"/>
    </row>
    <row r="75" spans="1:84" ht="12.6" customHeight="1" x14ac:dyDescent="0.25">
      <c r="A75" s="408" t="s">
        <v>246</v>
      </c>
      <c r="B75" s="412"/>
      <c r="C75" s="506">
        <v>0</v>
      </c>
      <c r="D75" s="506">
        <v>0</v>
      </c>
      <c r="E75" s="506">
        <v>4210778.0779999997</v>
      </c>
      <c r="F75" s="506">
        <v>0</v>
      </c>
      <c r="G75" s="506">
        <v>0</v>
      </c>
      <c r="H75" s="506">
        <v>0</v>
      </c>
      <c r="I75" s="506">
        <v>139994.06</v>
      </c>
      <c r="J75" s="506">
        <v>0</v>
      </c>
      <c r="K75" s="506">
        <v>0</v>
      </c>
      <c r="L75" s="506">
        <v>0</v>
      </c>
      <c r="M75" s="506">
        <v>0</v>
      </c>
      <c r="N75" s="506">
        <v>0</v>
      </c>
      <c r="O75" s="506">
        <v>98868.73</v>
      </c>
      <c r="P75" s="506">
        <v>3628329.8099999996</v>
      </c>
      <c r="Q75" s="506">
        <v>588673.55000000005</v>
      </c>
      <c r="R75" s="506">
        <v>1116841.44</v>
      </c>
      <c r="S75" s="506">
        <v>2738738.14</v>
      </c>
      <c r="T75" s="506">
        <v>0</v>
      </c>
      <c r="U75" s="506">
        <v>2752656.4800000004</v>
      </c>
      <c r="V75" s="506">
        <v>0</v>
      </c>
      <c r="W75" s="506">
        <v>0</v>
      </c>
      <c r="X75" s="506">
        <v>0</v>
      </c>
      <c r="Y75" s="506">
        <v>4881889.4560000012</v>
      </c>
      <c r="Z75" s="506">
        <v>0</v>
      </c>
      <c r="AA75" s="506">
        <v>0</v>
      </c>
      <c r="AB75" s="506">
        <v>1286049.79</v>
      </c>
      <c r="AC75" s="506">
        <v>418414.37</v>
      </c>
      <c r="AD75" s="506">
        <v>0</v>
      </c>
      <c r="AE75" s="506">
        <v>806497.59</v>
      </c>
      <c r="AF75" s="506">
        <v>0</v>
      </c>
      <c r="AG75" s="506">
        <v>7951350.0099999998</v>
      </c>
      <c r="AH75" s="506">
        <v>1850606.89</v>
      </c>
      <c r="AI75" s="506">
        <v>0</v>
      </c>
      <c r="AJ75" s="506">
        <v>38879.739999999991</v>
      </c>
      <c r="AK75" s="506">
        <v>217184.31</v>
      </c>
      <c r="AL75" s="506">
        <v>0</v>
      </c>
      <c r="AM75" s="506">
        <v>0</v>
      </c>
      <c r="AN75" s="506">
        <v>0</v>
      </c>
      <c r="AO75" s="506">
        <v>372825.25999999995</v>
      </c>
      <c r="AP75" s="506">
        <v>0</v>
      </c>
      <c r="AQ75" s="506">
        <v>0</v>
      </c>
      <c r="AR75" s="506">
        <v>0</v>
      </c>
      <c r="AS75" s="506">
        <v>0</v>
      </c>
      <c r="AT75" s="506">
        <v>0</v>
      </c>
      <c r="AU75" s="506">
        <v>0</v>
      </c>
      <c r="AV75" s="506">
        <v>0</v>
      </c>
      <c r="AW75" s="466" t="s">
        <v>221</v>
      </c>
      <c r="AX75" s="466" t="s">
        <v>221</v>
      </c>
      <c r="AY75" s="466" t="s">
        <v>221</v>
      </c>
      <c r="AZ75" s="466" t="s">
        <v>221</v>
      </c>
      <c r="BA75" s="466" t="s">
        <v>221</v>
      </c>
      <c r="BB75" s="466" t="s">
        <v>221</v>
      </c>
      <c r="BC75" s="466" t="s">
        <v>221</v>
      </c>
      <c r="BD75" s="466" t="s">
        <v>221</v>
      </c>
      <c r="BE75" s="466" t="s">
        <v>221</v>
      </c>
      <c r="BF75" s="466" t="s">
        <v>221</v>
      </c>
      <c r="BG75" s="466" t="s">
        <v>221</v>
      </c>
      <c r="BH75" s="466" t="s">
        <v>221</v>
      </c>
      <c r="BI75" s="466" t="s">
        <v>221</v>
      </c>
      <c r="BJ75" s="466" t="s">
        <v>221</v>
      </c>
      <c r="BK75" s="466" t="s">
        <v>221</v>
      </c>
      <c r="BL75" s="466" t="s">
        <v>221</v>
      </c>
      <c r="BM75" s="466" t="s">
        <v>221</v>
      </c>
      <c r="BN75" s="466" t="s">
        <v>221</v>
      </c>
      <c r="BO75" s="466" t="s">
        <v>221</v>
      </c>
      <c r="BP75" s="466" t="s">
        <v>221</v>
      </c>
      <c r="BQ75" s="466" t="s">
        <v>221</v>
      </c>
      <c r="BR75" s="466" t="s">
        <v>221</v>
      </c>
      <c r="BS75" s="466" t="s">
        <v>221</v>
      </c>
      <c r="BT75" s="466" t="s">
        <v>221</v>
      </c>
      <c r="BU75" s="466" t="s">
        <v>221</v>
      </c>
      <c r="BV75" s="466" t="s">
        <v>221</v>
      </c>
      <c r="BW75" s="466" t="s">
        <v>221</v>
      </c>
      <c r="BX75" s="466" t="s">
        <v>221</v>
      </c>
      <c r="BY75" s="466" t="s">
        <v>221</v>
      </c>
      <c r="BZ75" s="466" t="s">
        <v>221</v>
      </c>
      <c r="CA75" s="466" t="s">
        <v>221</v>
      </c>
      <c r="CB75" s="466" t="s">
        <v>221</v>
      </c>
      <c r="CC75" s="466" t="s">
        <v>221</v>
      </c>
      <c r="CD75" s="466" t="s">
        <v>221</v>
      </c>
      <c r="CE75" s="430">
        <v>33098577.704</v>
      </c>
      <c r="CF75" s="469"/>
    </row>
    <row r="76" spans="1:84" ht="12.6" customHeight="1" x14ac:dyDescent="0.25">
      <c r="A76" s="408" t="s">
        <v>247</v>
      </c>
      <c r="B76" s="412"/>
      <c r="C76" s="430">
        <v>0</v>
      </c>
      <c r="D76" s="430">
        <v>0</v>
      </c>
      <c r="E76" s="430">
        <v>5964794.2879999997</v>
      </c>
      <c r="F76" s="430">
        <v>0</v>
      </c>
      <c r="G76" s="430">
        <v>0</v>
      </c>
      <c r="H76" s="430">
        <v>0</v>
      </c>
      <c r="I76" s="430">
        <v>784277.97</v>
      </c>
      <c r="J76" s="430">
        <v>234366</v>
      </c>
      <c r="K76" s="430">
        <v>0</v>
      </c>
      <c r="L76" s="430">
        <v>4339946</v>
      </c>
      <c r="M76" s="430">
        <v>0</v>
      </c>
      <c r="N76" s="430">
        <v>0</v>
      </c>
      <c r="O76" s="430">
        <v>735736.62999999989</v>
      </c>
      <c r="P76" s="430">
        <v>4133940.6499999994</v>
      </c>
      <c r="Q76" s="430">
        <v>770854.38000000012</v>
      </c>
      <c r="R76" s="430">
        <v>1431203.04</v>
      </c>
      <c r="S76" s="430">
        <v>3050888.98</v>
      </c>
      <c r="T76" s="430">
        <v>0</v>
      </c>
      <c r="U76" s="430">
        <v>3327067.7700000005</v>
      </c>
      <c r="V76" s="430">
        <v>0</v>
      </c>
      <c r="W76" s="430">
        <v>0</v>
      </c>
      <c r="X76" s="430">
        <v>0</v>
      </c>
      <c r="Y76" s="430">
        <v>5099101.9460000014</v>
      </c>
      <c r="Z76" s="430">
        <v>0</v>
      </c>
      <c r="AA76" s="430">
        <v>0</v>
      </c>
      <c r="AB76" s="430">
        <v>3397003.63</v>
      </c>
      <c r="AC76" s="430">
        <v>1010647.2200000001</v>
      </c>
      <c r="AD76" s="430">
        <v>0</v>
      </c>
      <c r="AE76" s="430">
        <v>957320.2</v>
      </c>
      <c r="AF76" s="430">
        <v>0</v>
      </c>
      <c r="AG76" s="430">
        <v>8147927.79</v>
      </c>
      <c r="AH76" s="430">
        <v>1850606.89</v>
      </c>
      <c r="AI76" s="430">
        <v>0</v>
      </c>
      <c r="AJ76" s="430">
        <v>224330.73</v>
      </c>
      <c r="AK76" s="430">
        <v>264594.31</v>
      </c>
      <c r="AL76" s="430">
        <v>0</v>
      </c>
      <c r="AM76" s="430">
        <v>0</v>
      </c>
      <c r="AN76" s="430">
        <v>0</v>
      </c>
      <c r="AO76" s="430">
        <v>372825.25999999995</v>
      </c>
      <c r="AP76" s="430">
        <v>0</v>
      </c>
      <c r="AQ76" s="430">
        <v>0</v>
      </c>
      <c r="AR76" s="430">
        <v>0</v>
      </c>
      <c r="AS76" s="430">
        <v>0</v>
      </c>
      <c r="AT76" s="430">
        <v>0</v>
      </c>
      <c r="AU76" s="430">
        <v>0</v>
      </c>
      <c r="AV76" s="430">
        <v>0</v>
      </c>
      <c r="AW76" s="466" t="s">
        <v>221</v>
      </c>
      <c r="AX76" s="466" t="s">
        <v>221</v>
      </c>
      <c r="AY76" s="466" t="s">
        <v>221</v>
      </c>
      <c r="AZ76" s="466" t="s">
        <v>221</v>
      </c>
      <c r="BA76" s="466" t="s">
        <v>221</v>
      </c>
      <c r="BB76" s="466" t="s">
        <v>221</v>
      </c>
      <c r="BC76" s="466" t="s">
        <v>221</v>
      </c>
      <c r="BD76" s="466" t="s">
        <v>221</v>
      </c>
      <c r="BE76" s="466" t="s">
        <v>221</v>
      </c>
      <c r="BF76" s="466" t="s">
        <v>221</v>
      </c>
      <c r="BG76" s="466" t="s">
        <v>221</v>
      </c>
      <c r="BH76" s="466" t="s">
        <v>221</v>
      </c>
      <c r="BI76" s="466" t="s">
        <v>221</v>
      </c>
      <c r="BJ76" s="466" t="s">
        <v>221</v>
      </c>
      <c r="BK76" s="466" t="s">
        <v>221</v>
      </c>
      <c r="BL76" s="466" t="s">
        <v>221</v>
      </c>
      <c r="BM76" s="466" t="s">
        <v>221</v>
      </c>
      <c r="BN76" s="466" t="s">
        <v>221</v>
      </c>
      <c r="BO76" s="466" t="s">
        <v>221</v>
      </c>
      <c r="BP76" s="466" t="s">
        <v>221</v>
      </c>
      <c r="BQ76" s="466" t="s">
        <v>221</v>
      </c>
      <c r="BR76" s="466" t="s">
        <v>221</v>
      </c>
      <c r="BS76" s="466" t="s">
        <v>221</v>
      </c>
      <c r="BT76" s="466" t="s">
        <v>221</v>
      </c>
      <c r="BU76" s="466" t="s">
        <v>221</v>
      </c>
      <c r="BV76" s="466" t="s">
        <v>221</v>
      </c>
      <c r="BW76" s="466" t="s">
        <v>221</v>
      </c>
      <c r="BX76" s="466" t="s">
        <v>221</v>
      </c>
      <c r="BY76" s="466" t="s">
        <v>221</v>
      </c>
      <c r="BZ76" s="466" t="s">
        <v>221</v>
      </c>
      <c r="CA76" s="466" t="s">
        <v>221</v>
      </c>
      <c r="CB76" s="466" t="s">
        <v>221</v>
      </c>
      <c r="CC76" s="466" t="s">
        <v>221</v>
      </c>
      <c r="CD76" s="466" t="s">
        <v>221</v>
      </c>
      <c r="CE76" s="430">
        <v>46097433.684</v>
      </c>
      <c r="CF76" s="469"/>
    </row>
    <row r="77" spans="1:84" ht="12.6" customHeight="1" x14ac:dyDescent="0.25">
      <c r="A77" s="408" t="s">
        <v>248</v>
      </c>
      <c r="B77" s="412"/>
      <c r="C77" s="506">
        <v>0</v>
      </c>
      <c r="D77" s="506">
        <v>0</v>
      </c>
      <c r="E77" s="506">
        <v>7661</v>
      </c>
      <c r="F77" s="506">
        <v>0</v>
      </c>
      <c r="G77" s="506">
        <v>0</v>
      </c>
      <c r="H77" s="506">
        <v>0</v>
      </c>
      <c r="I77" s="506">
        <v>3442</v>
      </c>
      <c r="J77" s="506">
        <v>0</v>
      </c>
      <c r="K77" s="506">
        <v>0</v>
      </c>
      <c r="L77" s="506">
        <v>0</v>
      </c>
      <c r="M77" s="506">
        <v>0</v>
      </c>
      <c r="N77" s="506">
        <v>0</v>
      </c>
      <c r="O77" s="506">
        <v>794</v>
      </c>
      <c r="P77" s="506">
        <v>907</v>
      </c>
      <c r="Q77" s="506">
        <v>479</v>
      </c>
      <c r="R77" s="506">
        <v>60</v>
      </c>
      <c r="S77" s="506">
        <v>1754</v>
      </c>
      <c r="T77" s="506">
        <v>0</v>
      </c>
      <c r="U77" s="506">
        <v>729</v>
      </c>
      <c r="V77" s="506">
        <v>0</v>
      </c>
      <c r="W77" s="506">
        <v>0</v>
      </c>
      <c r="X77" s="506">
        <v>0</v>
      </c>
      <c r="Y77" s="506">
        <v>1408</v>
      </c>
      <c r="Z77" s="506">
        <v>0</v>
      </c>
      <c r="AA77" s="506">
        <v>0</v>
      </c>
      <c r="AB77" s="506">
        <v>406</v>
      </c>
      <c r="AC77" s="506">
        <v>143</v>
      </c>
      <c r="AD77" s="506">
        <v>0</v>
      </c>
      <c r="AE77" s="506">
        <v>1154</v>
      </c>
      <c r="AF77" s="506">
        <v>0</v>
      </c>
      <c r="AG77" s="506">
        <v>1425</v>
      </c>
      <c r="AH77" s="506">
        <v>1246</v>
      </c>
      <c r="AI77" s="506">
        <v>0</v>
      </c>
      <c r="AJ77" s="506">
        <v>631</v>
      </c>
      <c r="AK77" s="506">
        <v>0</v>
      </c>
      <c r="AL77" s="506">
        <v>0</v>
      </c>
      <c r="AM77" s="506">
        <v>0</v>
      </c>
      <c r="AN77" s="506">
        <v>0</v>
      </c>
      <c r="AO77" s="506">
        <v>0</v>
      </c>
      <c r="AP77" s="506">
        <v>0</v>
      </c>
      <c r="AQ77" s="506">
        <v>0</v>
      </c>
      <c r="AR77" s="506">
        <v>0</v>
      </c>
      <c r="AS77" s="506">
        <v>0</v>
      </c>
      <c r="AT77" s="506">
        <v>0</v>
      </c>
      <c r="AU77" s="506">
        <v>0</v>
      </c>
      <c r="AV77" s="506">
        <v>0</v>
      </c>
      <c r="AW77" s="506">
        <v>0</v>
      </c>
      <c r="AX77" s="506">
        <v>0</v>
      </c>
      <c r="AY77" s="506">
        <v>1117</v>
      </c>
      <c r="AZ77" s="506">
        <v>944</v>
      </c>
      <c r="BA77" s="506">
        <v>112</v>
      </c>
      <c r="BB77" s="506">
        <v>72</v>
      </c>
      <c r="BC77" s="506">
        <v>0</v>
      </c>
      <c r="BD77" s="506">
        <v>0</v>
      </c>
      <c r="BE77" s="506">
        <v>3997</v>
      </c>
      <c r="BF77" s="506">
        <v>327</v>
      </c>
      <c r="BG77" s="506">
        <v>0</v>
      </c>
      <c r="BH77" s="506">
        <v>0</v>
      </c>
      <c r="BI77" s="506">
        <v>0</v>
      </c>
      <c r="BJ77" s="506">
        <v>0</v>
      </c>
      <c r="BK77" s="506">
        <v>0</v>
      </c>
      <c r="BL77" s="506">
        <v>0</v>
      </c>
      <c r="BM77" s="506">
        <v>0</v>
      </c>
      <c r="BN77" s="506">
        <v>7930</v>
      </c>
      <c r="BO77" s="506">
        <v>0</v>
      </c>
      <c r="BP77" s="506">
        <v>0</v>
      </c>
      <c r="BQ77" s="506">
        <v>0</v>
      </c>
      <c r="BR77" s="506">
        <v>0</v>
      </c>
      <c r="BS77" s="506">
        <v>0</v>
      </c>
      <c r="BT77" s="506">
        <v>0</v>
      </c>
      <c r="BU77" s="506">
        <v>0</v>
      </c>
      <c r="BV77" s="506">
        <v>537</v>
      </c>
      <c r="BW77" s="506">
        <v>0</v>
      </c>
      <c r="BX77" s="506">
        <v>0</v>
      </c>
      <c r="BY77" s="506">
        <v>149</v>
      </c>
      <c r="BZ77" s="506">
        <v>0</v>
      </c>
      <c r="CA77" s="506">
        <v>0</v>
      </c>
      <c r="CB77" s="506">
        <v>0</v>
      </c>
      <c r="CC77" s="506">
        <v>0</v>
      </c>
      <c r="CD77" s="466" t="s">
        <v>221</v>
      </c>
      <c r="CE77" s="430">
        <v>37424</v>
      </c>
      <c r="CF77" s="430">
        <v>0</v>
      </c>
    </row>
    <row r="78" spans="1:84" ht="12.6" customHeight="1" x14ac:dyDescent="0.25">
      <c r="A78" s="408" t="s">
        <v>249</v>
      </c>
      <c r="B78" s="412"/>
      <c r="C78" s="421"/>
      <c r="D78" s="421"/>
      <c r="E78" s="421">
        <v>2309</v>
      </c>
      <c r="F78" s="421"/>
      <c r="G78" s="421"/>
      <c r="H78" s="421"/>
      <c r="I78" s="421">
        <v>2012</v>
      </c>
      <c r="J78" s="421"/>
      <c r="K78" s="421"/>
      <c r="L78" s="421">
        <v>13730</v>
      </c>
      <c r="M78" s="421"/>
      <c r="N78" s="421"/>
      <c r="O78" s="421"/>
      <c r="P78" s="421"/>
      <c r="Q78" s="421"/>
      <c r="R78" s="421"/>
      <c r="S78" s="421"/>
      <c r="T78" s="421"/>
      <c r="U78" s="421"/>
      <c r="V78" s="421"/>
      <c r="W78" s="421"/>
      <c r="X78" s="421"/>
      <c r="Y78" s="421"/>
      <c r="Z78" s="421"/>
      <c r="AA78" s="421"/>
      <c r="AB78" s="421"/>
      <c r="AC78" s="421"/>
      <c r="AD78" s="421"/>
      <c r="AE78" s="421"/>
      <c r="AF78" s="421"/>
      <c r="AG78" s="421"/>
      <c r="AH78" s="421"/>
      <c r="AI78" s="421"/>
      <c r="AJ78" s="421"/>
      <c r="AK78" s="421"/>
      <c r="AL78" s="421"/>
      <c r="AM78" s="421"/>
      <c r="AN78" s="421"/>
      <c r="AO78" s="421"/>
      <c r="AP78" s="421"/>
      <c r="AQ78" s="421"/>
      <c r="AR78" s="421"/>
      <c r="AS78" s="421"/>
      <c r="AT78" s="421"/>
      <c r="AU78" s="421"/>
      <c r="AV78" s="421"/>
      <c r="AW78" s="421"/>
      <c r="AX78" s="466" t="s">
        <v>221</v>
      </c>
      <c r="AY78" s="466" t="s">
        <v>221</v>
      </c>
      <c r="AZ78" s="421"/>
      <c r="BA78" s="421"/>
      <c r="BB78" s="421"/>
      <c r="BC78" s="421"/>
      <c r="BD78" s="466" t="s">
        <v>221</v>
      </c>
      <c r="BE78" s="466" t="s">
        <v>221</v>
      </c>
      <c r="BF78" s="421"/>
      <c r="BG78" s="466" t="s">
        <v>221</v>
      </c>
      <c r="BH78" s="421"/>
      <c r="BI78" s="421"/>
      <c r="BJ78" s="466" t="s">
        <v>221</v>
      </c>
      <c r="BK78" s="421"/>
      <c r="BL78" s="421"/>
      <c r="BM78" s="421"/>
      <c r="BN78" s="466" t="s">
        <v>221</v>
      </c>
      <c r="BO78" s="466" t="s">
        <v>221</v>
      </c>
      <c r="BP78" s="466" t="s">
        <v>221</v>
      </c>
      <c r="BQ78" s="466" t="s">
        <v>221</v>
      </c>
      <c r="BR78" s="421"/>
      <c r="BS78" s="421"/>
      <c r="BT78" s="421"/>
      <c r="BU78" s="421"/>
      <c r="BV78" s="421"/>
      <c r="BW78" s="421"/>
      <c r="BX78" s="421"/>
      <c r="BY78" s="421"/>
      <c r="BZ78" s="421"/>
      <c r="CA78" s="421"/>
      <c r="CB78" s="421"/>
      <c r="CC78" s="466" t="s">
        <v>221</v>
      </c>
      <c r="CD78" s="466" t="s">
        <v>221</v>
      </c>
      <c r="CE78" s="430">
        <v>18051</v>
      </c>
      <c r="CF78" s="430">
        <v>0</v>
      </c>
    </row>
    <row r="79" spans="1:84" ht="12.6" customHeight="1" x14ac:dyDescent="0.25">
      <c r="A79" s="408" t="s">
        <v>250</v>
      </c>
      <c r="B79" s="412"/>
      <c r="C79" s="421">
        <v>0</v>
      </c>
      <c r="D79" s="421">
        <v>0</v>
      </c>
      <c r="E79" s="421">
        <v>7661</v>
      </c>
      <c r="F79" s="421">
        <v>0</v>
      </c>
      <c r="G79" s="421">
        <v>0</v>
      </c>
      <c r="H79" s="421">
        <v>0</v>
      </c>
      <c r="I79" s="421">
        <v>3442</v>
      </c>
      <c r="J79" s="421">
        <v>0</v>
      </c>
      <c r="K79" s="421">
        <v>0</v>
      </c>
      <c r="L79" s="421">
        <v>0</v>
      </c>
      <c r="M79" s="421">
        <v>0</v>
      </c>
      <c r="N79" s="421">
        <v>0</v>
      </c>
      <c r="O79" s="421">
        <v>794</v>
      </c>
      <c r="P79" s="421">
        <v>907</v>
      </c>
      <c r="Q79" s="421">
        <v>479</v>
      </c>
      <c r="R79" s="421">
        <v>60</v>
      </c>
      <c r="S79" s="421">
        <v>1754</v>
      </c>
      <c r="T79" s="421">
        <v>0</v>
      </c>
      <c r="U79" s="421">
        <v>729</v>
      </c>
      <c r="V79" s="421">
        <v>0</v>
      </c>
      <c r="W79" s="421">
        <v>0</v>
      </c>
      <c r="X79" s="421">
        <v>0</v>
      </c>
      <c r="Y79" s="421">
        <v>1408</v>
      </c>
      <c r="Z79" s="421">
        <v>0</v>
      </c>
      <c r="AA79" s="421">
        <v>0</v>
      </c>
      <c r="AB79" s="421">
        <v>406</v>
      </c>
      <c r="AC79" s="421">
        <v>143</v>
      </c>
      <c r="AD79" s="421">
        <v>0</v>
      </c>
      <c r="AE79" s="421">
        <v>1154</v>
      </c>
      <c r="AF79" s="421">
        <v>0</v>
      </c>
      <c r="AG79" s="421">
        <v>1425</v>
      </c>
      <c r="AH79" s="421">
        <v>1246</v>
      </c>
      <c r="AI79" s="421">
        <v>0</v>
      </c>
      <c r="AJ79" s="421">
        <v>631</v>
      </c>
      <c r="AK79" s="421">
        <v>0</v>
      </c>
      <c r="AL79" s="421">
        <v>0</v>
      </c>
      <c r="AM79" s="421">
        <v>0</v>
      </c>
      <c r="AN79" s="421">
        <v>0</v>
      </c>
      <c r="AO79" s="421">
        <v>0</v>
      </c>
      <c r="AP79" s="421">
        <v>0</v>
      </c>
      <c r="AQ79" s="421">
        <v>0</v>
      </c>
      <c r="AR79" s="421">
        <v>0</v>
      </c>
      <c r="AS79" s="421">
        <v>0</v>
      </c>
      <c r="AT79" s="421">
        <v>0</v>
      </c>
      <c r="AU79" s="421">
        <v>0</v>
      </c>
      <c r="AV79" s="421">
        <v>0</v>
      </c>
      <c r="AW79" s="421">
        <v>0</v>
      </c>
      <c r="AX79" s="466" t="s">
        <v>221</v>
      </c>
      <c r="AY79" s="466" t="s">
        <v>221</v>
      </c>
      <c r="AZ79" s="466" t="s">
        <v>221</v>
      </c>
      <c r="BA79" s="421">
        <v>112</v>
      </c>
      <c r="BB79" s="421">
        <v>72</v>
      </c>
      <c r="BC79" s="421">
        <v>0</v>
      </c>
      <c r="BD79" s="466" t="s">
        <v>221</v>
      </c>
      <c r="BE79" s="466" t="s">
        <v>221</v>
      </c>
      <c r="BF79" s="466" t="s">
        <v>221</v>
      </c>
      <c r="BG79" s="466" t="s">
        <v>221</v>
      </c>
      <c r="BH79" s="421">
        <v>0</v>
      </c>
      <c r="BI79" s="421">
        <v>0</v>
      </c>
      <c r="BJ79" s="466" t="s">
        <v>221</v>
      </c>
      <c r="BK79" s="421">
        <v>0</v>
      </c>
      <c r="BL79" s="421">
        <v>0</v>
      </c>
      <c r="BM79" s="421">
        <v>0</v>
      </c>
      <c r="BN79" s="466" t="s">
        <v>221</v>
      </c>
      <c r="BO79" s="466" t="s">
        <v>221</v>
      </c>
      <c r="BP79" s="466" t="s">
        <v>221</v>
      </c>
      <c r="BQ79" s="466" t="s">
        <v>221</v>
      </c>
      <c r="BR79" s="466" t="s">
        <v>221</v>
      </c>
      <c r="BS79" s="421">
        <v>0</v>
      </c>
      <c r="BT79" s="421">
        <v>0</v>
      </c>
      <c r="BU79" s="421">
        <v>0</v>
      </c>
      <c r="BV79" s="421">
        <v>537</v>
      </c>
      <c r="BW79" s="421">
        <v>0</v>
      </c>
      <c r="BX79" s="421">
        <v>0</v>
      </c>
      <c r="BY79" s="421">
        <v>149</v>
      </c>
      <c r="BZ79" s="421">
        <v>0</v>
      </c>
      <c r="CA79" s="421">
        <v>0</v>
      </c>
      <c r="CB79" s="421">
        <v>0</v>
      </c>
      <c r="CC79" s="466" t="s">
        <v>221</v>
      </c>
      <c r="CD79" s="466" t="s">
        <v>221</v>
      </c>
      <c r="CE79" s="430">
        <v>23109</v>
      </c>
      <c r="CF79" s="430"/>
    </row>
    <row r="80" spans="1:84" ht="12.6" customHeight="1" x14ac:dyDescent="0.25">
      <c r="A80" s="408" t="s">
        <v>251</v>
      </c>
      <c r="B80" s="412"/>
      <c r="C80" s="505">
        <v>0</v>
      </c>
      <c r="D80" s="505">
        <v>0</v>
      </c>
      <c r="E80" s="505">
        <v>42857.740800000007</v>
      </c>
      <c r="F80" s="505">
        <v>0</v>
      </c>
      <c r="G80" s="505">
        <v>0</v>
      </c>
      <c r="H80" s="505">
        <v>0</v>
      </c>
      <c r="I80" s="505">
        <v>0</v>
      </c>
      <c r="J80" s="505">
        <v>397.43499999999995</v>
      </c>
      <c r="K80" s="505">
        <v>0</v>
      </c>
      <c r="L80" s="505">
        <v>0</v>
      </c>
      <c r="M80" s="505">
        <v>0</v>
      </c>
      <c r="N80" s="505">
        <v>0</v>
      </c>
      <c r="O80" s="505">
        <v>1756.5800000000002</v>
      </c>
      <c r="P80" s="505">
        <v>10572.665000000001</v>
      </c>
      <c r="Q80" s="505">
        <v>0</v>
      </c>
      <c r="R80" s="505">
        <v>0</v>
      </c>
      <c r="S80" s="505">
        <v>0</v>
      </c>
      <c r="T80" s="505">
        <v>0</v>
      </c>
      <c r="U80" s="505">
        <v>156.56</v>
      </c>
      <c r="V80" s="505">
        <v>0</v>
      </c>
      <c r="W80" s="505">
        <v>0</v>
      </c>
      <c r="X80" s="505">
        <v>0</v>
      </c>
      <c r="Y80" s="505">
        <v>11796.245999999999</v>
      </c>
      <c r="Z80" s="505">
        <v>0</v>
      </c>
      <c r="AA80" s="505">
        <v>0</v>
      </c>
      <c r="AB80" s="505">
        <v>0</v>
      </c>
      <c r="AC80" s="505">
        <v>0</v>
      </c>
      <c r="AD80" s="505">
        <v>0</v>
      </c>
      <c r="AE80" s="505">
        <v>0</v>
      </c>
      <c r="AF80" s="505">
        <v>0</v>
      </c>
      <c r="AG80" s="505">
        <v>12078.646200000001</v>
      </c>
      <c r="AH80" s="505">
        <v>5333.1719999999996</v>
      </c>
      <c r="AI80" s="505">
        <v>0</v>
      </c>
      <c r="AJ80" s="505">
        <v>0</v>
      </c>
      <c r="AK80" s="505">
        <v>0</v>
      </c>
      <c r="AL80" s="505">
        <v>0</v>
      </c>
      <c r="AM80" s="505">
        <v>0</v>
      </c>
      <c r="AN80" s="505">
        <v>0</v>
      </c>
      <c r="AO80" s="505">
        <v>0</v>
      </c>
      <c r="AP80" s="505">
        <v>0</v>
      </c>
      <c r="AQ80" s="505">
        <v>0</v>
      </c>
      <c r="AR80" s="505">
        <v>0</v>
      </c>
      <c r="AS80" s="505">
        <v>0</v>
      </c>
      <c r="AT80" s="505">
        <v>0</v>
      </c>
      <c r="AU80" s="505">
        <v>0</v>
      </c>
      <c r="AV80" s="505">
        <v>0</v>
      </c>
      <c r="AW80" s="505">
        <v>0</v>
      </c>
      <c r="AX80" s="466" t="s">
        <v>221</v>
      </c>
      <c r="AY80" s="466" t="s">
        <v>221</v>
      </c>
      <c r="AZ80" s="466" t="s">
        <v>221</v>
      </c>
      <c r="BA80" s="466" t="s">
        <v>221</v>
      </c>
      <c r="BB80" s="421">
        <v>0</v>
      </c>
      <c r="BC80" s="421">
        <v>0</v>
      </c>
      <c r="BD80" s="466" t="s">
        <v>221</v>
      </c>
      <c r="BE80" s="466" t="s">
        <v>221</v>
      </c>
      <c r="BF80" s="466" t="s">
        <v>221</v>
      </c>
      <c r="BG80" s="466" t="s">
        <v>221</v>
      </c>
      <c r="BH80" s="421">
        <v>0</v>
      </c>
      <c r="BI80" s="421">
        <v>0</v>
      </c>
      <c r="BJ80" s="466" t="s">
        <v>221</v>
      </c>
      <c r="BK80" s="421">
        <v>0</v>
      </c>
      <c r="BL80" s="421">
        <v>0</v>
      </c>
      <c r="BM80" s="421">
        <v>0</v>
      </c>
      <c r="BN80" s="466" t="s">
        <v>221</v>
      </c>
      <c r="BO80" s="466" t="s">
        <v>221</v>
      </c>
      <c r="BP80" s="466" t="s">
        <v>221</v>
      </c>
      <c r="BQ80" s="466" t="s">
        <v>221</v>
      </c>
      <c r="BR80" s="466" t="s">
        <v>221</v>
      </c>
      <c r="BS80" s="421">
        <v>0</v>
      </c>
      <c r="BT80" s="421">
        <v>0</v>
      </c>
      <c r="BU80" s="421">
        <v>0</v>
      </c>
      <c r="BV80" s="421">
        <v>0</v>
      </c>
      <c r="BW80" s="421">
        <v>0</v>
      </c>
      <c r="BX80" s="421">
        <v>0</v>
      </c>
      <c r="BY80" s="421">
        <v>0</v>
      </c>
      <c r="BZ80" s="421">
        <v>0</v>
      </c>
      <c r="CA80" s="421">
        <v>0</v>
      </c>
      <c r="CB80" s="421">
        <v>0</v>
      </c>
      <c r="CC80" s="466" t="s">
        <v>221</v>
      </c>
      <c r="CD80" s="466" t="s">
        <v>221</v>
      </c>
      <c r="CE80" s="430">
        <v>84949.045000000013</v>
      </c>
      <c r="CF80" s="430">
        <v>0</v>
      </c>
    </row>
    <row r="81" spans="1:84" ht="21" customHeight="1" x14ac:dyDescent="0.25">
      <c r="A81" s="408" t="s">
        <v>252</v>
      </c>
      <c r="B81" s="412"/>
      <c r="C81" s="493">
        <v>0</v>
      </c>
      <c r="D81" s="493">
        <v>0</v>
      </c>
      <c r="E81" s="493">
        <v>9.8000000000000007</v>
      </c>
      <c r="F81" s="493">
        <v>0</v>
      </c>
      <c r="G81" s="493">
        <v>0</v>
      </c>
      <c r="H81" s="493">
        <v>0</v>
      </c>
      <c r="I81" s="493">
        <v>3.3</v>
      </c>
      <c r="J81" s="493">
        <v>0.59</v>
      </c>
      <c r="K81" s="493">
        <v>0</v>
      </c>
      <c r="L81" s="493">
        <v>29.41</v>
      </c>
      <c r="M81" s="493">
        <v>0</v>
      </c>
      <c r="N81" s="493">
        <v>0</v>
      </c>
      <c r="O81" s="493">
        <v>4.7699999999999996</v>
      </c>
      <c r="P81" s="493">
        <v>6.85</v>
      </c>
      <c r="Q81" s="493">
        <v>2.19</v>
      </c>
      <c r="R81" s="493">
        <v>1.28</v>
      </c>
      <c r="S81" s="493">
        <v>5.09</v>
      </c>
      <c r="T81" s="493">
        <v>0</v>
      </c>
      <c r="U81" s="493">
        <v>7.05</v>
      </c>
      <c r="V81" s="493">
        <v>0</v>
      </c>
      <c r="W81" s="493">
        <v>0</v>
      </c>
      <c r="X81" s="493">
        <v>0</v>
      </c>
      <c r="Y81" s="493">
        <v>7.27</v>
      </c>
      <c r="Z81" s="493">
        <v>0</v>
      </c>
      <c r="AA81" s="493">
        <v>0</v>
      </c>
      <c r="AB81" s="493">
        <v>2</v>
      </c>
      <c r="AC81" s="493">
        <v>1.1299999999999999</v>
      </c>
      <c r="AD81" s="493">
        <v>0</v>
      </c>
      <c r="AE81" s="493">
        <v>4.47</v>
      </c>
      <c r="AF81" s="493">
        <v>0</v>
      </c>
      <c r="AG81" s="493">
        <v>12.23</v>
      </c>
      <c r="AH81" s="493">
        <v>21.89</v>
      </c>
      <c r="AI81" s="493">
        <v>0</v>
      </c>
      <c r="AJ81" s="493">
        <v>24.96</v>
      </c>
      <c r="AK81" s="493">
        <v>1.01</v>
      </c>
      <c r="AL81" s="493">
        <v>0</v>
      </c>
      <c r="AM81" s="493">
        <v>0</v>
      </c>
      <c r="AN81" s="493">
        <v>0</v>
      </c>
      <c r="AO81" s="493">
        <v>0</v>
      </c>
      <c r="AP81" s="493">
        <v>0</v>
      </c>
      <c r="AQ81" s="493">
        <v>0</v>
      </c>
      <c r="AR81" s="493">
        <v>0</v>
      </c>
      <c r="AS81" s="493">
        <v>0</v>
      </c>
      <c r="AT81" s="493">
        <v>0</v>
      </c>
      <c r="AU81" s="493">
        <v>0</v>
      </c>
      <c r="AV81" s="493">
        <v>0</v>
      </c>
      <c r="AW81" s="466" t="s">
        <v>221</v>
      </c>
      <c r="AX81" s="466" t="s">
        <v>221</v>
      </c>
      <c r="AY81" s="466" t="s">
        <v>221</v>
      </c>
      <c r="AZ81" s="466" t="s">
        <v>221</v>
      </c>
      <c r="BA81" s="466" t="s">
        <v>221</v>
      </c>
      <c r="BB81" s="466" t="s">
        <v>221</v>
      </c>
      <c r="BC81" s="466" t="s">
        <v>221</v>
      </c>
      <c r="BD81" s="466" t="s">
        <v>221</v>
      </c>
      <c r="BE81" s="466" t="s">
        <v>221</v>
      </c>
      <c r="BF81" s="466" t="s">
        <v>221</v>
      </c>
      <c r="BG81" s="466" t="s">
        <v>221</v>
      </c>
      <c r="BH81" s="466" t="s">
        <v>221</v>
      </c>
      <c r="BI81" s="466" t="s">
        <v>221</v>
      </c>
      <c r="BJ81" s="466" t="s">
        <v>221</v>
      </c>
      <c r="BK81" s="466" t="s">
        <v>221</v>
      </c>
      <c r="BL81" s="466" t="s">
        <v>221</v>
      </c>
      <c r="BM81" s="466" t="s">
        <v>221</v>
      </c>
      <c r="BN81" s="466" t="s">
        <v>221</v>
      </c>
      <c r="BO81" s="466" t="s">
        <v>221</v>
      </c>
      <c r="BP81" s="466" t="s">
        <v>221</v>
      </c>
      <c r="BQ81" s="466" t="s">
        <v>221</v>
      </c>
      <c r="BR81" s="466" t="s">
        <v>221</v>
      </c>
      <c r="BS81" s="466" t="s">
        <v>221</v>
      </c>
      <c r="BT81" s="466" t="s">
        <v>221</v>
      </c>
      <c r="BU81" s="471"/>
      <c r="BV81" s="471"/>
      <c r="BW81" s="471"/>
      <c r="BX81" s="471"/>
      <c r="BY81" s="471"/>
      <c r="BZ81" s="471"/>
      <c r="CA81" s="471"/>
      <c r="CB81" s="471"/>
      <c r="CC81" s="466" t="s">
        <v>221</v>
      </c>
      <c r="CD81" s="466" t="s">
        <v>221</v>
      </c>
      <c r="CE81" s="472">
        <v>145.29</v>
      </c>
      <c r="CF81" s="472"/>
    </row>
    <row r="82" spans="1:84" ht="12.6" customHeight="1" x14ac:dyDescent="0.25">
      <c r="A82" s="441" t="s">
        <v>253</v>
      </c>
      <c r="B82" s="441"/>
      <c r="C82" s="441"/>
      <c r="D82" s="441"/>
      <c r="E82" s="441"/>
      <c r="F82" s="406"/>
      <c r="G82" s="406"/>
      <c r="H82" s="406"/>
      <c r="I82" s="406"/>
      <c r="J82" s="406"/>
      <c r="K82" s="406"/>
      <c r="L82" s="406"/>
      <c r="M82" s="406"/>
      <c r="N82" s="406"/>
      <c r="O82" s="406"/>
      <c r="P82" s="406"/>
      <c r="Q82" s="406"/>
      <c r="R82" s="406"/>
      <c r="S82" s="406"/>
      <c r="T82" s="406"/>
      <c r="U82" s="406"/>
      <c r="V82" s="406"/>
      <c r="W82" s="406"/>
      <c r="X82" s="406"/>
      <c r="Y82" s="406"/>
      <c r="Z82" s="406"/>
      <c r="AA82" s="406"/>
      <c r="AB82" s="406"/>
      <c r="AC82" s="406"/>
      <c r="AD82" s="406"/>
      <c r="AE82" s="406"/>
      <c r="AF82" s="406"/>
      <c r="AG82" s="406"/>
      <c r="AH82" s="406"/>
      <c r="AI82" s="406"/>
      <c r="AJ82" s="406"/>
      <c r="AK82" s="406"/>
      <c r="AL82" s="406"/>
      <c r="AM82" s="406"/>
      <c r="AN82" s="406"/>
      <c r="AO82" s="406"/>
      <c r="AP82" s="406"/>
      <c r="AQ82" s="406"/>
      <c r="AR82" s="406"/>
      <c r="AS82" s="406"/>
      <c r="AT82" s="406"/>
      <c r="AU82" s="406"/>
      <c r="AV82" s="406"/>
      <c r="AW82" s="406"/>
      <c r="AX82" s="406"/>
      <c r="AY82" s="406"/>
      <c r="AZ82" s="406"/>
      <c r="BA82" s="406"/>
      <c r="BB82" s="406"/>
      <c r="BC82" s="406"/>
      <c r="BD82" s="406"/>
      <c r="BE82" s="406"/>
      <c r="BF82" s="406"/>
      <c r="BG82" s="406"/>
      <c r="BH82" s="406"/>
      <c r="BI82" s="406"/>
      <c r="BJ82" s="406"/>
      <c r="BK82" s="406"/>
      <c r="BL82" s="406"/>
      <c r="BM82" s="406"/>
      <c r="BN82" s="406"/>
      <c r="BO82" s="406"/>
      <c r="BP82" s="406"/>
      <c r="BQ82" s="406"/>
      <c r="BR82" s="406"/>
      <c r="BS82" s="406"/>
      <c r="BT82" s="406"/>
      <c r="BU82" s="406"/>
      <c r="BV82" s="406"/>
      <c r="BW82" s="406"/>
      <c r="BX82" s="406"/>
      <c r="BY82" s="406"/>
      <c r="BZ82" s="406"/>
      <c r="CA82" s="406"/>
      <c r="CB82" s="406"/>
      <c r="CC82" s="406"/>
      <c r="CD82" s="406"/>
      <c r="CE82" s="406"/>
      <c r="CF82" s="406"/>
    </row>
    <row r="83" spans="1:84" ht="12.6" customHeight="1" x14ac:dyDescent="0.25">
      <c r="A83" s="408" t="s">
        <v>254</v>
      </c>
      <c r="B83" s="409"/>
      <c r="C83" s="485" t="s">
        <v>1266</v>
      </c>
      <c r="D83" s="473"/>
      <c r="E83" s="412"/>
      <c r="F83" s="406"/>
      <c r="G83" s="406"/>
      <c r="H83" s="406"/>
      <c r="I83" s="406"/>
      <c r="J83" s="406"/>
      <c r="K83" s="406"/>
      <c r="L83" s="406"/>
      <c r="M83" s="406"/>
      <c r="N83" s="406"/>
      <c r="O83" s="406"/>
      <c r="P83" s="406"/>
      <c r="Q83" s="406"/>
      <c r="R83" s="406"/>
      <c r="S83" s="406"/>
      <c r="T83" s="406"/>
      <c r="U83" s="406"/>
      <c r="V83" s="406"/>
      <c r="W83" s="406"/>
      <c r="X83" s="406"/>
      <c r="Y83" s="406"/>
      <c r="Z83" s="406"/>
      <c r="AA83" s="406"/>
      <c r="AB83" s="406"/>
      <c r="AC83" s="406"/>
      <c r="AD83" s="406"/>
      <c r="AE83" s="406"/>
      <c r="AF83" s="406"/>
      <c r="AG83" s="406"/>
      <c r="AH83" s="406"/>
      <c r="AI83" s="406"/>
      <c r="AJ83" s="406"/>
      <c r="AK83" s="406"/>
      <c r="AL83" s="406"/>
      <c r="AM83" s="406"/>
      <c r="AN83" s="406"/>
      <c r="AO83" s="406"/>
      <c r="AP83" s="406"/>
      <c r="AQ83" s="406"/>
      <c r="AR83" s="406"/>
      <c r="AS83" s="406"/>
      <c r="AT83" s="406"/>
      <c r="AU83" s="406"/>
      <c r="AV83" s="406"/>
      <c r="AW83" s="406"/>
      <c r="AX83" s="406"/>
      <c r="AY83" s="406"/>
      <c r="AZ83" s="406"/>
      <c r="BA83" s="406"/>
      <c r="BB83" s="406"/>
      <c r="BC83" s="406"/>
      <c r="BD83" s="406"/>
      <c r="BE83" s="406"/>
      <c r="BF83" s="406"/>
      <c r="BG83" s="406"/>
      <c r="BH83" s="406"/>
      <c r="BI83" s="406"/>
      <c r="BJ83" s="406"/>
      <c r="BK83" s="406"/>
      <c r="BL83" s="406"/>
      <c r="BM83" s="406"/>
      <c r="BN83" s="406"/>
      <c r="BO83" s="406"/>
      <c r="BP83" s="406"/>
      <c r="BQ83" s="406"/>
      <c r="BR83" s="406"/>
      <c r="BS83" s="406"/>
      <c r="BT83" s="406"/>
      <c r="BU83" s="406"/>
      <c r="BV83" s="406"/>
      <c r="BW83" s="406"/>
      <c r="BX83" s="406"/>
      <c r="BY83" s="406"/>
      <c r="BZ83" s="406"/>
      <c r="CA83" s="406"/>
      <c r="CB83" s="406"/>
      <c r="CC83" s="406"/>
      <c r="CD83" s="406"/>
      <c r="CE83" s="406"/>
      <c r="CF83" s="406"/>
    </row>
    <row r="84" spans="1:84" ht="12.6" customHeight="1" x14ac:dyDescent="0.25">
      <c r="A84" s="410" t="s">
        <v>255</v>
      </c>
      <c r="B84" s="409" t="s">
        <v>256</v>
      </c>
      <c r="C84" s="444" t="s">
        <v>1267</v>
      </c>
      <c r="D84" s="473"/>
      <c r="E84" s="412"/>
      <c r="F84" s="406"/>
      <c r="G84" s="406"/>
      <c r="H84" s="406"/>
      <c r="I84" s="406"/>
      <c r="J84" s="406"/>
      <c r="K84" s="406"/>
      <c r="L84" s="406"/>
      <c r="M84" s="406"/>
      <c r="N84" s="406"/>
      <c r="O84" s="406"/>
      <c r="P84" s="406"/>
      <c r="Q84" s="406"/>
      <c r="R84" s="406"/>
      <c r="S84" s="406"/>
      <c r="T84" s="406"/>
      <c r="U84" s="406"/>
      <c r="V84" s="406"/>
      <c r="W84" s="406"/>
      <c r="X84" s="406"/>
      <c r="Y84" s="406"/>
      <c r="Z84" s="406"/>
      <c r="AA84" s="406"/>
      <c r="AB84" s="406"/>
      <c r="AC84" s="406"/>
      <c r="AD84" s="406"/>
      <c r="AE84" s="406"/>
      <c r="AF84" s="406"/>
      <c r="AG84" s="406"/>
      <c r="AH84" s="406"/>
      <c r="AI84" s="406"/>
      <c r="AJ84" s="406"/>
      <c r="AK84" s="406"/>
      <c r="AL84" s="406"/>
      <c r="AM84" s="406"/>
      <c r="AN84" s="406"/>
      <c r="AO84" s="406"/>
      <c r="AP84" s="406"/>
      <c r="AQ84" s="406"/>
      <c r="AR84" s="406"/>
      <c r="AS84" s="406"/>
      <c r="AT84" s="406"/>
      <c r="AU84" s="406"/>
      <c r="AV84" s="406"/>
      <c r="AW84" s="406"/>
      <c r="AX84" s="406"/>
      <c r="AY84" s="406"/>
      <c r="AZ84" s="406"/>
      <c r="BA84" s="406"/>
      <c r="BB84" s="406"/>
      <c r="BC84" s="406"/>
      <c r="BD84" s="406"/>
      <c r="BE84" s="406"/>
      <c r="BF84" s="406"/>
      <c r="BG84" s="406"/>
      <c r="BH84" s="406"/>
      <c r="BI84" s="406"/>
      <c r="BJ84" s="406"/>
      <c r="BK84" s="406"/>
      <c r="BL84" s="406"/>
      <c r="BM84" s="406"/>
      <c r="BN84" s="406"/>
      <c r="BO84" s="406"/>
      <c r="BP84" s="406"/>
      <c r="BQ84" s="406"/>
      <c r="BR84" s="406"/>
      <c r="BS84" s="406"/>
      <c r="BT84" s="406"/>
      <c r="BU84" s="406"/>
      <c r="BV84" s="406"/>
      <c r="BW84" s="406"/>
      <c r="BX84" s="406"/>
      <c r="BY84" s="406"/>
      <c r="BZ84" s="406"/>
      <c r="CA84" s="406"/>
      <c r="CB84" s="406"/>
      <c r="CC84" s="406"/>
      <c r="CD84" s="406"/>
      <c r="CE84" s="406"/>
      <c r="CF84" s="406"/>
    </row>
    <row r="85" spans="1:84" ht="12.6" customHeight="1" x14ac:dyDescent="0.25">
      <c r="A85" s="410" t="s">
        <v>257</v>
      </c>
      <c r="B85" s="409" t="s">
        <v>256</v>
      </c>
      <c r="C85" s="502" t="s">
        <v>1273</v>
      </c>
      <c r="D85" s="500"/>
      <c r="E85" s="499"/>
      <c r="F85" s="406"/>
      <c r="G85" s="406"/>
      <c r="H85" s="406"/>
      <c r="I85" s="406"/>
      <c r="J85" s="406"/>
      <c r="K85" s="406"/>
      <c r="L85" s="406"/>
      <c r="M85" s="406"/>
      <c r="N85" s="406"/>
      <c r="O85" s="406"/>
      <c r="P85" s="406"/>
      <c r="Q85" s="406"/>
      <c r="R85" s="406"/>
      <c r="S85" s="406"/>
      <c r="T85" s="406"/>
      <c r="U85" s="406"/>
      <c r="V85" s="406"/>
      <c r="W85" s="406"/>
      <c r="X85" s="406"/>
      <c r="Y85" s="406"/>
      <c r="Z85" s="406"/>
      <c r="AA85" s="406"/>
      <c r="AB85" s="406"/>
      <c r="AC85" s="406"/>
      <c r="AD85" s="406"/>
      <c r="AE85" s="406"/>
      <c r="AF85" s="406"/>
      <c r="AG85" s="406"/>
      <c r="AH85" s="406"/>
      <c r="AI85" s="406"/>
      <c r="AJ85" s="406"/>
      <c r="AK85" s="406"/>
      <c r="AL85" s="406"/>
      <c r="AM85" s="406"/>
      <c r="AN85" s="406"/>
      <c r="AO85" s="406"/>
      <c r="AP85" s="406"/>
      <c r="AQ85" s="406"/>
      <c r="AR85" s="406"/>
      <c r="AS85" s="406"/>
      <c r="AT85" s="406"/>
      <c r="AU85" s="406"/>
      <c r="AV85" s="406"/>
      <c r="AW85" s="406"/>
      <c r="AX85" s="406"/>
      <c r="AY85" s="406"/>
      <c r="AZ85" s="406"/>
      <c r="BA85" s="406"/>
      <c r="BB85" s="406"/>
      <c r="BC85" s="406"/>
      <c r="BD85" s="406"/>
      <c r="BE85" s="406"/>
      <c r="BF85" s="406"/>
      <c r="BG85" s="406"/>
      <c r="BH85" s="406"/>
      <c r="BI85" s="406"/>
      <c r="BJ85" s="406"/>
      <c r="BK85" s="406"/>
      <c r="BL85" s="406"/>
      <c r="BM85" s="406"/>
      <c r="BN85" s="406"/>
      <c r="BO85" s="406"/>
      <c r="BP85" s="406"/>
      <c r="BQ85" s="406"/>
      <c r="BR85" s="406"/>
      <c r="BS85" s="406"/>
      <c r="BT85" s="406"/>
      <c r="BU85" s="406"/>
      <c r="BV85" s="406"/>
      <c r="BW85" s="406"/>
      <c r="BX85" s="406"/>
      <c r="BY85" s="406"/>
      <c r="BZ85" s="406"/>
      <c r="CA85" s="406"/>
      <c r="CB85" s="406"/>
      <c r="CC85" s="406"/>
      <c r="CD85" s="406"/>
      <c r="CE85" s="406"/>
      <c r="CF85" s="406"/>
    </row>
    <row r="86" spans="1:84" ht="12.6" customHeight="1" x14ac:dyDescent="0.25">
      <c r="A86" s="410" t="s">
        <v>1251</v>
      </c>
      <c r="B86" s="409"/>
      <c r="C86" s="503" t="s">
        <v>1274</v>
      </c>
      <c r="D86" s="500"/>
      <c r="E86" s="499"/>
      <c r="F86" s="406"/>
      <c r="G86" s="406"/>
      <c r="H86" s="406"/>
      <c r="I86" s="406"/>
      <c r="J86" s="406"/>
      <c r="K86" s="406"/>
      <c r="L86" s="406"/>
      <c r="M86" s="406"/>
      <c r="N86" s="406"/>
      <c r="O86" s="406"/>
      <c r="P86" s="406"/>
      <c r="Q86" s="406"/>
      <c r="R86" s="406"/>
      <c r="S86" s="406"/>
      <c r="T86" s="406"/>
      <c r="U86" s="406"/>
      <c r="V86" s="406"/>
      <c r="W86" s="406"/>
      <c r="X86" s="406"/>
      <c r="Y86" s="406"/>
      <c r="Z86" s="406"/>
      <c r="AA86" s="406"/>
      <c r="AB86" s="406"/>
      <c r="AC86" s="406"/>
      <c r="AD86" s="406"/>
      <c r="AE86" s="406"/>
      <c r="AF86" s="406"/>
      <c r="AG86" s="406"/>
      <c r="AH86" s="406"/>
      <c r="AI86" s="406"/>
      <c r="AJ86" s="406"/>
      <c r="AK86" s="406"/>
      <c r="AL86" s="406"/>
      <c r="AM86" s="406"/>
      <c r="AN86" s="406"/>
      <c r="AO86" s="406"/>
      <c r="AP86" s="406"/>
      <c r="AQ86" s="406"/>
      <c r="AR86" s="406"/>
      <c r="AS86" s="406"/>
      <c r="AT86" s="406"/>
      <c r="AU86" s="406"/>
      <c r="AV86" s="406"/>
      <c r="AW86" s="406"/>
      <c r="AX86" s="406"/>
      <c r="AY86" s="406"/>
      <c r="AZ86" s="406"/>
      <c r="BA86" s="406"/>
      <c r="BB86" s="406"/>
      <c r="BC86" s="406"/>
      <c r="BD86" s="406"/>
      <c r="BE86" s="406"/>
      <c r="BF86" s="406"/>
      <c r="BG86" s="406"/>
      <c r="BH86" s="406"/>
      <c r="BI86" s="406"/>
      <c r="BJ86" s="406"/>
      <c r="BK86" s="406"/>
      <c r="BL86" s="406"/>
      <c r="BM86" s="406"/>
      <c r="BN86" s="406"/>
      <c r="BO86" s="406"/>
      <c r="BP86" s="406"/>
      <c r="BQ86" s="406"/>
      <c r="BR86" s="406"/>
      <c r="BS86" s="406"/>
      <c r="BT86" s="406"/>
      <c r="BU86" s="406"/>
      <c r="BV86" s="406"/>
      <c r="BW86" s="406"/>
      <c r="BX86" s="406"/>
      <c r="BY86" s="406"/>
      <c r="BZ86" s="406"/>
      <c r="CA86" s="406"/>
      <c r="CB86" s="406"/>
      <c r="CC86" s="406"/>
      <c r="CD86" s="406"/>
      <c r="CE86" s="406"/>
      <c r="CF86" s="406"/>
    </row>
    <row r="87" spans="1:84" ht="12.6" customHeight="1" x14ac:dyDescent="0.25">
      <c r="A87" s="410" t="s">
        <v>1252</v>
      </c>
      <c r="B87" s="409" t="s">
        <v>256</v>
      </c>
      <c r="C87" s="503" t="s">
        <v>1274</v>
      </c>
      <c r="D87" s="500"/>
      <c r="E87" s="499"/>
      <c r="F87" s="406"/>
      <c r="G87" s="406"/>
      <c r="H87" s="406"/>
      <c r="I87" s="406"/>
      <c r="J87" s="406"/>
      <c r="K87" s="406"/>
      <c r="L87" s="406"/>
      <c r="M87" s="406"/>
      <c r="N87" s="406"/>
      <c r="O87" s="406"/>
      <c r="P87" s="406"/>
      <c r="Q87" s="406"/>
      <c r="R87" s="406"/>
      <c r="S87" s="406"/>
      <c r="T87" s="406"/>
      <c r="U87" s="406"/>
      <c r="V87" s="406"/>
      <c r="W87" s="406"/>
      <c r="X87" s="406"/>
      <c r="Y87" s="406"/>
      <c r="Z87" s="406"/>
      <c r="AA87" s="406"/>
      <c r="AB87" s="406"/>
      <c r="AC87" s="406"/>
      <c r="AD87" s="406"/>
      <c r="AE87" s="406"/>
      <c r="AF87" s="406"/>
      <c r="AG87" s="406"/>
      <c r="AH87" s="406"/>
      <c r="AI87" s="406"/>
      <c r="AJ87" s="406"/>
      <c r="AK87" s="406"/>
      <c r="AL87" s="406"/>
      <c r="AM87" s="406"/>
      <c r="AN87" s="406"/>
      <c r="AO87" s="406"/>
      <c r="AP87" s="406"/>
      <c r="AQ87" s="406"/>
      <c r="AR87" s="406"/>
      <c r="AS87" s="406"/>
      <c r="AT87" s="406"/>
      <c r="AU87" s="406"/>
      <c r="AV87" s="406"/>
      <c r="AW87" s="406"/>
      <c r="AX87" s="406"/>
      <c r="AY87" s="406"/>
      <c r="AZ87" s="406"/>
      <c r="BA87" s="406"/>
      <c r="BB87" s="406"/>
      <c r="BC87" s="406"/>
      <c r="BD87" s="406"/>
      <c r="BE87" s="406"/>
      <c r="BF87" s="406"/>
      <c r="BG87" s="406"/>
      <c r="BH87" s="406"/>
      <c r="BI87" s="406"/>
      <c r="BJ87" s="406"/>
      <c r="BK87" s="406"/>
      <c r="BL87" s="406"/>
      <c r="BM87" s="406"/>
      <c r="BN87" s="406"/>
      <c r="BO87" s="406"/>
      <c r="BP87" s="406"/>
      <c r="BQ87" s="406"/>
      <c r="BR87" s="406"/>
      <c r="BS87" s="406"/>
      <c r="BT87" s="406"/>
      <c r="BU87" s="406"/>
      <c r="BV87" s="406"/>
      <c r="BW87" s="406"/>
      <c r="BX87" s="406"/>
      <c r="BY87" s="406"/>
      <c r="BZ87" s="406"/>
      <c r="CA87" s="406"/>
      <c r="CB87" s="406"/>
      <c r="CC87" s="406"/>
      <c r="CD87" s="406"/>
      <c r="CE87" s="406"/>
      <c r="CF87" s="406"/>
    </row>
    <row r="88" spans="1:84" ht="12.6" customHeight="1" x14ac:dyDescent="0.25">
      <c r="A88" s="410" t="s">
        <v>258</v>
      </c>
      <c r="B88" s="409" t="s">
        <v>256</v>
      </c>
      <c r="C88" s="502" t="s">
        <v>1275</v>
      </c>
      <c r="D88" s="500"/>
      <c r="E88" s="499"/>
      <c r="F88" s="406"/>
      <c r="G88" s="406"/>
      <c r="H88" s="406"/>
      <c r="I88" s="406"/>
      <c r="J88" s="406"/>
      <c r="K88" s="406"/>
      <c r="L88" s="406"/>
      <c r="M88" s="406"/>
      <c r="N88" s="406"/>
      <c r="O88" s="406"/>
      <c r="P88" s="406"/>
      <c r="Q88" s="406"/>
      <c r="R88" s="406"/>
      <c r="S88" s="406"/>
      <c r="T88" s="406"/>
      <c r="U88" s="406"/>
      <c r="V88" s="406"/>
      <c r="W88" s="406"/>
      <c r="X88" s="406"/>
      <c r="Y88" s="406"/>
      <c r="Z88" s="406"/>
      <c r="AA88" s="406"/>
      <c r="AB88" s="406"/>
      <c r="AC88" s="406"/>
      <c r="AD88" s="406"/>
      <c r="AE88" s="406"/>
      <c r="AF88" s="406"/>
      <c r="AG88" s="406"/>
      <c r="AH88" s="406"/>
      <c r="AI88" s="406"/>
      <c r="AJ88" s="406"/>
      <c r="AK88" s="406"/>
      <c r="AL88" s="406"/>
      <c r="AM88" s="406"/>
      <c r="AN88" s="406"/>
      <c r="AO88" s="406"/>
      <c r="AP88" s="406"/>
      <c r="AQ88" s="406"/>
      <c r="AR88" s="406"/>
      <c r="AS88" s="406"/>
      <c r="AT88" s="406"/>
      <c r="AU88" s="406"/>
      <c r="AV88" s="406"/>
      <c r="AW88" s="406"/>
      <c r="AX88" s="406"/>
      <c r="AY88" s="406"/>
      <c r="AZ88" s="406"/>
      <c r="BA88" s="406"/>
      <c r="BB88" s="406"/>
      <c r="BC88" s="406"/>
      <c r="BD88" s="406"/>
      <c r="BE88" s="406"/>
      <c r="BF88" s="406"/>
      <c r="BG88" s="406"/>
      <c r="BH88" s="406"/>
      <c r="BI88" s="406"/>
      <c r="BJ88" s="406"/>
      <c r="BK88" s="406"/>
      <c r="BL88" s="406"/>
      <c r="BM88" s="406"/>
      <c r="BN88" s="406"/>
      <c r="BO88" s="406"/>
      <c r="BP88" s="406"/>
      <c r="BQ88" s="406"/>
      <c r="BR88" s="406"/>
      <c r="BS88" s="406"/>
      <c r="BT88" s="406"/>
      <c r="BU88" s="406"/>
      <c r="BV88" s="406"/>
      <c r="BW88" s="406"/>
      <c r="BX88" s="406"/>
      <c r="BY88" s="406"/>
      <c r="BZ88" s="406"/>
      <c r="CA88" s="406"/>
      <c r="CB88" s="406"/>
      <c r="CC88" s="406"/>
      <c r="CD88" s="406"/>
      <c r="CE88" s="406"/>
      <c r="CF88" s="406"/>
    </row>
    <row r="89" spans="1:84" ht="12.6" customHeight="1" x14ac:dyDescent="0.25">
      <c r="A89" s="410" t="s">
        <v>259</v>
      </c>
      <c r="B89" s="409" t="s">
        <v>256</v>
      </c>
      <c r="C89" s="502" t="s">
        <v>1276</v>
      </c>
      <c r="D89" s="500"/>
      <c r="E89" s="499"/>
      <c r="F89" s="406"/>
      <c r="G89" s="406"/>
      <c r="H89" s="406"/>
      <c r="I89" s="406"/>
      <c r="J89" s="406"/>
      <c r="K89" s="406"/>
      <c r="L89" s="406"/>
      <c r="M89" s="406"/>
      <c r="N89" s="406"/>
      <c r="O89" s="406"/>
      <c r="P89" s="406"/>
      <c r="Q89" s="406"/>
      <c r="R89" s="406"/>
      <c r="S89" s="406"/>
      <c r="T89" s="406"/>
      <c r="U89" s="406"/>
      <c r="V89" s="406"/>
      <c r="W89" s="406"/>
      <c r="X89" s="406"/>
      <c r="Y89" s="406"/>
      <c r="Z89" s="406"/>
      <c r="AA89" s="406"/>
      <c r="AB89" s="406"/>
      <c r="AC89" s="406"/>
      <c r="AD89" s="406"/>
      <c r="AE89" s="406"/>
      <c r="AF89" s="406"/>
      <c r="AG89" s="406"/>
      <c r="AH89" s="406"/>
      <c r="AI89" s="406"/>
      <c r="AJ89" s="406"/>
      <c r="AK89" s="406"/>
      <c r="AL89" s="406"/>
      <c r="AM89" s="406"/>
      <c r="AN89" s="406"/>
      <c r="AO89" s="406"/>
      <c r="AP89" s="406"/>
      <c r="AQ89" s="406"/>
      <c r="AR89" s="406"/>
      <c r="AS89" s="406"/>
      <c r="AT89" s="406"/>
      <c r="AU89" s="406"/>
      <c r="AV89" s="406"/>
      <c r="AW89" s="406"/>
      <c r="AX89" s="406"/>
      <c r="AY89" s="406"/>
      <c r="AZ89" s="406"/>
      <c r="BA89" s="406"/>
      <c r="BB89" s="406"/>
      <c r="BC89" s="406"/>
      <c r="BD89" s="406"/>
      <c r="BE89" s="406"/>
      <c r="BF89" s="406"/>
      <c r="BG89" s="406"/>
      <c r="BH89" s="406"/>
      <c r="BI89" s="406"/>
      <c r="BJ89" s="406"/>
      <c r="BK89" s="406"/>
      <c r="BL89" s="406"/>
      <c r="BM89" s="406"/>
      <c r="BN89" s="406"/>
      <c r="BO89" s="406"/>
      <c r="BP89" s="406"/>
      <c r="BQ89" s="406"/>
      <c r="BR89" s="406"/>
      <c r="BS89" s="406"/>
      <c r="BT89" s="406"/>
      <c r="BU89" s="406"/>
      <c r="BV89" s="406"/>
      <c r="BW89" s="406"/>
      <c r="BX89" s="406"/>
      <c r="BY89" s="406"/>
      <c r="BZ89" s="406"/>
      <c r="CA89" s="406"/>
      <c r="CB89" s="406"/>
      <c r="CC89" s="406"/>
      <c r="CD89" s="406"/>
      <c r="CE89" s="406"/>
      <c r="CF89" s="406"/>
    </row>
    <row r="90" spans="1:84" ht="12.6" customHeight="1" x14ac:dyDescent="0.25">
      <c r="A90" s="410" t="s">
        <v>260</v>
      </c>
      <c r="B90" s="409" t="s">
        <v>256</v>
      </c>
      <c r="C90" s="502" t="s">
        <v>1284</v>
      </c>
      <c r="D90" s="500"/>
      <c r="E90" s="499"/>
      <c r="F90" s="406"/>
      <c r="G90" s="406"/>
      <c r="H90" s="406"/>
      <c r="I90" s="406"/>
      <c r="J90" s="406"/>
      <c r="K90" s="406"/>
      <c r="L90" s="406"/>
      <c r="M90" s="406"/>
      <c r="N90" s="406"/>
      <c r="O90" s="406"/>
      <c r="P90" s="406"/>
      <c r="Q90" s="406"/>
      <c r="R90" s="406"/>
      <c r="S90" s="406"/>
      <c r="T90" s="406"/>
      <c r="U90" s="406"/>
      <c r="V90" s="406"/>
      <c r="W90" s="406"/>
      <c r="X90" s="406"/>
      <c r="Y90" s="406"/>
      <c r="Z90" s="406"/>
      <c r="AA90" s="406"/>
      <c r="AB90" s="406"/>
      <c r="AC90" s="406"/>
      <c r="AD90" s="406"/>
      <c r="AE90" s="406"/>
      <c r="AF90" s="406"/>
      <c r="AG90" s="406"/>
      <c r="AH90" s="406"/>
      <c r="AI90" s="406"/>
      <c r="AJ90" s="406"/>
      <c r="AK90" s="406"/>
      <c r="AL90" s="406"/>
      <c r="AM90" s="406"/>
      <c r="AN90" s="406"/>
      <c r="AO90" s="406"/>
      <c r="AP90" s="406"/>
      <c r="AQ90" s="406"/>
      <c r="AR90" s="406"/>
      <c r="AS90" s="406"/>
      <c r="AT90" s="406"/>
      <c r="AU90" s="406"/>
      <c r="AV90" s="406"/>
      <c r="AW90" s="406"/>
      <c r="AX90" s="406"/>
      <c r="AY90" s="406"/>
      <c r="AZ90" s="406"/>
      <c r="BA90" s="406"/>
      <c r="BB90" s="406"/>
      <c r="BC90" s="406"/>
      <c r="BD90" s="406"/>
      <c r="BE90" s="406"/>
      <c r="BF90" s="406"/>
      <c r="BG90" s="406"/>
      <c r="BH90" s="406"/>
      <c r="BI90" s="406"/>
      <c r="BJ90" s="406"/>
      <c r="BK90" s="406"/>
      <c r="BL90" s="406"/>
      <c r="BM90" s="406"/>
      <c r="BN90" s="406"/>
      <c r="BO90" s="406"/>
      <c r="BP90" s="406"/>
      <c r="BQ90" s="406"/>
      <c r="BR90" s="406"/>
      <c r="BS90" s="406"/>
      <c r="BT90" s="406"/>
      <c r="BU90" s="406"/>
      <c r="BV90" s="406"/>
      <c r="BW90" s="406"/>
      <c r="BX90" s="406"/>
      <c r="BY90" s="406"/>
      <c r="BZ90" s="406"/>
      <c r="CA90" s="406"/>
      <c r="CB90" s="406"/>
      <c r="CC90" s="406"/>
      <c r="CD90" s="406"/>
      <c r="CE90" s="406"/>
      <c r="CF90" s="406"/>
    </row>
    <row r="91" spans="1:84" ht="12.6" customHeight="1" x14ac:dyDescent="0.25">
      <c r="A91" s="410" t="s">
        <v>261</v>
      </c>
      <c r="B91" s="409" t="s">
        <v>256</v>
      </c>
      <c r="C91" s="502" t="s">
        <v>1278</v>
      </c>
      <c r="D91" s="500"/>
      <c r="E91" s="499"/>
      <c r="F91" s="406"/>
      <c r="G91" s="406"/>
      <c r="H91" s="406"/>
      <c r="I91" s="406"/>
      <c r="J91" s="406"/>
      <c r="K91" s="406"/>
      <c r="L91" s="406"/>
      <c r="M91" s="406"/>
      <c r="N91" s="406"/>
      <c r="O91" s="406"/>
      <c r="P91" s="406"/>
      <c r="Q91" s="406"/>
      <c r="R91" s="406"/>
      <c r="S91" s="406"/>
      <c r="T91" s="406"/>
      <c r="U91" s="406"/>
      <c r="V91" s="406"/>
      <c r="W91" s="406"/>
      <c r="X91" s="406"/>
      <c r="Y91" s="406"/>
      <c r="Z91" s="406"/>
      <c r="AA91" s="406"/>
      <c r="AB91" s="406"/>
      <c r="AC91" s="406"/>
      <c r="AD91" s="406"/>
      <c r="AE91" s="406"/>
      <c r="AF91" s="406"/>
      <c r="AG91" s="406"/>
      <c r="AH91" s="406"/>
      <c r="AI91" s="406"/>
      <c r="AJ91" s="406"/>
      <c r="AK91" s="406"/>
      <c r="AL91" s="406"/>
      <c r="AM91" s="406"/>
      <c r="AN91" s="406"/>
      <c r="AO91" s="406"/>
      <c r="AP91" s="406"/>
      <c r="AQ91" s="406"/>
      <c r="AR91" s="406"/>
      <c r="AS91" s="406"/>
      <c r="AT91" s="406"/>
      <c r="AU91" s="406"/>
      <c r="AV91" s="406"/>
      <c r="AW91" s="406"/>
      <c r="AX91" s="406"/>
      <c r="AY91" s="406"/>
      <c r="AZ91" s="406"/>
      <c r="BA91" s="406"/>
      <c r="BB91" s="406"/>
      <c r="BC91" s="406"/>
      <c r="BD91" s="406"/>
      <c r="BE91" s="406"/>
      <c r="BF91" s="406"/>
      <c r="BG91" s="406"/>
      <c r="BH91" s="406"/>
      <c r="BI91" s="406"/>
      <c r="BJ91" s="406"/>
      <c r="BK91" s="406"/>
      <c r="BL91" s="406"/>
      <c r="BM91" s="406"/>
      <c r="BN91" s="406"/>
      <c r="BO91" s="406"/>
      <c r="BP91" s="406"/>
      <c r="BQ91" s="406"/>
      <c r="BR91" s="406"/>
      <c r="BS91" s="406"/>
      <c r="BT91" s="406"/>
      <c r="BU91" s="406"/>
      <c r="BV91" s="406"/>
      <c r="BW91" s="406"/>
      <c r="BX91" s="406"/>
      <c r="BY91" s="406"/>
      <c r="BZ91" s="406"/>
      <c r="CA91" s="406"/>
      <c r="CB91" s="406"/>
      <c r="CC91" s="406"/>
      <c r="CD91" s="406"/>
      <c r="CE91" s="406"/>
      <c r="CF91" s="406"/>
    </row>
    <row r="92" spans="1:84" ht="12.6" customHeight="1" x14ac:dyDescent="0.25">
      <c r="A92" s="410" t="s">
        <v>262</v>
      </c>
      <c r="B92" s="409" t="s">
        <v>256</v>
      </c>
      <c r="C92" s="502" t="s">
        <v>1285</v>
      </c>
      <c r="D92" s="500"/>
      <c r="E92" s="499"/>
      <c r="F92" s="406"/>
      <c r="G92" s="406"/>
      <c r="H92" s="406"/>
      <c r="I92" s="406"/>
      <c r="J92" s="406"/>
      <c r="K92" s="406"/>
      <c r="L92" s="406"/>
      <c r="M92" s="406"/>
      <c r="N92" s="406"/>
      <c r="O92" s="406"/>
      <c r="P92" s="406"/>
      <c r="Q92" s="406"/>
      <c r="R92" s="406"/>
      <c r="S92" s="406"/>
      <c r="T92" s="406"/>
      <c r="U92" s="406"/>
      <c r="V92" s="406"/>
      <c r="W92" s="406"/>
      <c r="X92" s="406"/>
      <c r="Y92" s="406"/>
      <c r="Z92" s="406"/>
      <c r="AA92" s="406"/>
      <c r="AB92" s="406"/>
      <c r="AC92" s="406"/>
      <c r="AD92" s="406"/>
      <c r="AE92" s="406"/>
      <c r="AF92" s="406"/>
      <c r="AG92" s="406"/>
      <c r="AH92" s="406"/>
      <c r="AI92" s="406"/>
      <c r="AJ92" s="406"/>
      <c r="AK92" s="406"/>
      <c r="AL92" s="406"/>
      <c r="AM92" s="406"/>
      <c r="AN92" s="406"/>
      <c r="AO92" s="406"/>
      <c r="AP92" s="406"/>
      <c r="AQ92" s="406"/>
      <c r="AR92" s="406"/>
      <c r="AS92" s="406"/>
      <c r="AT92" s="406"/>
      <c r="AU92" s="406"/>
      <c r="AV92" s="406"/>
      <c r="AW92" s="406"/>
      <c r="AX92" s="406"/>
      <c r="AY92" s="406"/>
      <c r="AZ92" s="406"/>
      <c r="BA92" s="406"/>
      <c r="BB92" s="406"/>
      <c r="BC92" s="406"/>
      <c r="BD92" s="406"/>
      <c r="BE92" s="406"/>
      <c r="BF92" s="406"/>
      <c r="BG92" s="406"/>
      <c r="BH92" s="406"/>
      <c r="BI92" s="406"/>
      <c r="BJ92" s="406"/>
      <c r="BK92" s="406"/>
      <c r="BL92" s="406"/>
      <c r="BM92" s="406"/>
      <c r="BN92" s="406"/>
      <c r="BO92" s="406"/>
      <c r="BP92" s="406"/>
      <c r="BQ92" s="406"/>
      <c r="BR92" s="406"/>
      <c r="BS92" s="406"/>
      <c r="BT92" s="406"/>
      <c r="BU92" s="406"/>
      <c r="BV92" s="406"/>
      <c r="BW92" s="406"/>
      <c r="BX92" s="406"/>
      <c r="BY92" s="406"/>
      <c r="BZ92" s="406"/>
      <c r="CA92" s="406"/>
      <c r="CB92" s="406"/>
      <c r="CC92" s="406"/>
      <c r="CD92" s="406"/>
      <c r="CE92" s="406"/>
      <c r="CF92" s="406"/>
    </row>
    <row r="93" spans="1:84" ht="12.6" customHeight="1" x14ac:dyDescent="0.25">
      <c r="A93" s="410" t="s">
        <v>263</v>
      </c>
      <c r="B93" s="409" t="s">
        <v>256</v>
      </c>
      <c r="C93" s="501" t="s">
        <v>1280</v>
      </c>
      <c r="D93" s="473"/>
      <c r="E93" s="412"/>
      <c r="F93" s="406"/>
      <c r="G93" s="406"/>
      <c r="H93" s="406"/>
      <c r="I93" s="406"/>
      <c r="J93" s="406"/>
      <c r="K93" s="406"/>
      <c r="L93" s="406"/>
      <c r="M93" s="406"/>
      <c r="N93" s="406"/>
      <c r="O93" s="406"/>
      <c r="P93" s="406"/>
      <c r="Q93" s="406"/>
      <c r="R93" s="406"/>
      <c r="S93" s="406"/>
      <c r="T93" s="406"/>
      <c r="U93" s="406"/>
      <c r="V93" s="406"/>
      <c r="W93" s="406"/>
      <c r="X93" s="406"/>
      <c r="Y93" s="406"/>
      <c r="Z93" s="406"/>
      <c r="AA93" s="406"/>
      <c r="AB93" s="406"/>
      <c r="AC93" s="406"/>
      <c r="AD93" s="406"/>
      <c r="AE93" s="406"/>
      <c r="AF93" s="406"/>
      <c r="AG93" s="406"/>
      <c r="AH93" s="406"/>
      <c r="AI93" s="406"/>
      <c r="AJ93" s="406"/>
      <c r="AK93" s="406"/>
      <c r="AL93" s="406"/>
      <c r="AM93" s="406"/>
      <c r="AN93" s="406"/>
      <c r="AO93" s="406"/>
      <c r="AP93" s="406"/>
      <c r="AQ93" s="406"/>
      <c r="AR93" s="406"/>
      <c r="AS93" s="406"/>
      <c r="AT93" s="406"/>
      <c r="AU93" s="406"/>
      <c r="AV93" s="406"/>
      <c r="AW93" s="406"/>
      <c r="AX93" s="406"/>
      <c r="AY93" s="406"/>
      <c r="AZ93" s="406"/>
      <c r="BA93" s="406"/>
      <c r="BB93" s="406"/>
      <c r="BC93" s="406"/>
      <c r="BD93" s="406"/>
      <c r="BE93" s="406"/>
      <c r="BF93" s="406"/>
      <c r="BG93" s="406"/>
      <c r="BH93" s="406"/>
      <c r="BI93" s="406"/>
      <c r="BJ93" s="406"/>
      <c r="BK93" s="406"/>
      <c r="BL93" s="406"/>
      <c r="BM93" s="406"/>
      <c r="BN93" s="406"/>
      <c r="BO93" s="406"/>
      <c r="BP93" s="406"/>
      <c r="BQ93" s="406"/>
      <c r="BR93" s="406"/>
      <c r="BS93" s="406"/>
      <c r="BT93" s="406"/>
      <c r="BU93" s="406"/>
      <c r="BV93" s="406"/>
      <c r="BW93" s="406"/>
      <c r="BX93" s="406"/>
      <c r="BY93" s="406"/>
      <c r="BZ93" s="406"/>
      <c r="CA93" s="406"/>
      <c r="CB93" s="406"/>
      <c r="CC93" s="406"/>
      <c r="CD93" s="406"/>
      <c r="CE93" s="406"/>
      <c r="CF93" s="406"/>
    </row>
    <row r="94" spans="1:84" ht="12.6" customHeight="1" x14ac:dyDescent="0.25">
      <c r="A94" s="410" t="s">
        <v>264</v>
      </c>
      <c r="B94" s="409" t="s">
        <v>256</v>
      </c>
      <c r="C94" s="504" t="s">
        <v>1281</v>
      </c>
      <c r="D94" s="473"/>
      <c r="E94" s="412"/>
      <c r="F94" s="406"/>
      <c r="G94" s="406"/>
      <c r="H94" s="406"/>
      <c r="I94" s="406"/>
      <c r="J94" s="406"/>
      <c r="K94" s="406"/>
      <c r="L94" s="406"/>
      <c r="M94" s="406"/>
      <c r="N94" s="406"/>
      <c r="O94" s="406"/>
      <c r="P94" s="406"/>
      <c r="Q94" s="406"/>
      <c r="R94" s="406"/>
      <c r="S94" s="406"/>
      <c r="T94" s="406"/>
      <c r="U94" s="406"/>
      <c r="V94" s="406"/>
      <c r="W94" s="406"/>
      <c r="X94" s="406"/>
      <c r="Y94" s="406"/>
      <c r="Z94" s="406"/>
      <c r="AA94" s="406"/>
      <c r="AB94" s="406"/>
      <c r="AC94" s="406"/>
      <c r="AD94" s="406"/>
      <c r="AE94" s="406"/>
      <c r="AF94" s="406"/>
      <c r="AG94" s="406"/>
      <c r="AH94" s="406"/>
      <c r="AI94" s="406"/>
      <c r="AJ94" s="406"/>
      <c r="AK94" s="406"/>
      <c r="AL94" s="406"/>
      <c r="AM94" s="406"/>
      <c r="AN94" s="406"/>
      <c r="AO94" s="406"/>
      <c r="AP94" s="406"/>
      <c r="AQ94" s="406"/>
      <c r="AR94" s="406"/>
      <c r="AS94" s="406"/>
      <c r="AT94" s="406"/>
      <c r="AU94" s="406"/>
      <c r="AV94" s="406"/>
      <c r="AW94" s="406"/>
      <c r="AX94" s="406"/>
      <c r="AY94" s="406"/>
      <c r="AZ94" s="406"/>
      <c r="BA94" s="406"/>
      <c r="BB94" s="406"/>
      <c r="BC94" s="406"/>
      <c r="BD94" s="406"/>
      <c r="BE94" s="406"/>
      <c r="BF94" s="406"/>
      <c r="BG94" s="406"/>
      <c r="BH94" s="406"/>
      <c r="BI94" s="406"/>
      <c r="BJ94" s="406"/>
      <c r="BK94" s="406"/>
      <c r="BL94" s="406"/>
      <c r="BM94" s="406"/>
      <c r="BN94" s="406"/>
      <c r="BO94" s="406"/>
      <c r="BP94" s="406"/>
      <c r="BQ94" s="406"/>
      <c r="BR94" s="406"/>
      <c r="BS94" s="406"/>
      <c r="BT94" s="406"/>
      <c r="BU94" s="406"/>
      <c r="BV94" s="406"/>
      <c r="BW94" s="406"/>
      <c r="BX94" s="406"/>
      <c r="BY94" s="406"/>
      <c r="BZ94" s="406"/>
      <c r="CA94" s="406"/>
      <c r="CB94" s="406"/>
      <c r="CC94" s="406"/>
      <c r="CD94" s="406"/>
      <c r="CE94" s="406"/>
      <c r="CF94" s="406"/>
    </row>
    <row r="95" spans="1:84" ht="12.6" customHeight="1" x14ac:dyDescent="0.25">
      <c r="A95" s="410"/>
      <c r="B95" s="410"/>
      <c r="C95" s="426"/>
      <c r="D95" s="412"/>
      <c r="E95" s="412"/>
      <c r="F95" s="406"/>
      <c r="G95" s="406"/>
      <c r="H95" s="406"/>
      <c r="I95" s="406"/>
      <c r="J95" s="406"/>
      <c r="K95" s="406"/>
      <c r="L95" s="406"/>
      <c r="M95" s="406"/>
      <c r="N95" s="406"/>
      <c r="O95" s="406"/>
      <c r="P95" s="406"/>
      <c r="Q95" s="406"/>
      <c r="R95" s="406"/>
      <c r="S95" s="406"/>
      <c r="T95" s="406"/>
      <c r="U95" s="406"/>
      <c r="V95" s="406"/>
      <c r="W95" s="406"/>
      <c r="X95" s="406"/>
      <c r="Y95" s="406"/>
      <c r="Z95" s="406"/>
      <c r="AA95" s="406"/>
      <c r="AB95" s="406"/>
      <c r="AC95" s="406"/>
      <c r="AD95" s="406"/>
      <c r="AE95" s="406"/>
      <c r="AF95" s="406"/>
      <c r="AG95" s="406"/>
      <c r="AH95" s="406"/>
      <c r="AI95" s="406"/>
      <c r="AJ95" s="406"/>
      <c r="AK95" s="406"/>
      <c r="AL95" s="406"/>
      <c r="AM95" s="406"/>
      <c r="AN95" s="406"/>
      <c r="AO95" s="406"/>
      <c r="AP95" s="406"/>
      <c r="AQ95" s="406"/>
      <c r="AR95" s="406"/>
      <c r="AS95" s="406"/>
      <c r="AT95" s="406"/>
      <c r="AU95" s="406"/>
      <c r="AV95" s="406"/>
      <c r="AW95" s="406"/>
      <c r="AX95" s="406"/>
      <c r="AY95" s="406"/>
      <c r="AZ95" s="406"/>
      <c r="BA95" s="406"/>
      <c r="BB95" s="406"/>
      <c r="BC95" s="406"/>
      <c r="BD95" s="406"/>
      <c r="BE95" s="406"/>
      <c r="BF95" s="406"/>
      <c r="BG95" s="406"/>
      <c r="BH95" s="406"/>
      <c r="BI95" s="406"/>
      <c r="BJ95" s="406"/>
      <c r="BK95" s="406"/>
      <c r="BL95" s="406"/>
      <c r="BM95" s="406"/>
      <c r="BN95" s="406"/>
      <c r="BO95" s="406"/>
      <c r="BP95" s="406"/>
      <c r="BQ95" s="406"/>
      <c r="BR95" s="406"/>
      <c r="BS95" s="406"/>
      <c r="BT95" s="406"/>
      <c r="BU95" s="406"/>
      <c r="BV95" s="406"/>
      <c r="BW95" s="406"/>
      <c r="BX95" s="406"/>
      <c r="BY95" s="406"/>
      <c r="BZ95" s="406"/>
      <c r="CA95" s="406"/>
      <c r="CB95" s="406"/>
      <c r="CC95" s="406"/>
      <c r="CD95" s="406"/>
      <c r="CE95" s="406"/>
      <c r="CF95" s="406"/>
    </row>
    <row r="96" spans="1:84" ht="12.6" customHeight="1" x14ac:dyDescent="0.25">
      <c r="A96" s="441" t="s">
        <v>265</v>
      </c>
      <c r="B96" s="441"/>
      <c r="C96" s="441"/>
      <c r="D96" s="441"/>
      <c r="E96" s="441"/>
      <c r="F96" s="406"/>
      <c r="G96" s="406"/>
      <c r="H96" s="406"/>
      <c r="I96" s="406"/>
      <c r="J96" s="406"/>
      <c r="K96" s="406"/>
      <c r="L96" s="406"/>
      <c r="M96" s="406"/>
      <c r="N96" s="406"/>
      <c r="O96" s="406"/>
      <c r="P96" s="406"/>
      <c r="Q96" s="406"/>
      <c r="R96" s="406"/>
      <c r="S96" s="406"/>
      <c r="T96" s="406"/>
      <c r="U96" s="406"/>
      <c r="V96" s="406"/>
      <c r="W96" s="406"/>
      <c r="X96" s="406"/>
      <c r="Y96" s="406"/>
      <c r="Z96" s="406"/>
      <c r="AA96" s="406"/>
      <c r="AB96" s="406"/>
      <c r="AC96" s="406"/>
      <c r="AD96" s="406"/>
      <c r="AE96" s="406"/>
      <c r="AF96" s="406"/>
      <c r="AG96" s="406"/>
      <c r="AH96" s="406"/>
      <c r="AI96" s="406"/>
      <c r="AJ96" s="406"/>
      <c r="AK96" s="406"/>
      <c r="AL96" s="406"/>
      <c r="AM96" s="406"/>
      <c r="AN96" s="406"/>
      <c r="AO96" s="406"/>
      <c r="AP96" s="406"/>
      <c r="AQ96" s="406"/>
      <c r="AR96" s="406"/>
      <c r="AS96" s="406"/>
      <c r="AT96" s="406"/>
      <c r="AU96" s="406"/>
      <c r="AV96" s="406"/>
      <c r="AW96" s="406"/>
      <c r="AX96" s="406"/>
      <c r="AY96" s="406"/>
      <c r="AZ96" s="406"/>
      <c r="BA96" s="406"/>
      <c r="BB96" s="406"/>
      <c r="BC96" s="406"/>
      <c r="BD96" s="406"/>
      <c r="BE96" s="406"/>
      <c r="BF96" s="406"/>
      <c r="BG96" s="406"/>
      <c r="BH96" s="406"/>
      <c r="BI96" s="406"/>
      <c r="BJ96" s="406"/>
      <c r="BK96" s="406"/>
      <c r="BL96" s="406"/>
      <c r="BM96" s="406"/>
      <c r="BN96" s="406"/>
      <c r="BO96" s="406"/>
      <c r="BP96" s="406"/>
      <c r="BQ96" s="406"/>
      <c r="BR96" s="406"/>
      <c r="BS96" s="406"/>
      <c r="BT96" s="406"/>
      <c r="BU96" s="406"/>
      <c r="BV96" s="406"/>
      <c r="BW96" s="406"/>
      <c r="BX96" s="406"/>
      <c r="BY96" s="406"/>
      <c r="BZ96" s="406"/>
      <c r="CA96" s="406"/>
      <c r="CB96" s="406"/>
      <c r="CC96" s="406"/>
      <c r="CD96" s="406"/>
      <c r="CE96" s="406"/>
      <c r="CF96" s="406"/>
    </row>
    <row r="97" spans="1:5" ht="12.6" customHeight="1" x14ac:dyDescent="0.25">
      <c r="A97" s="474" t="s">
        <v>266</v>
      </c>
      <c r="B97" s="474"/>
      <c r="C97" s="474"/>
      <c r="D97" s="474"/>
      <c r="E97" s="474"/>
    </row>
    <row r="98" spans="1:5" ht="12.6" customHeight="1" x14ac:dyDescent="0.25">
      <c r="A98" s="410" t="s">
        <v>267</v>
      </c>
      <c r="B98" s="409" t="s">
        <v>256</v>
      </c>
      <c r="C98" s="424"/>
      <c r="D98" s="412"/>
      <c r="E98" s="412"/>
    </row>
    <row r="99" spans="1:5" ht="12.6" customHeight="1" x14ac:dyDescent="0.25">
      <c r="A99" s="410" t="s">
        <v>259</v>
      </c>
      <c r="B99" s="409" t="s">
        <v>256</v>
      </c>
      <c r="C99" s="424"/>
      <c r="D99" s="412"/>
      <c r="E99" s="412"/>
    </row>
    <row r="100" spans="1:5" ht="12.6" customHeight="1" x14ac:dyDescent="0.25">
      <c r="A100" s="410" t="s">
        <v>268</v>
      </c>
      <c r="B100" s="409" t="s">
        <v>256</v>
      </c>
      <c r="C100" s="424">
        <v>1</v>
      </c>
      <c r="D100" s="412"/>
      <c r="E100" s="412"/>
    </row>
    <row r="101" spans="1:5" ht="12.6" customHeight="1" x14ac:dyDescent="0.25">
      <c r="A101" s="474" t="s">
        <v>269</v>
      </c>
      <c r="B101" s="474"/>
      <c r="C101" s="474"/>
      <c r="D101" s="474"/>
      <c r="E101" s="474"/>
    </row>
    <row r="102" spans="1:5" ht="12.6" customHeight="1" x14ac:dyDescent="0.25">
      <c r="A102" s="410" t="s">
        <v>270</v>
      </c>
      <c r="B102" s="409" t="s">
        <v>256</v>
      </c>
      <c r="C102" s="424"/>
      <c r="D102" s="412"/>
      <c r="E102" s="412"/>
    </row>
    <row r="103" spans="1:5" ht="12.6" customHeight="1" x14ac:dyDescent="0.25">
      <c r="A103" s="410" t="s">
        <v>132</v>
      </c>
      <c r="B103" s="409" t="s">
        <v>256</v>
      </c>
      <c r="C103" s="443"/>
      <c r="D103" s="412"/>
      <c r="E103" s="412"/>
    </row>
    <row r="104" spans="1:5" ht="12.6" customHeight="1" x14ac:dyDescent="0.25">
      <c r="A104" s="474" t="s">
        <v>271</v>
      </c>
      <c r="B104" s="474"/>
      <c r="C104" s="474"/>
      <c r="D104" s="474"/>
      <c r="E104" s="474"/>
    </row>
    <row r="105" spans="1:5" ht="12.6" customHeight="1" x14ac:dyDescent="0.25">
      <c r="A105" s="410" t="s">
        <v>272</v>
      </c>
      <c r="B105" s="409" t="s">
        <v>256</v>
      </c>
      <c r="C105" s="424"/>
      <c r="D105" s="412"/>
      <c r="E105" s="412"/>
    </row>
    <row r="106" spans="1:5" ht="12.6" customHeight="1" x14ac:dyDescent="0.25">
      <c r="A106" s="410" t="s">
        <v>273</v>
      </c>
      <c r="B106" s="409" t="s">
        <v>256</v>
      </c>
      <c r="C106" s="424"/>
      <c r="D106" s="412"/>
      <c r="E106" s="412"/>
    </row>
    <row r="107" spans="1:5" ht="12.6" customHeight="1" x14ac:dyDescent="0.25">
      <c r="A107" s="410" t="s">
        <v>274</v>
      </c>
      <c r="B107" s="409" t="s">
        <v>256</v>
      </c>
      <c r="C107" s="424"/>
      <c r="D107" s="412"/>
      <c r="E107" s="412"/>
    </row>
    <row r="108" spans="1:5" ht="21.75" customHeight="1" x14ac:dyDescent="0.25">
      <c r="A108" s="410"/>
      <c r="B108" s="409"/>
      <c r="C108" s="425"/>
      <c r="D108" s="412"/>
      <c r="E108" s="412"/>
    </row>
    <row r="109" spans="1:5" ht="13.5" customHeight="1" x14ac:dyDescent="0.25">
      <c r="A109" s="440" t="s">
        <v>275</v>
      </c>
      <c r="B109" s="441"/>
      <c r="C109" s="441"/>
      <c r="D109" s="441"/>
      <c r="E109" s="441"/>
    </row>
    <row r="110" spans="1:5" ht="13.5" customHeight="1" x14ac:dyDescent="0.25">
      <c r="A110" s="410"/>
      <c r="B110" s="409"/>
      <c r="C110" s="425"/>
      <c r="D110" s="412"/>
      <c r="E110" s="412"/>
    </row>
    <row r="111" spans="1:5" ht="12.6" customHeight="1" x14ac:dyDescent="0.25">
      <c r="A111" s="408" t="s">
        <v>276</v>
      </c>
      <c r="B111" s="412"/>
      <c r="C111" s="419" t="s">
        <v>277</v>
      </c>
      <c r="D111" s="407" t="s">
        <v>215</v>
      </c>
      <c r="E111" s="412"/>
    </row>
    <row r="112" spans="1:5" ht="12.6" customHeight="1" x14ac:dyDescent="0.25">
      <c r="A112" s="410" t="s">
        <v>278</v>
      </c>
      <c r="B112" s="409" t="s">
        <v>256</v>
      </c>
      <c r="C112" s="424">
        <v>232</v>
      </c>
      <c r="D112" s="411">
        <v>785</v>
      </c>
      <c r="E112" s="412"/>
    </row>
    <row r="113" spans="1:5" ht="12.6" customHeight="1" x14ac:dyDescent="0.25">
      <c r="A113" s="410" t="s">
        <v>279</v>
      </c>
      <c r="B113" s="409" t="s">
        <v>256</v>
      </c>
      <c r="C113" s="424">
        <v>263</v>
      </c>
      <c r="D113" s="411">
        <v>4668</v>
      </c>
      <c r="E113" s="412"/>
    </row>
    <row r="114" spans="1:5" ht="12.6" customHeight="1" x14ac:dyDescent="0.25">
      <c r="A114" s="410" t="s">
        <v>280</v>
      </c>
      <c r="B114" s="409" t="s">
        <v>256</v>
      </c>
      <c r="C114" s="424">
        <v>177</v>
      </c>
      <c r="D114" s="411">
        <v>684</v>
      </c>
      <c r="E114" s="412"/>
    </row>
    <row r="115" spans="1:5" ht="12.6" customHeight="1" x14ac:dyDescent="0.25">
      <c r="A115" s="410" t="s">
        <v>281</v>
      </c>
      <c r="B115" s="409" t="s">
        <v>256</v>
      </c>
      <c r="C115" s="424">
        <v>95</v>
      </c>
      <c r="D115" s="411">
        <v>162</v>
      </c>
      <c r="E115" s="412"/>
    </row>
    <row r="116" spans="1:5" ht="12.6" customHeight="1" x14ac:dyDescent="0.25">
      <c r="A116" s="408" t="s">
        <v>282</v>
      </c>
      <c r="B116" s="412"/>
      <c r="C116" s="419" t="s">
        <v>167</v>
      </c>
      <c r="D116" s="412"/>
      <c r="E116" s="412"/>
    </row>
    <row r="117" spans="1:5" ht="12.6" customHeight="1" x14ac:dyDescent="0.25">
      <c r="A117" s="410" t="s">
        <v>283</v>
      </c>
      <c r="B117" s="409" t="s">
        <v>256</v>
      </c>
      <c r="C117" s="424"/>
      <c r="D117" s="412"/>
      <c r="E117" s="412"/>
    </row>
    <row r="118" spans="1:5" ht="12.6" customHeight="1" x14ac:dyDescent="0.25">
      <c r="A118" s="410" t="s">
        <v>284</v>
      </c>
      <c r="B118" s="409" t="s">
        <v>256</v>
      </c>
      <c r="C118" s="424"/>
      <c r="D118" s="412"/>
      <c r="E118" s="412"/>
    </row>
    <row r="119" spans="1:5" ht="12.6" customHeight="1" x14ac:dyDescent="0.25">
      <c r="A119" s="410" t="s">
        <v>1239</v>
      </c>
      <c r="B119" s="409" t="s">
        <v>256</v>
      </c>
      <c r="C119" s="424"/>
      <c r="D119" s="412"/>
      <c r="E119" s="412"/>
    </row>
    <row r="120" spans="1:5" ht="12.6" customHeight="1" x14ac:dyDescent="0.25">
      <c r="A120" s="410" t="s">
        <v>285</v>
      </c>
      <c r="B120" s="409" t="s">
        <v>256</v>
      </c>
      <c r="C120" s="424"/>
      <c r="D120" s="412"/>
      <c r="E120" s="412"/>
    </row>
    <row r="121" spans="1:5" ht="12.6" customHeight="1" x14ac:dyDescent="0.25">
      <c r="A121" s="410" t="s">
        <v>286</v>
      </c>
      <c r="B121" s="409" t="s">
        <v>256</v>
      </c>
      <c r="C121" s="424"/>
      <c r="D121" s="412"/>
      <c r="E121" s="412"/>
    </row>
    <row r="122" spans="1:5" ht="12.6" customHeight="1" x14ac:dyDescent="0.25">
      <c r="A122" s="410" t="s">
        <v>287</v>
      </c>
      <c r="B122" s="409" t="s">
        <v>256</v>
      </c>
      <c r="C122" s="424"/>
      <c r="D122" s="412"/>
      <c r="E122" s="412"/>
    </row>
    <row r="123" spans="1:5" ht="12.6" customHeight="1" x14ac:dyDescent="0.25">
      <c r="A123" s="410" t="s">
        <v>97</v>
      </c>
      <c r="B123" s="409" t="s">
        <v>256</v>
      </c>
      <c r="C123" s="424"/>
      <c r="D123" s="412"/>
      <c r="E123" s="412"/>
    </row>
    <row r="124" spans="1:5" ht="12.6" customHeight="1" x14ac:dyDescent="0.25">
      <c r="A124" s="410" t="s">
        <v>288</v>
      </c>
      <c r="B124" s="409" t="s">
        <v>256</v>
      </c>
      <c r="C124" s="424"/>
      <c r="D124" s="412"/>
      <c r="E124" s="412"/>
    </row>
    <row r="125" spans="1:5" ht="12.6" customHeight="1" x14ac:dyDescent="0.25">
      <c r="A125" s="410" t="s">
        <v>289</v>
      </c>
      <c r="B125" s="409"/>
      <c r="C125" s="424">
        <v>11</v>
      </c>
      <c r="D125" s="412"/>
      <c r="E125" s="412"/>
    </row>
    <row r="126" spans="1:5" ht="12.6" customHeight="1" x14ac:dyDescent="0.25">
      <c r="A126" s="410" t="s">
        <v>280</v>
      </c>
      <c r="B126" s="409" t="s">
        <v>256</v>
      </c>
      <c r="C126" s="424">
        <v>14</v>
      </c>
      <c r="D126" s="412"/>
      <c r="E126" s="412"/>
    </row>
    <row r="127" spans="1:5" ht="12.6" customHeight="1" x14ac:dyDescent="0.25">
      <c r="A127" s="410" t="s">
        <v>290</v>
      </c>
      <c r="B127" s="409" t="s">
        <v>256</v>
      </c>
      <c r="C127" s="424"/>
      <c r="D127" s="412"/>
      <c r="E127" s="412"/>
    </row>
    <row r="128" spans="1:5" ht="12.6" customHeight="1" x14ac:dyDescent="0.25">
      <c r="A128" s="410" t="s">
        <v>291</v>
      </c>
      <c r="B128" s="412"/>
      <c r="C128" s="426"/>
      <c r="D128" s="412"/>
      <c r="E128" s="412">
        <v>25</v>
      </c>
    </row>
    <row r="129" spans="1:6" ht="12.6" customHeight="1" x14ac:dyDescent="0.25">
      <c r="A129" s="410" t="s">
        <v>292</v>
      </c>
      <c r="B129" s="409" t="s">
        <v>256</v>
      </c>
      <c r="C129" s="424">
        <v>35</v>
      </c>
      <c r="D129" s="412"/>
      <c r="E129" s="412"/>
      <c r="F129" s="406"/>
    </row>
    <row r="130" spans="1:6" ht="12.6" customHeight="1" x14ac:dyDescent="0.25">
      <c r="A130" s="410" t="s">
        <v>293</v>
      </c>
      <c r="B130" s="409" t="s">
        <v>256</v>
      </c>
      <c r="C130" s="424">
        <v>5</v>
      </c>
      <c r="D130" s="412"/>
      <c r="E130" s="412"/>
      <c r="F130" s="406"/>
    </row>
    <row r="131" spans="1:6" ht="12.6" customHeight="1" x14ac:dyDescent="0.25">
      <c r="A131" s="410"/>
      <c r="B131" s="412"/>
      <c r="C131" s="426"/>
      <c r="D131" s="412"/>
      <c r="E131" s="412"/>
      <c r="F131" s="406"/>
    </row>
    <row r="132" spans="1:6" ht="12.6" customHeight="1" x14ac:dyDescent="0.25">
      <c r="A132" s="410" t="s">
        <v>294</v>
      </c>
      <c r="B132" s="409" t="s">
        <v>256</v>
      </c>
      <c r="C132" s="424">
        <v>2094464</v>
      </c>
      <c r="D132" s="412"/>
      <c r="E132" s="412"/>
      <c r="F132" s="406"/>
    </row>
    <row r="133" spans="1:6" ht="12.6" customHeight="1" x14ac:dyDescent="0.25">
      <c r="A133" s="410"/>
      <c r="B133" s="410"/>
      <c r="C133" s="426"/>
      <c r="D133" s="412"/>
      <c r="E133" s="412"/>
      <c r="F133" s="406"/>
    </row>
    <row r="134" spans="1:6" ht="12.6" customHeight="1" x14ac:dyDescent="0.25">
      <c r="A134" s="410"/>
      <c r="B134" s="410"/>
      <c r="C134" s="426"/>
      <c r="D134" s="412"/>
      <c r="E134" s="412"/>
      <c r="F134" s="406"/>
    </row>
    <row r="135" spans="1:6" ht="12.6" customHeight="1" x14ac:dyDescent="0.25">
      <c r="A135" s="410"/>
      <c r="B135" s="410"/>
      <c r="C135" s="426"/>
      <c r="D135" s="412"/>
      <c r="E135" s="412"/>
      <c r="F135" s="406"/>
    </row>
    <row r="136" spans="1:6" ht="18" customHeight="1" x14ac:dyDescent="0.25">
      <c r="A136" s="410"/>
      <c r="B136" s="410"/>
      <c r="C136" s="426"/>
      <c r="D136" s="412"/>
      <c r="E136" s="412"/>
      <c r="F136" s="406"/>
    </row>
    <row r="137" spans="1:6" ht="12.6" customHeight="1" x14ac:dyDescent="0.25">
      <c r="A137" s="441" t="s">
        <v>1240</v>
      </c>
      <c r="B137" s="440"/>
      <c r="C137" s="440"/>
      <c r="D137" s="440"/>
      <c r="E137" s="440"/>
      <c r="F137" s="406"/>
    </row>
    <row r="138" spans="1:6" ht="12.6" customHeight="1" x14ac:dyDescent="0.25">
      <c r="A138" s="475" t="s">
        <v>295</v>
      </c>
      <c r="B138" s="413" t="s">
        <v>296</v>
      </c>
      <c r="C138" s="427" t="s">
        <v>297</v>
      </c>
      <c r="D138" s="413" t="s">
        <v>132</v>
      </c>
      <c r="E138" s="413" t="s">
        <v>203</v>
      </c>
      <c r="F138" s="406"/>
    </row>
    <row r="139" spans="1:6" ht="12.6" customHeight="1" x14ac:dyDescent="0.25">
      <c r="A139" s="410" t="s">
        <v>277</v>
      </c>
      <c r="B139" s="411">
        <v>143</v>
      </c>
      <c r="C139" s="424">
        <v>39</v>
      </c>
      <c r="D139" s="411">
        <v>50</v>
      </c>
      <c r="E139" s="412">
        <v>232</v>
      </c>
      <c r="F139" s="406"/>
    </row>
    <row r="140" spans="1:6" ht="12.6" customHeight="1" x14ac:dyDescent="0.25">
      <c r="A140" s="410" t="s">
        <v>215</v>
      </c>
      <c r="B140" s="411">
        <v>364</v>
      </c>
      <c r="C140" s="424">
        <v>241</v>
      </c>
      <c r="D140" s="411">
        <v>180</v>
      </c>
      <c r="E140" s="412">
        <v>785</v>
      </c>
      <c r="F140" s="406"/>
    </row>
    <row r="141" spans="1:6" ht="12.6" customHeight="1" x14ac:dyDescent="0.25">
      <c r="A141" s="410" t="s">
        <v>298</v>
      </c>
      <c r="B141" s="411">
        <v>1816</v>
      </c>
      <c r="C141" s="411">
        <v>1363</v>
      </c>
      <c r="D141" s="411">
        <v>2448</v>
      </c>
      <c r="E141" s="412">
        <v>5627</v>
      </c>
      <c r="F141" s="406"/>
    </row>
    <row r="142" spans="1:6" ht="12.6" customHeight="1" x14ac:dyDescent="0.25">
      <c r="A142" s="410" t="s">
        <v>245</v>
      </c>
      <c r="B142" s="411">
        <v>3899125</v>
      </c>
      <c r="C142" s="424">
        <v>2200153</v>
      </c>
      <c r="D142" s="411">
        <v>1492115</v>
      </c>
      <c r="E142" s="412">
        <v>7591393</v>
      </c>
      <c r="F142" s="434"/>
    </row>
    <row r="143" spans="1:6" ht="12.6" customHeight="1" x14ac:dyDescent="0.25">
      <c r="A143" s="410" t="s">
        <v>246</v>
      </c>
      <c r="B143" s="411">
        <v>10432446</v>
      </c>
      <c r="C143" s="424">
        <v>7988096</v>
      </c>
      <c r="D143" s="411">
        <v>14325607</v>
      </c>
      <c r="E143" s="412">
        <v>32746149</v>
      </c>
      <c r="F143" s="434"/>
    </row>
    <row r="144" spans="1:6" ht="12.6" customHeight="1" x14ac:dyDescent="0.25">
      <c r="A144" s="475" t="s">
        <v>299</v>
      </c>
      <c r="B144" s="413" t="s">
        <v>296</v>
      </c>
      <c r="C144" s="427" t="s">
        <v>297</v>
      </c>
      <c r="D144" s="413" t="s">
        <v>132</v>
      </c>
      <c r="E144" s="413" t="s">
        <v>203</v>
      </c>
      <c r="F144" s="406"/>
    </row>
    <row r="145" spans="1:5" ht="12.6" customHeight="1" x14ac:dyDescent="0.25">
      <c r="A145" s="410" t="s">
        <v>277</v>
      </c>
      <c r="B145" s="411">
        <v>230</v>
      </c>
      <c r="C145" s="424">
        <v>0</v>
      </c>
      <c r="D145" s="411">
        <v>33</v>
      </c>
      <c r="E145" s="412">
        <v>263</v>
      </c>
    </row>
    <row r="146" spans="1:5" ht="12.6" customHeight="1" x14ac:dyDescent="0.25">
      <c r="A146" s="410" t="s">
        <v>215</v>
      </c>
      <c r="B146" s="411">
        <v>4143</v>
      </c>
      <c r="C146" s="424">
        <v>0</v>
      </c>
      <c r="D146" s="411">
        <v>525</v>
      </c>
      <c r="E146" s="412">
        <v>4668</v>
      </c>
    </row>
    <row r="147" spans="1:5" ht="12.6" customHeight="1" x14ac:dyDescent="0.25">
      <c r="A147" s="410" t="s">
        <v>298</v>
      </c>
      <c r="B147" s="411"/>
      <c r="C147" s="424"/>
      <c r="D147" s="411"/>
      <c r="E147" s="412">
        <v>0</v>
      </c>
    </row>
    <row r="148" spans="1:5" ht="12.6" customHeight="1" x14ac:dyDescent="0.25">
      <c r="A148" s="410" t="s">
        <v>245</v>
      </c>
      <c r="B148" s="411">
        <v>4339946</v>
      </c>
      <c r="C148" s="424">
        <v>0</v>
      </c>
      <c r="D148" s="411">
        <v>456885</v>
      </c>
      <c r="E148" s="412">
        <v>4796831</v>
      </c>
    </row>
    <row r="149" spans="1:5" ht="12.6" customHeight="1" x14ac:dyDescent="0.25">
      <c r="A149" s="410" t="s">
        <v>246</v>
      </c>
      <c r="B149" s="411">
        <v>0</v>
      </c>
      <c r="C149" s="424">
        <v>0</v>
      </c>
      <c r="D149" s="411">
        <v>0</v>
      </c>
      <c r="E149" s="412">
        <v>0</v>
      </c>
    </row>
    <row r="150" spans="1:5" ht="12.6" customHeight="1" x14ac:dyDescent="0.25">
      <c r="A150" s="475" t="s">
        <v>300</v>
      </c>
      <c r="B150" s="413" t="s">
        <v>296</v>
      </c>
      <c r="C150" s="427" t="s">
        <v>297</v>
      </c>
      <c r="D150" s="413" t="s">
        <v>132</v>
      </c>
      <c r="E150" s="413" t="s">
        <v>203</v>
      </c>
    </row>
    <row r="151" spans="1:5" ht="12.6" customHeight="1" x14ac:dyDescent="0.25">
      <c r="A151" s="410" t="s">
        <v>277</v>
      </c>
      <c r="B151" s="411">
        <v>155</v>
      </c>
      <c r="C151" s="424">
        <v>0</v>
      </c>
      <c r="D151" s="411">
        <v>22</v>
      </c>
      <c r="E151" s="412">
        <v>177</v>
      </c>
    </row>
    <row r="152" spans="1:5" ht="12.6" customHeight="1" x14ac:dyDescent="0.25">
      <c r="A152" s="410" t="s">
        <v>215</v>
      </c>
      <c r="B152" s="411">
        <v>617</v>
      </c>
      <c r="C152" s="424">
        <v>0</v>
      </c>
      <c r="D152" s="411">
        <v>67</v>
      </c>
      <c r="E152" s="412">
        <v>684</v>
      </c>
    </row>
    <row r="153" spans="1:5" ht="12.6" customHeight="1" x14ac:dyDescent="0.25">
      <c r="A153" s="410" t="s">
        <v>298</v>
      </c>
      <c r="B153" s="411"/>
      <c r="C153" s="424"/>
      <c r="D153" s="411"/>
      <c r="E153" s="412">
        <v>0</v>
      </c>
    </row>
    <row r="154" spans="1:5" ht="12.6" customHeight="1" x14ac:dyDescent="0.25">
      <c r="A154" s="410" t="s">
        <v>245</v>
      </c>
      <c r="B154" s="411">
        <v>533555</v>
      </c>
      <c r="C154" s="424">
        <v>0</v>
      </c>
      <c r="D154" s="411">
        <v>77077</v>
      </c>
      <c r="E154" s="412">
        <v>610632</v>
      </c>
    </row>
    <row r="155" spans="1:5" ht="12.6" customHeight="1" x14ac:dyDescent="0.25">
      <c r="A155" s="410" t="s">
        <v>246</v>
      </c>
      <c r="B155" s="411">
        <v>250723</v>
      </c>
      <c r="C155" s="424">
        <v>30858</v>
      </c>
      <c r="D155" s="411">
        <v>70848</v>
      </c>
      <c r="E155" s="412">
        <v>352429</v>
      </c>
    </row>
    <row r="156" spans="1:5" ht="12.6" customHeight="1" x14ac:dyDescent="0.25">
      <c r="A156" s="414"/>
      <c r="B156" s="414"/>
      <c r="C156" s="428"/>
      <c r="D156" s="415"/>
      <c r="E156" s="412"/>
    </row>
    <row r="157" spans="1:5" ht="12.6" customHeight="1" x14ac:dyDescent="0.25">
      <c r="A157" s="475" t="s">
        <v>301</v>
      </c>
      <c r="B157" s="413" t="s">
        <v>302</v>
      </c>
      <c r="C157" s="427" t="s">
        <v>303</v>
      </c>
      <c r="D157" s="412"/>
      <c r="E157" s="412"/>
    </row>
    <row r="158" spans="1:5" ht="12.6" customHeight="1" x14ac:dyDescent="0.25">
      <c r="A158" s="414" t="s">
        <v>304</v>
      </c>
      <c r="B158" s="411">
        <v>5269102</v>
      </c>
      <c r="C158" s="411">
        <v>2286362</v>
      </c>
      <c r="D158" s="412"/>
      <c r="E158" s="412"/>
    </row>
    <row r="159" spans="1:5" ht="12.6" customHeight="1" x14ac:dyDescent="0.25">
      <c r="A159" s="414"/>
      <c r="B159" s="415"/>
      <c r="C159" s="428"/>
      <c r="D159" s="412"/>
      <c r="E159" s="412"/>
    </row>
    <row r="160" spans="1:5" ht="12.6" customHeight="1" x14ac:dyDescent="0.25">
      <c r="A160" s="414"/>
      <c r="B160" s="414"/>
      <c r="C160" s="428"/>
      <c r="D160" s="415"/>
      <c r="E160" s="412"/>
    </row>
    <row r="161" spans="1:5" ht="12.6" customHeight="1" x14ac:dyDescent="0.25">
      <c r="A161" s="414"/>
      <c r="B161" s="414"/>
      <c r="C161" s="428"/>
      <c r="D161" s="415"/>
      <c r="E161" s="412"/>
    </row>
    <row r="162" spans="1:5" ht="12.6" customHeight="1" x14ac:dyDescent="0.25">
      <c r="A162" s="414"/>
      <c r="B162" s="414"/>
      <c r="C162" s="428"/>
      <c r="D162" s="415"/>
      <c r="E162" s="412"/>
    </row>
    <row r="163" spans="1:5" ht="21.75" customHeight="1" x14ac:dyDescent="0.25">
      <c r="A163" s="414"/>
      <c r="B163" s="414"/>
      <c r="C163" s="428"/>
      <c r="D163" s="415"/>
      <c r="E163" s="412"/>
    </row>
    <row r="164" spans="1:5" ht="11.4" customHeight="1" x14ac:dyDescent="0.25">
      <c r="A164" s="440" t="s">
        <v>305</v>
      </c>
      <c r="B164" s="441"/>
      <c r="C164" s="441"/>
      <c r="D164" s="441"/>
      <c r="E164" s="441"/>
    </row>
    <row r="165" spans="1:5" ht="11.4" customHeight="1" x14ac:dyDescent="0.25">
      <c r="A165" s="474" t="s">
        <v>306</v>
      </c>
      <c r="B165" s="474"/>
      <c r="C165" s="474"/>
      <c r="D165" s="474"/>
      <c r="E165" s="474"/>
    </row>
    <row r="166" spans="1:5" ht="11.4" customHeight="1" x14ac:dyDescent="0.25">
      <c r="A166" s="410" t="s">
        <v>307</v>
      </c>
      <c r="B166" s="409" t="s">
        <v>256</v>
      </c>
      <c r="C166" s="424">
        <v>1069285</v>
      </c>
      <c r="D166" s="412"/>
      <c r="E166" s="412"/>
    </row>
    <row r="167" spans="1:5" ht="11.4" customHeight="1" x14ac:dyDescent="0.25">
      <c r="A167" s="410" t="s">
        <v>308</v>
      </c>
      <c r="B167" s="409" t="s">
        <v>256</v>
      </c>
      <c r="C167" s="424">
        <v>23043</v>
      </c>
      <c r="D167" s="412"/>
      <c r="E167" s="412"/>
    </row>
    <row r="168" spans="1:5" ht="11.4" customHeight="1" x14ac:dyDescent="0.25">
      <c r="A168" s="414" t="s">
        <v>309</v>
      </c>
      <c r="B168" s="409" t="s">
        <v>256</v>
      </c>
      <c r="C168" s="424">
        <v>68973</v>
      </c>
      <c r="D168" s="412"/>
      <c r="E168" s="412"/>
    </row>
    <row r="169" spans="1:5" ht="11.4" customHeight="1" x14ac:dyDescent="0.25">
      <c r="A169" s="410" t="s">
        <v>310</v>
      </c>
      <c r="B169" s="409" t="s">
        <v>256</v>
      </c>
      <c r="C169" s="424">
        <v>1824354</v>
      </c>
      <c r="D169" s="412"/>
      <c r="E169" s="412"/>
    </row>
    <row r="170" spans="1:5" ht="11.4" customHeight="1" x14ac:dyDescent="0.25">
      <c r="A170" s="410" t="s">
        <v>311</v>
      </c>
      <c r="B170" s="409" t="s">
        <v>256</v>
      </c>
      <c r="C170" s="424"/>
      <c r="D170" s="412"/>
      <c r="E170" s="412"/>
    </row>
    <row r="171" spans="1:5" ht="11.4" customHeight="1" x14ac:dyDescent="0.25">
      <c r="A171" s="410" t="s">
        <v>312</v>
      </c>
      <c r="B171" s="409" t="s">
        <v>256</v>
      </c>
      <c r="C171" s="424">
        <v>575579</v>
      </c>
      <c r="D171" s="412"/>
      <c r="E171" s="412"/>
    </row>
    <row r="172" spans="1:5" ht="11.4" customHeight="1" x14ac:dyDescent="0.25">
      <c r="A172" s="410" t="s">
        <v>313</v>
      </c>
      <c r="B172" s="409" t="s">
        <v>256</v>
      </c>
      <c r="C172" s="424">
        <v>3609</v>
      </c>
      <c r="D172" s="412"/>
      <c r="E172" s="412"/>
    </row>
    <row r="173" spans="1:5" ht="11.4" customHeight="1" x14ac:dyDescent="0.25">
      <c r="A173" s="410" t="s">
        <v>313</v>
      </c>
      <c r="B173" s="409" t="s">
        <v>256</v>
      </c>
      <c r="C173" s="424">
        <v>0</v>
      </c>
      <c r="D173" s="412"/>
      <c r="E173" s="412"/>
    </row>
    <row r="174" spans="1:5" ht="11.4" customHeight="1" x14ac:dyDescent="0.25">
      <c r="A174" s="410" t="s">
        <v>203</v>
      </c>
      <c r="B174" s="412"/>
      <c r="C174" s="426"/>
      <c r="D174" s="412">
        <v>3564843</v>
      </c>
      <c r="E174" s="412"/>
    </row>
    <row r="175" spans="1:5" ht="11.4" customHeight="1" x14ac:dyDescent="0.25">
      <c r="A175" s="474" t="s">
        <v>314</v>
      </c>
      <c r="B175" s="474"/>
      <c r="C175" s="474"/>
      <c r="D175" s="474"/>
      <c r="E175" s="474"/>
    </row>
    <row r="176" spans="1:5" ht="11.4" customHeight="1" x14ac:dyDescent="0.25">
      <c r="A176" s="410" t="s">
        <v>315</v>
      </c>
      <c r="B176" s="409" t="s">
        <v>256</v>
      </c>
      <c r="C176" s="424">
        <v>202078</v>
      </c>
      <c r="D176" s="412"/>
      <c r="E176" s="412"/>
    </row>
    <row r="177" spans="1:5" ht="11.4" customHeight="1" x14ac:dyDescent="0.25">
      <c r="A177" s="410" t="s">
        <v>316</v>
      </c>
      <c r="B177" s="409" t="s">
        <v>256</v>
      </c>
      <c r="C177" s="424">
        <v>179885</v>
      </c>
      <c r="D177" s="412"/>
      <c r="E177" s="412"/>
    </row>
    <row r="178" spans="1:5" ht="11.4" customHeight="1" x14ac:dyDescent="0.25">
      <c r="A178" s="410" t="s">
        <v>203</v>
      </c>
      <c r="B178" s="412"/>
      <c r="C178" s="426"/>
      <c r="D178" s="412">
        <v>381963</v>
      </c>
      <c r="E178" s="412"/>
    </row>
    <row r="179" spans="1:5" ht="11.4" customHeight="1" x14ac:dyDescent="0.25">
      <c r="A179" s="474" t="s">
        <v>317</v>
      </c>
      <c r="B179" s="474"/>
      <c r="C179" s="474"/>
      <c r="D179" s="474"/>
      <c r="E179" s="474"/>
    </row>
    <row r="180" spans="1:5" ht="11.4" customHeight="1" x14ac:dyDescent="0.25">
      <c r="A180" s="410" t="s">
        <v>318</v>
      </c>
      <c r="B180" s="409" t="s">
        <v>256</v>
      </c>
      <c r="C180" s="424">
        <v>236064</v>
      </c>
      <c r="D180" s="412"/>
      <c r="E180" s="412"/>
    </row>
    <row r="181" spans="1:5" ht="11.4" customHeight="1" x14ac:dyDescent="0.25">
      <c r="A181" s="410" t="s">
        <v>319</v>
      </c>
      <c r="B181" s="409" t="s">
        <v>256</v>
      </c>
      <c r="C181" s="424">
        <v>48378</v>
      </c>
      <c r="D181" s="412"/>
      <c r="E181" s="412"/>
    </row>
    <row r="182" spans="1:5" ht="11.4" customHeight="1" x14ac:dyDescent="0.25">
      <c r="A182" s="410" t="s">
        <v>203</v>
      </c>
      <c r="B182" s="412"/>
      <c r="C182" s="426"/>
      <c r="D182" s="412">
        <v>284442</v>
      </c>
      <c r="E182" s="412"/>
    </row>
    <row r="183" spans="1:5" ht="11.4" customHeight="1" x14ac:dyDescent="0.25">
      <c r="A183" s="474" t="s">
        <v>320</v>
      </c>
      <c r="B183" s="474"/>
      <c r="C183" s="474"/>
      <c r="D183" s="474"/>
      <c r="E183" s="474"/>
    </row>
    <row r="184" spans="1:5" ht="11.4" customHeight="1" x14ac:dyDescent="0.25">
      <c r="A184" s="410" t="s">
        <v>321</v>
      </c>
      <c r="B184" s="409" t="s">
        <v>256</v>
      </c>
      <c r="C184" s="424">
        <v>13685</v>
      </c>
      <c r="D184" s="412"/>
      <c r="E184" s="412"/>
    </row>
    <row r="185" spans="1:5" ht="11.4" customHeight="1" x14ac:dyDescent="0.25">
      <c r="A185" s="410" t="s">
        <v>322</v>
      </c>
      <c r="B185" s="409" t="s">
        <v>256</v>
      </c>
      <c r="C185" s="424">
        <v>129737</v>
      </c>
      <c r="D185" s="412"/>
      <c r="E185" s="412"/>
    </row>
    <row r="186" spans="1:5" ht="11.4" customHeight="1" x14ac:dyDescent="0.25">
      <c r="A186" s="410" t="s">
        <v>132</v>
      </c>
      <c r="B186" s="409" t="s">
        <v>256</v>
      </c>
      <c r="C186" s="424"/>
      <c r="D186" s="412"/>
      <c r="E186" s="412"/>
    </row>
    <row r="187" spans="1:5" ht="11.4" customHeight="1" x14ac:dyDescent="0.25">
      <c r="A187" s="410" t="s">
        <v>203</v>
      </c>
      <c r="B187" s="412"/>
      <c r="C187" s="426"/>
      <c r="D187" s="412">
        <v>143422</v>
      </c>
      <c r="E187" s="412"/>
    </row>
    <row r="188" spans="1:5" ht="11.4" customHeight="1" x14ac:dyDescent="0.25">
      <c r="A188" s="474" t="s">
        <v>323</v>
      </c>
      <c r="B188" s="474"/>
      <c r="C188" s="474"/>
      <c r="D188" s="474"/>
      <c r="E188" s="474"/>
    </row>
    <row r="189" spans="1:5" ht="11.4" customHeight="1" x14ac:dyDescent="0.25">
      <c r="A189" s="410" t="s">
        <v>324</v>
      </c>
      <c r="B189" s="409" t="s">
        <v>256</v>
      </c>
      <c r="C189" s="424">
        <v>306022</v>
      </c>
      <c r="D189" s="412"/>
      <c r="E189" s="412"/>
    </row>
    <row r="190" spans="1:5" ht="11.4" customHeight="1" x14ac:dyDescent="0.25">
      <c r="A190" s="410" t="s">
        <v>325</v>
      </c>
      <c r="B190" s="409" t="s">
        <v>256</v>
      </c>
      <c r="C190" s="424">
        <v>13489</v>
      </c>
      <c r="D190" s="412"/>
      <c r="E190" s="412"/>
    </row>
    <row r="191" spans="1:5" ht="11.4" customHeight="1" x14ac:dyDescent="0.25">
      <c r="A191" s="410" t="s">
        <v>203</v>
      </c>
      <c r="B191" s="412"/>
      <c r="C191" s="426"/>
      <c r="D191" s="412">
        <v>319511</v>
      </c>
      <c r="E191" s="412"/>
    </row>
    <row r="192" spans="1:5" ht="18" customHeight="1" x14ac:dyDescent="0.25">
      <c r="A192" s="410"/>
      <c r="B192" s="412"/>
      <c r="C192" s="426"/>
      <c r="D192" s="412"/>
      <c r="E192" s="412"/>
    </row>
    <row r="193" spans="1:8" ht="12.6" customHeight="1" x14ac:dyDescent="0.25">
      <c r="A193" s="441" t="s">
        <v>326</v>
      </c>
      <c r="B193" s="441"/>
      <c r="C193" s="441"/>
      <c r="D193" s="441"/>
      <c r="E193" s="441"/>
      <c r="F193" s="406"/>
      <c r="G193" s="406"/>
      <c r="H193" s="406"/>
    </row>
    <row r="194" spans="1:8" ht="12.6" customHeight="1" x14ac:dyDescent="0.25">
      <c r="A194" s="440" t="s">
        <v>327</v>
      </c>
      <c r="B194" s="441"/>
      <c r="C194" s="441"/>
      <c r="D194" s="441"/>
      <c r="E194" s="441"/>
      <c r="F194" s="406"/>
      <c r="G194" s="406"/>
      <c r="H194" s="406"/>
    </row>
    <row r="195" spans="1:8" ht="12.6" customHeight="1" x14ac:dyDescent="0.25">
      <c r="A195" s="408"/>
      <c r="B195" s="407" t="s">
        <v>328</v>
      </c>
      <c r="C195" s="419" t="s">
        <v>329</v>
      </c>
      <c r="D195" s="407" t="s">
        <v>330</v>
      </c>
      <c r="E195" s="407" t="s">
        <v>331</v>
      </c>
      <c r="F195" s="406"/>
      <c r="G195" s="406"/>
      <c r="H195" s="406"/>
    </row>
    <row r="196" spans="1:8" ht="12.6" customHeight="1" x14ac:dyDescent="0.25">
      <c r="A196" s="410" t="s">
        <v>332</v>
      </c>
      <c r="B196" s="411">
        <v>4168630</v>
      </c>
      <c r="C196" s="424"/>
      <c r="D196" s="411"/>
      <c r="E196" s="412">
        <v>4168630</v>
      </c>
      <c r="F196" s="406"/>
      <c r="G196" s="406"/>
      <c r="H196" s="406"/>
    </row>
    <row r="197" spans="1:8" ht="12.6" customHeight="1" x14ac:dyDescent="0.25">
      <c r="A197" s="410" t="s">
        <v>333</v>
      </c>
      <c r="B197" s="411">
        <v>619271</v>
      </c>
      <c r="C197" s="424"/>
      <c r="D197" s="411"/>
      <c r="E197" s="412">
        <v>619271</v>
      </c>
      <c r="F197" s="406"/>
      <c r="G197" s="406"/>
      <c r="H197" s="406"/>
    </row>
    <row r="198" spans="1:8" ht="12.6" customHeight="1" x14ac:dyDescent="0.25">
      <c r="A198" s="410" t="s">
        <v>334</v>
      </c>
      <c r="B198" s="411">
        <v>5141340</v>
      </c>
      <c r="C198" s="424"/>
      <c r="D198" s="411"/>
      <c r="E198" s="412">
        <v>5141340</v>
      </c>
      <c r="F198" s="406"/>
      <c r="G198" s="406"/>
      <c r="H198" s="406"/>
    </row>
    <row r="199" spans="1:8" ht="12.6" customHeight="1" x14ac:dyDescent="0.25">
      <c r="A199" s="410" t="s">
        <v>335</v>
      </c>
      <c r="B199" s="411">
        <v>948945</v>
      </c>
      <c r="C199" s="424"/>
      <c r="D199" s="411"/>
      <c r="E199" s="412">
        <v>948945</v>
      </c>
      <c r="F199" s="406"/>
      <c r="G199" s="406"/>
      <c r="H199" s="406"/>
    </row>
    <row r="200" spans="1:8" ht="12.6" customHeight="1" x14ac:dyDescent="0.25">
      <c r="A200" s="410" t="s">
        <v>336</v>
      </c>
      <c r="B200" s="411"/>
      <c r="C200" s="424"/>
      <c r="D200" s="411"/>
      <c r="E200" s="412">
        <v>0</v>
      </c>
      <c r="F200" s="406"/>
      <c r="G200" s="406"/>
      <c r="H200" s="406"/>
    </row>
    <row r="201" spans="1:8" ht="12.6" customHeight="1" x14ac:dyDescent="0.25">
      <c r="A201" s="410" t="s">
        <v>337</v>
      </c>
      <c r="B201" s="411">
        <v>7349262</v>
      </c>
      <c r="C201" s="424">
        <v>804268</v>
      </c>
      <c r="D201" s="411">
        <v>113060</v>
      </c>
      <c r="E201" s="412">
        <v>8040470</v>
      </c>
      <c r="F201" s="406"/>
      <c r="G201" s="406"/>
      <c r="H201" s="406"/>
    </row>
    <row r="202" spans="1:8" ht="12.6" customHeight="1" x14ac:dyDescent="0.25">
      <c r="A202" s="410" t="s">
        <v>338</v>
      </c>
      <c r="B202" s="411"/>
      <c r="C202" s="424"/>
      <c r="D202" s="411"/>
      <c r="E202" s="412">
        <v>0</v>
      </c>
      <c r="F202" s="406"/>
      <c r="G202" s="406"/>
      <c r="H202" s="406"/>
    </row>
    <row r="203" spans="1:8" ht="12.6" customHeight="1" x14ac:dyDescent="0.25">
      <c r="A203" s="410" t="s">
        <v>339</v>
      </c>
      <c r="B203" s="411"/>
      <c r="C203" s="424"/>
      <c r="D203" s="411"/>
      <c r="E203" s="412">
        <v>0</v>
      </c>
      <c r="F203" s="406"/>
      <c r="G203" s="406"/>
      <c r="H203" s="406"/>
    </row>
    <row r="204" spans="1:8" ht="12.6" customHeight="1" x14ac:dyDescent="0.25">
      <c r="A204" s="410" t="s">
        <v>340</v>
      </c>
      <c r="B204" s="411">
        <v>964708</v>
      </c>
      <c r="C204" s="424">
        <v>0</v>
      </c>
      <c r="D204" s="411">
        <v>10291</v>
      </c>
      <c r="E204" s="412">
        <v>954417</v>
      </c>
      <c r="F204" s="406"/>
      <c r="G204" s="406"/>
      <c r="H204" s="406"/>
    </row>
    <row r="205" spans="1:8" ht="12.6" customHeight="1" x14ac:dyDescent="0.25">
      <c r="A205" s="410" t="s">
        <v>203</v>
      </c>
      <c r="B205" s="412">
        <v>19192156</v>
      </c>
      <c r="C205" s="426">
        <v>804268</v>
      </c>
      <c r="D205" s="412">
        <v>123351</v>
      </c>
      <c r="E205" s="412">
        <v>19873073</v>
      </c>
      <c r="F205" s="406"/>
      <c r="G205" s="406"/>
      <c r="H205" s="406"/>
    </row>
    <row r="206" spans="1:8" ht="12.6" customHeight="1" x14ac:dyDescent="0.25">
      <c r="A206" s="410"/>
      <c r="B206" s="410"/>
      <c r="C206" s="426"/>
      <c r="D206" s="412"/>
      <c r="E206" s="412"/>
      <c r="F206" s="406"/>
      <c r="G206" s="406"/>
      <c r="H206" s="406"/>
    </row>
    <row r="207" spans="1:8" ht="12.6" customHeight="1" x14ac:dyDescent="0.25">
      <c r="A207" s="440" t="s">
        <v>341</v>
      </c>
      <c r="B207" s="440"/>
      <c r="C207" s="440"/>
      <c r="D207" s="440"/>
      <c r="E207" s="440"/>
      <c r="F207" s="406"/>
      <c r="G207" s="406"/>
      <c r="H207" s="406"/>
    </row>
    <row r="208" spans="1:8" ht="12.6" customHeight="1" x14ac:dyDescent="0.25">
      <c r="A208" s="408"/>
      <c r="B208" s="407" t="s">
        <v>328</v>
      </c>
      <c r="C208" s="419" t="s">
        <v>329</v>
      </c>
      <c r="D208" s="407" t="s">
        <v>330</v>
      </c>
      <c r="E208" s="407" t="s">
        <v>331</v>
      </c>
      <c r="F208" s="406"/>
      <c r="G208" s="406"/>
      <c r="H208" s="476"/>
    </row>
    <row r="209" spans="1:8" ht="12.6" customHeight="1" x14ac:dyDescent="0.25">
      <c r="A209" s="410" t="s">
        <v>332</v>
      </c>
      <c r="B209" s="415"/>
      <c r="C209" s="428"/>
      <c r="D209" s="415"/>
      <c r="E209" s="412"/>
      <c r="F209" s="406"/>
      <c r="G209" s="406"/>
      <c r="H209" s="476"/>
    </row>
    <row r="210" spans="1:8" ht="12.6" customHeight="1" x14ac:dyDescent="0.25">
      <c r="A210" s="410" t="s">
        <v>333</v>
      </c>
      <c r="B210" s="411">
        <v>348985</v>
      </c>
      <c r="C210" s="424">
        <v>43247</v>
      </c>
      <c r="D210" s="411"/>
      <c r="E210" s="412">
        <v>392232</v>
      </c>
      <c r="F210" s="406"/>
      <c r="G210" s="406"/>
      <c r="H210" s="476"/>
    </row>
    <row r="211" spans="1:8" ht="12.6" customHeight="1" x14ac:dyDescent="0.25">
      <c r="A211" s="410" t="s">
        <v>334</v>
      </c>
      <c r="B211" s="411">
        <v>3901837</v>
      </c>
      <c r="C211" s="424">
        <v>140962</v>
      </c>
      <c r="D211" s="411"/>
      <c r="E211" s="412">
        <v>4042799</v>
      </c>
      <c r="F211" s="406"/>
      <c r="G211" s="406"/>
      <c r="H211" s="476"/>
    </row>
    <row r="212" spans="1:8" ht="12.6" customHeight="1" x14ac:dyDescent="0.25">
      <c r="A212" s="410" t="s">
        <v>335</v>
      </c>
      <c r="B212" s="411">
        <v>823396</v>
      </c>
      <c r="C212" s="424">
        <v>15773</v>
      </c>
      <c r="D212" s="411"/>
      <c r="E212" s="412">
        <v>839169</v>
      </c>
      <c r="F212" s="406"/>
      <c r="G212" s="406"/>
      <c r="H212" s="476"/>
    </row>
    <row r="213" spans="1:8" ht="12.6" customHeight="1" x14ac:dyDescent="0.25">
      <c r="A213" s="410" t="s">
        <v>336</v>
      </c>
      <c r="B213" s="411"/>
      <c r="C213" s="424"/>
      <c r="D213" s="411"/>
      <c r="E213" s="412">
        <v>0</v>
      </c>
      <c r="F213" s="406"/>
      <c r="G213" s="406"/>
      <c r="H213" s="476"/>
    </row>
    <row r="214" spans="1:8" ht="12.6" customHeight="1" x14ac:dyDescent="0.25">
      <c r="A214" s="410" t="s">
        <v>337</v>
      </c>
      <c r="B214" s="411">
        <v>5865504</v>
      </c>
      <c r="C214" s="424">
        <v>539577</v>
      </c>
      <c r="D214" s="411">
        <v>113060</v>
      </c>
      <c r="E214" s="412">
        <v>6292021</v>
      </c>
      <c r="F214" s="406"/>
      <c r="G214" s="406"/>
      <c r="H214" s="476"/>
    </row>
    <row r="215" spans="1:8" ht="12.6" customHeight="1" x14ac:dyDescent="0.25">
      <c r="A215" s="410" t="s">
        <v>338</v>
      </c>
      <c r="B215" s="411"/>
      <c r="C215" s="424"/>
      <c r="D215" s="411"/>
      <c r="E215" s="412">
        <v>0</v>
      </c>
      <c r="F215" s="406"/>
      <c r="G215" s="406"/>
      <c r="H215" s="476"/>
    </row>
    <row r="216" spans="1:8" ht="12.6" customHeight="1" x14ac:dyDescent="0.25">
      <c r="A216" s="410" t="s">
        <v>339</v>
      </c>
      <c r="B216" s="411"/>
      <c r="C216" s="424"/>
      <c r="D216" s="411"/>
      <c r="E216" s="412">
        <v>0</v>
      </c>
      <c r="F216" s="406"/>
      <c r="G216" s="406"/>
      <c r="H216" s="476"/>
    </row>
    <row r="217" spans="1:8" ht="12.6" customHeight="1" x14ac:dyDescent="0.25">
      <c r="A217" s="410" t="s">
        <v>340</v>
      </c>
      <c r="B217" s="411"/>
      <c r="C217" s="424"/>
      <c r="D217" s="411"/>
      <c r="E217" s="412">
        <v>0</v>
      </c>
      <c r="F217" s="406"/>
      <c r="G217" s="406"/>
      <c r="H217" s="476"/>
    </row>
    <row r="218" spans="1:8" ht="12.6" customHeight="1" x14ac:dyDescent="0.25">
      <c r="A218" s="410" t="s">
        <v>203</v>
      </c>
      <c r="B218" s="412">
        <v>10939722</v>
      </c>
      <c r="C218" s="426">
        <v>739559</v>
      </c>
      <c r="D218" s="412">
        <v>113060</v>
      </c>
      <c r="E218" s="412">
        <v>11566221</v>
      </c>
      <c r="F218" s="406"/>
      <c r="G218" s="406"/>
      <c r="H218" s="406"/>
    </row>
    <row r="219" spans="1:8" ht="21.75" customHeight="1" x14ac:dyDescent="0.25">
      <c r="A219" s="410"/>
      <c r="B219" s="412"/>
      <c r="C219" s="426"/>
      <c r="D219" s="412"/>
      <c r="E219" s="412"/>
      <c r="F219" s="406"/>
      <c r="G219" s="406"/>
      <c r="H219" s="406"/>
    </row>
    <row r="220" spans="1:8" ht="12.6" customHeight="1" x14ac:dyDescent="0.25">
      <c r="A220" s="441" t="s">
        <v>342</v>
      </c>
      <c r="B220" s="441"/>
      <c r="C220" s="441"/>
      <c r="D220" s="441"/>
      <c r="E220" s="441"/>
      <c r="F220" s="406"/>
      <c r="G220" s="406"/>
      <c r="H220" s="406"/>
    </row>
    <row r="221" spans="1:8" ht="12.6" customHeight="1" x14ac:dyDescent="0.25">
      <c r="A221" s="474" t="s">
        <v>343</v>
      </c>
      <c r="B221" s="474"/>
      <c r="C221" s="474"/>
      <c r="D221" s="474"/>
      <c r="E221" s="474"/>
      <c r="F221" s="406"/>
      <c r="G221" s="406"/>
      <c r="H221" s="406"/>
    </row>
    <row r="222" spans="1:8" ht="12.6" customHeight="1" x14ac:dyDescent="0.25">
      <c r="A222" s="410" t="s">
        <v>344</v>
      </c>
      <c r="B222" s="409" t="s">
        <v>256</v>
      </c>
      <c r="C222" s="424">
        <v>8276330</v>
      </c>
      <c r="D222" s="412"/>
      <c r="E222" s="412"/>
      <c r="F222" s="406"/>
      <c r="G222" s="406"/>
      <c r="H222" s="406"/>
    </row>
    <row r="223" spans="1:8" ht="12.6" customHeight="1" x14ac:dyDescent="0.25">
      <c r="A223" s="410" t="s">
        <v>345</v>
      </c>
      <c r="B223" s="409" t="s">
        <v>256</v>
      </c>
      <c r="C223" s="424">
        <v>1937203</v>
      </c>
      <c r="D223" s="412"/>
      <c r="E223" s="412"/>
      <c r="F223" s="406"/>
      <c r="G223" s="406"/>
      <c r="H223" s="406"/>
    </row>
    <row r="224" spans="1:8" ht="12.6" customHeight="1" x14ac:dyDescent="0.25">
      <c r="A224" s="410" t="s">
        <v>346</v>
      </c>
      <c r="B224" s="409" t="s">
        <v>256</v>
      </c>
      <c r="C224" s="424">
        <v>441358</v>
      </c>
      <c r="D224" s="412"/>
      <c r="E224" s="412"/>
      <c r="F224" s="406"/>
      <c r="G224" s="406"/>
      <c r="H224" s="406"/>
    </row>
    <row r="225" spans="1:5" ht="12.6" customHeight="1" x14ac:dyDescent="0.25">
      <c r="A225" s="410" t="s">
        <v>347</v>
      </c>
      <c r="B225" s="409" t="s">
        <v>256</v>
      </c>
      <c r="C225" s="424"/>
      <c r="D225" s="412"/>
      <c r="E225" s="412"/>
    </row>
    <row r="226" spans="1:5" ht="12.6" customHeight="1" x14ac:dyDescent="0.25">
      <c r="A226" s="410" t="s">
        <v>348</v>
      </c>
      <c r="B226" s="409" t="s">
        <v>256</v>
      </c>
      <c r="C226" s="424">
        <v>8294567</v>
      </c>
      <c r="D226" s="412"/>
      <c r="E226" s="412"/>
    </row>
    <row r="227" spans="1:5" ht="12.6" customHeight="1" x14ac:dyDescent="0.25">
      <c r="A227" s="410" t="s">
        <v>349</v>
      </c>
      <c r="B227" s="409" t="s">
        <v>256</v>
      </c>
      <c r="C227" s="424"/>
      <c r="D227" s="412"/>
      <c r="E227" s="412"/>
    </row>
    <row r="228" spans="1:5" ht="12.6" customHeight="1" x14ac:dyDescent="0.25">
      <c r="A228" s="410" t="s">
        <v>350</v>
      </c>
      <c r="B228" s="412"/>
      <c r="C228" s="426"/>
      <c r="D228" s="412">
        <v>18949458</v>
      </c>
      <c r="E228" s="412"/>
    </row>
    <row r="229" spans="1:5" ht="12.6" customHeight="1" x14ac:dyDescent="0.25">
      <c r="A229" s="474" t="s">
        <v>351</v>
      </c>
      <c r="B229" s="474"/>
      <c r="C229" s="474"/>
      <c r="D229" s="474"/>
      <c r="E229" s="474"/>
    </row>
    <row r="230" spans="1:5" ht="12.6" customHeight="1" x14ac:dyDescent="0.25">
      <c r="A230" s="408" t="s">
        <v>352</v>
      </c>
      <c r="B230" s="409" t="s">
        <v>256</v>
      </c>
      <c r="C230" s="424">
        <v>197</v>
      </c>
      <c r="D230" s="412"/>
      <c r="E230" s="412"/>
    </row>
    <row r="231" spans="1:5" ht="12.6" customHeight="1" x14ac:dyDescent="0.25">
      <c r="A231" s="408"/>
      <c r="B231" s="409"/>
      <c r="C231" s="426"/>
      <c r="D231" s="412"/>
      <c r="E231" s="412"/>
    </row>
    <row r="232" spans="1:5" ht="12.6" customHeight="1" x14ac:dyDescent="0.25">
      <c r="A232" s="408" t="s">
        <v>353</v>
      </c>
      <c r="B232" s="409" t="s">
        <v>256</v>
      </c>
      <c r="C232" s="424">
        <v>112340</v>
      </c>
      <c r="D232" s="412"/>
      <c r="E232" s="412"/>
    </row>
    <row r="233" spans="1:5" ht="12.6" customHeight="1" x14ac:dyDescent="0.25">
      <c r="A233" s="408" t="s">
        <v>354</v>
      </c>
      <c r="B233" s="409" t="s">
        <v>256</v>
      </c>
      <c r="C233" s="424">
        <v>286047</v>
      </c>
      <c r="D233" s="412"/>
      <c r="E233" s="412"/>
    </row>
    <row r="234" spans="1:5" ht="12.6" customHeight="1" x14ac:dyDescent="0.25">
      <c r="A234" s="410"/>
      <c r="B234" s="412"/>
      <c r="C234" s="426"/>
      <c r="D234" s="412"/>
      <c r="E234" s="412"/>
    </row>
    <row r="235" spans="1:5" ht="12.6" customHeight="1" x14ac:dyDescent="0.25">
      <c r="A235" s="408" t="s">
        <v>355</v>
      </c>
      <c r="B235" s="412"/>
      <c r="C235" s="426"/>
      <c r="D235" s="412">
        <v>398387</v>
      </c>
      <c r="E235" s="412"/>
    </row>
    <row r="236" spans="1:5" ht="12.6" customHeight="1" x14ac:dyDescent="0.25">
      <c r="A236" s="474" t="s">
        <v>356</v>
      </c>
      <c r="B236" s="474"/>
      <c r="C236" s="474"/>
      <c r="D236" s="474"/>
      <c r="E236" s="474"/>
    </row>
    <row r="237" spans="1:5" ht="12.6" customHeight="1" x14ac:dyDescent="0.25">
      <c r="A237" s="410" t="s">
        <v>357</v>
      </c>
      <c r="B237" s="409" t="s">
        <v>256</v>
      </c>
      <c r="C237" s="424">
        <v>102961</v>
      </c>
      <c r="D237" s="412"/>
      <c r="E237" s="412"/>
    </row>
    <row r="238" spans="1:5" ht="12.6" customHeight="1" x14ac:dyDescent="0.25">
      <c r="A238" s="410" t="s">
        <v>356</v>
      </c>
      <c r="B238" s="409" t="s">
        <v>256</v>
      </c>
      <c r="C238" s="424">
        <v>1193381</v>
      </c>
      <c r="D238" s="412"/>
      <c r="E238" s="412"/>
    </row>
    <row r="239" spans="1:5" ht="12.6" customHeight="1" x14ac:dyDescent="0.25">
      <c r="A239" s="410" t="s">
        <v>358</v>
      </c>
      <c r="B239" s="412"/>
      <c r="C239" s="426"/>
      <c r="D239" s="412">
        <v>1296342</v>
      </c>
      <c r="E239" s="412"/>
    </row>
    <row r="240" spans="1:5" ht="12.6" customHeight="1" x14ac:dyDescent="0.25">
      <c r="A240" s="410"/>
      <c r="B240" s="412"/>
      <c r="C240" s="426"/>
      <c r="D240" s="412"/>
      <c r="E240" s="412"/>
    </row>
    <row r="241" spans="1:5" ht="12.6" customHeight="1" x14ac:dyDescent="0.25">
      <c r="A241" s="410" t="s">
        <v>359</v>
      </c>
      <c r="B241" s="412"/>
      <c r="C241" s="426"/>
      <c r="D241" s="412">
        <v>20644187</v>
      </c>
      <c r="E241" s="412"/>
    </row>
    <row r="242" spans="1:5" ht="12.6" customHeight="1" x14ac:dyDescent="0.25">
      <c r="A242" s="410"/>
      <c r="B242" s="410"/>
      <c r="C242" s="426"/>
      <c r="D242" s="412"/>
      <c r="E242" s="412"/>
    </row>
    <row r="243" spans="1:5" ht="12.6" customHeight="1" x14ac:dyDescent="0.25">
      <c r="A243" s="410"/>
      <c r="B243" s="410"/>
      <c r="C243" s="426"/>
      <c r="D243" s="412"/>
      <c r="E243" s="412"/>
    </row>
    <row r="244" spans="1:5" ht="12.6" customHeight="1" x14ac:dyDescent="0.25">
      <c r="A244" s="410"/>
      <c r="B244" s="410"/>
      <c r="C244" s="426"/>
      <c r="D244" s="412"/>
      <c r="E244" s="412"/>
    </row>
    <row r="245" spans="1:5" ht="12.6" customHeight="1" x14ac:dyDescent="0.25">
      <c r="A245" s="410"/>
      <c r="B245" s="410"/>
      <c r="C245" s="426"/>
      <c r="D245" s="412"/>
      <c r="E245" s="412"/>
    </row>
    <row r="246" spans="1:5" ht="21.75" customHeight="1" x14ac:dyDescent="0.25">
      <c r="A246" s="410"/>
      <c r="B246" s="410"/>
      <c r="C246" s="426"/>
      <c r="D246" s="412"/>
      <c r="E246" s="412"/>
    </row>
    <row r="247" spans="1:5" ht="12.45" customHeight="1" x14ac:dyDescent="0.25">
      <c r="A247" s="441" t="s">
        <v>360</v>
      </c>
      <c r="B247" s="441"/>
      <c r="C247" s="441"/>
      <c r="D247" s="441"/>
      <c r="E247" s="441"/>
    </row>
    <row r="248" spans="1:5" ht="11.25" customHeight="1" x14ac:dyDescent="0.25">
      <c r="A248" s="474" t="s">
        <v>361</v>
      </c>
      <c r="B248" s="474"/>
      <c r="C248" s="474"/>
      <c r="D248" s="474"/>
      <c r="E248" s="474"/>
    </row>
    <row r="249" spans="1:5" ht="12.45" customHeight="1" x14ac:dyDescent="0.25">
      <c r="A249" s="410" t="s">
        <v>362</v>
      </c>
      <c r="B249" s="409" t="s">
        <v>256</v>
      </c>
      <c r="C249" s="424">
        <v>522583</v>
      </c>
      <c r="D249" s="412"/>
      <c r="E249" s="412"/>
    </row>
    <row r="250" spans="1:5" ht="12.45" customHeight="1" x14ac:dyDescent="0.25">
      <c r="A250" s="410" t="s">
        <v>363</v>
      </c>
      <c r="B250" s="409" t="s">
        <v>256</v>
      </c>
      <c r="C250" s="424"/>
      <c r="D250" s="412"/>
      <c r="E250" s="412"/>
    </row>
    <row r="251" spans="1:5" ht="12.45" customHeight="1" x14ac:dyDescent="0.25">
      <c r="A251" s="410" t="s">
        <v>364</v>
      </c>
      <c r="B251" s="409" t="s">
        <v>256</v>
      </c>
      <c r="C251" s="424">
        <v>8341249</v>
      </c>
      <c r="D251" s="412"/>
      <c r="E251" s="412"/>
    </row>
    <row r="252" spans="1:5" ht="12.45" customHeight="1" x14ac:dyDescent="0.25">
      <c r="A252" s="410" t="s">
        <v>365</v>
      </c>
      <c r="B252" s="409" t="s">
        <v>256</v>
      </c>
      <c r="C252" s="424">
        <v>3957602</v>
      </c>
      <c r="D252" s="412"/>
      <c r="E252" s="412"/>
    </row>
    <row r="253" spans="1:5" ht="12.45" customHeight="1" x14ac:dyDescent="0.25">
      <c r="A253" s="410" t="s">
        <v>1241</v>
      </c>
      <c r="B253" s="409" t="s">
        <v>256</v>
      </c>
      <c r="C253" s="424"/>
      <c r="D253" s="412"/>
      <c r="E253" s="412"/>
    </row>
    <row r="254" spans="1:5" ht="12.45" customHeight="1" x14ac:dyDescent="0.25">
      <c r="A254" s="410" t="s">
        <v>366</v>
      </c>
      <c r="B254" s="409" t="s">
        <v>256</v>
      </c>
      <c r="C254" s="424">
        <v>596777</v>
      </c>
      <c r="D254" s="412"/>
      <c r="E254" s="412"/>
    </row>
    <row r="255" spans="1:5" ht="12.45" customHeight="1" x14ac:dyDescent="0.25">
      <c r="A255" s="410" t="s">
        <v>367</v>
      </c>
      <c r="B255" s="409" t="s">
        <v>256</v>
      </c>
      <c r="C255" s="424"/>
      <c r="D255" s="412"/>
      <c r="E255" s="412"/>
    </row>
    <row r="256" spans="1:5" ht="12.45" customHeight="1" x14ac:dyDescent="0.25">
      <c r="A256" s="410" t="s">
        <v>368</v>
      </c>
      <c r="B256" s="409" t="s">
        <v>256</v>
      </c>
      <c r="C256" s="424">
        <v>197549</v>
      </c>
      <c r="D256" s="412"/>
      <c r="E256" s="412"/>
    </row>
    <row r="257" spans="1:5" ht="12.45" customHeight="1" x14ac:dyDescent="0.25">
      <c r="A257" s="410" t="s">
        <v>369</v>
      </c>
      <c r="B257" s="409" t="s">
        <v>256</v>
      </c>
      <c r="C257" s="424">
        <v>184718</v>
      </c>
      <c r="D257" s="412"/>
      <c r="E257" s="412"/>
    </row>
    <row r="258" spans="1:5" ht="12.45" customHeight="1" x14ac:dyDescent="0.25">
      <c r="A258" s="410" t="s">
        <v>370</v>
      </c>
      <c r="B258" s="409" t="s">
        <v>256</v>
      </c>
      <c r="C258" s="424"/>
      <c r="D258" s="412"/>
      <c r="E258" s="412"/>
    </row>
    <row r="259" spans="1:5" ht="12.45" customHeight="1" x14ac:dyDescent="0.25">
      <c r="A259" s="410" t="s">
        <v>371</v>
      </c>
      <c r="B259" s="412"/>
      <c r="C259" s="426"/>
      <c r="D259" s="412">
        <v>5885274</v>
      </c>
      <c r="E259" s="412"/>
    </row>
    <row r="260" spans="1:5" ht="11.25" customHeight="1" x14ac:dyDescent="0.25">
      <c r="A260" s="474" t="s">
        <v>372</v>
      </c>
      <c r="B260" s="474"/>
      <c r="C260" s="474"/>
      <c r="D260" s="474"/>
      <c r="E260" s="474"/>
    </row>
    <row r="261" spans="1:5" ht="12.45" customHeight="1" x14ac:dyDescent="0.25">
      <c r="A261" s="410" t="s">
        <v>362</v>
      </c>
      <c r="B261" s="409" t="s">
        <v>256</v>
      </c>
      <c r="C261" s="424">
        <v>2850306</v>
      </c>
      <c r="D261" s="412"/>
      <c r="E261" s="412"/>
    </row>
    <row r="262" spans="1:5" ht="12.45" customHeight="1" x14ac:dyDescent="0.25">
      <c r="A262" s="410" t="s">
        <v>363</v>
      </c>
      <c r="B262" s="409" t="s">
        <v>256</v>
      </c>
      <c r="C262" s="424"/>
      <c r="D262" s="412"/>
      <c r="E262" s="412"/>
    </row>
    <row r="263" spans="1:5" ht="12.45" customHeight="1" x14ac:dyDescent="0.25">
      <c r="A263" s="410" t="s">
        <v>373</v>
      </c>
      <c r="B263" s="409" t="s">
        <v>256</v>
      </c>
      <c r="C263" s="424"/>
      <c r="D263" s="412"/>
      <c r="E263" s="412"/>
    </row>
    <row r="264" spans="1:5" ht="12.45" customHeight="1" x14ac:dyDescent="0.25">
      <c r="A264" s="410" t="s">
        <v>374</v>
      </c>
      <c r="B264" s="412"/>
      <c r="C264" s="426"/>
      <c r="D264" s="412">
        <v>2850306</v>
      </c>
      <c r="E264" s="412"/>
    </row>
    <row r="265" spans="1:5" ht="11.25" customHeight="1" x14ac:dyDescent="0.25">
      <c r="A265" s="474" t="s">
        <v>375</v>
      </c>
      <c r="B265" s="474"/>
      <c r="C265" s="474"/>
      <c r="D265" s="474"/>
      <c r="E265" s="474"/>
    </row>
    <row r="266" spans="1:5" ht="12.45" customHeight="1" x14ac:dyDescent="0.25">
      <c r="A266" s="410" t="s">
        <v>332</v>
      </c>
      <c r="B266" s="409" t="s">
        <v>256</v>
      </c>
      <c r="C266" s="424">
        <v>4168630</v>
      </c>
      <c r="D266" s="412"/>
      <c r="E266" s="412"/>
    </row>
    <row r="267" spans="1:5" ht="12.45" customHeight="1" x14ac:dyDescent="0.25">
      <c r="A267" s="410" t="s">
        <v>333</v>
      </c>
      <c r="B267" s="409" t="s">
        <v>256</v>
      </c>
      <c r="C267" s="424">
        <v>619271</v>
      </c>
      <c r="D267" s="412"/>
      <c r="E267" s="412"/>
    </row>
    <row r="268" spans="1:5" ht="12.45" customHeight="1" x14ac:dyDescent="0.25">
      <c r="A268" s="410" t="s">
        <v>334</v>
      </c>
      <c r="B268" s="409" t="s">
        <v>256</v>
      </c>
      <c r="C268" s="424">
        <v>5141340</v>
      </c>
      <c r="D268" s="412"/>
      <c r="E268" s="412"/>
    </row>
    <row r="269" spans="1:5" ht="12.45" customHeight="1" x14ac:dyDescent="0.25">
      <c r="A269" s="410" t="s">
        <v>376</v>
      </c>
      <c r="B269" s="409" t="s">
        <v>256</v>
      </c>
      <c r="C269" s="424">
        <v>948945</v>
      </c>
      <c r="D269" s="412"/>
      <c r="E269" s="412"/>
    </row>
    <row r="270" spans="1:5" ht="12.45" customHeight="1" x14ac:dyDescent="0.25">
      <c r="A270" s="410" t="s">
        <v>377</v>
      </c>
      <c r="B270" s="409" t="s">
        <v>256</v>
      </c>
      <c r="C270" s="424">
        <v>0</v>
      </c>
      <c r="D270" s="412"/>
      <c r="E270" s="412"/>
    </row>
    <row r="271" spans="1:5" ht="12.45" customHeight="1" x14ac:dyDescent="0.25">
      <c r="A271" s="410" t="s">
        <v>378</v>
      </c>
      <c r="B271" s="409" t="s">
        <v>256</v>
      </c>
      <c r="C271" s="424">
        <v>8040470</v>
      </c>
      <c r="D271" s="412"/>
      <c r="E271" s="412"/>
    </row>
    <row r="272" spans="1:5" ht="12.45" customHeight="1" x14ac:dyDescent="0.25">
      <c r="A272" s="410" t="s">
        <v>339</v>
      </c>
      <c r="B272" s="409" t="s">
        <v>256</v>
      </c>
      <c r="C272" s="424">
        <v>0</v>
      </c>
      <c r="D272" s="412"/>
      <c r="E272" s="412"/>
    </row>
    <row r="273" spans="1:5" ht="12.45" customHeight="1" x14ac:dyDescent="0.25">
      <c r="A273" s="410" t="s">
        <v>340</v>
      </c>
      <c r="B273" s="409" t="s">
        <v>256</v>
      </c>
      <c r="C273" s="424">
        <v>954417</v>
      </c>
      <c r="D273" s="412"/>
      <c r="E273" s="412"/>
    </row>
    <row r="274" spans="1:5" ht="12.45" customHeight="1" x14ac:dyDescent="0.25">
      <c r="A274" s="410" t="s">
        <v>379</v>
      </c>
      <c r="B274" s="412"/>
      <c r="C274" s="426"/>
      <c r="D274" s="412">
        <v>19873073</v>
      </c>
      <c r="E274" s="412"/>
    </row>
    <row r="275" spans="1:5" ht="12.6" customHeight="1" x14ac:dyDescent="0.25">
      <c r="A275" s="410" t="s">
        <v>380</v>
      </c>
      <c r="B275" s="409" t="s">
        <v>256</v>
      </c>
      <c r="C275" s="424">
        <v>11566221</v>
      </c>
      <c r="D275" s="412"/>
      <c r="E275" s="412"/>
    </row>
    <row r="276" spans="1:5" ht="12.6" customHeight="1" x14ac:dyDescent="0.25">
      <c r="A276" s="410" t="s">
        <v>381</v>
      </c>
      <c r="B276" s="412"/>
      <c r="C276" s="426"/>
      <c r="D276" s="412">
        <v>8306852</v>
      </c>
      <c r="E276" s="412"/>
    </row>
    <row r="277" spans="1:5" ht="12.6" customHeight="1" x14ac:dyDescent="0.25">
      <c r="A277" s="474" t="s">
        <v>382</v>
      </c>
      <c r="B277" s="474"/>
      <c r="C277" s="474"/>
      <c r="D277" s="474"/>
      <c r="E277" s="474"/>
    </row>
    <row r="278" spans="1:5" ht="12.6" customHeight="1" x14ac:dyDescent="0.25">
      <c r="A278" s="410" t="s">
        <v>383</v>
      </c>
      <c r="B278" s="409" t="s">
        <v>256</v>
      </c>
      <c r="C278" s="424"/>
      <c r="D278" s="412"/>
      <c r="E278" s="412"/>
    </row>
    <row r="279" spans="1:5" ht="12.6" customHeight="1" x14ac:dyDescent="0.25">
      <c r="A279" s="410" t="s">
        <v>384</v>
      </c>
      <c r="B279" s="409" t="s">
        <v>256</v>
      </c>
      <c r="C279" s="424"/>
      <c r="D279" s="412"/>
      <c r="E279" s="412"/>
    </row>
    <row r="280" spans="1:5" ht="12.6" customHeight="1" x14ac:dyDescent="0.25">
      <c r="A280" s="410" t="s">
        <v>385</v>
      </c>
      <c r="B280" s="409" t="s">
        <v>256</v>
      </c>
      <c r="C280" s="424"/>
      <c r="D280" s="412"/>
      <c r="E280" s="412"/>
    </row>
    <row r="281" spans="1:5" ht="12.6" customHeight="1" x14ac:dyDescent="0.25">
      <c r="A281" s="410" t="s">
        <v>373</v>
      </c>
      <c r="B281" s="409" t="s">
        <v>256</v>
      </c>
      <c r="C281" s="424"/>
      <c r="D281" s="412"/>
      <c r="E281" s="412"/>
    </row>
    <row r="282" spans="1:5" ht="12.6" customHeight="1" x14ac:dyDescent="0.25">
      <c r="A282" s="410" t="s">
        <v>386</v>
      </c>
      <c r="B282" s="412"/>
      <c r="C282" s="426"/>
      <c r="D282" s="412">
        <v>0</v>
      </c>
      <c r="E282" s="412"/>
    </row>
    <row r="283" spans="1:5" ht="12.6" customHeight="1" x14ac:dyDescent="0.25">
      <c r="A283" s="410"/>
      <c r="B283" s="412"/>
      <c r="C283" s="426"/>
      <c r="D283" s="412"/>
      <c r="E283" s="412"/>
    </row>
    <row r="284" spans="1:5" ht="12.6" customHeight="1" x14ac:dyDescent="0.25">
      <c r="A284" s="474" t="s">
        <v>387</v>
      </c>
      <c r="B284" s="474"/>
      <c r="C284" s="474"/>
      <c r="D284" s="474"/>
      <c r="E284" s="474"/>
    </row>
    <row r="285" spans="1:5" ht="12.6" customHeight="1" x14ac:dyDescent="0.25">
      <c r="A285" s="410" t="s">
        <v>388</v>
      </c>
      <c r="B285" s="409" t="s">
        <v>256</v>
      </c>
      <c r="C285" s="424">
        <v>94777</v>
      </c>
      <c r="D285" s="412"/>
      <c r="E285" s="412"/>
    </row>
    <row r="286" spans="1:5" ht="12.6" customHeight="1" x14ac:dyDescent="0.25">
      <c r="A286" s="410" t="s">
        <v>389</v>
      </c>
      <c r="B286" s="409" t="s">
        <v>256</v>
      </c>
      <c r="C286" s="424">
        <v>327492</v>
      </c>
      <c r="D286" s="412"/>
      <c r="E286" s="412"/>
    </row>
    <row r="287" spans="1:5" ht="12.6" customHeight="1" x14ac:dyDescent="0.25">
      <c r="A287" s="410" t="s">
        <v>390</v>
      </c>
      <c r="B287" s="409" t="s">
        <v>256</v>
      </c>
      <c r="C287" s="424"/>
      <c r="D287" s="412"/>
      <c r="E287" s="412"/>
    </row>
    <row r="288" spans="1:5" ht="12.6" customHeight="1" x14ac:dyDescent="0.25">
      <c r="A288" s="410" t="s">
        <v>391</v>
      </c>
      <c r="B288" s="409" t="s">
        <v>256</v>
      </c>
      <c r="C288" s="424"/>
      <c r="D288" s="412"/>
      <c r="E288" s="412"/>
    </row>
    <row r="289" spans="1:5" ht="12.6" customHeight="1" x14ac:dyDescent="0.25">
      <c r="A289" s="410" t="s">
        <v>392</v>
      </c>
      <c r="B289" s="412"/>
      <c r="C289" s="426"/>
      <c r="D289" s="412">
        <v>422269</v>
      </c>
      <c r="E289" s="412"/>
    </row>
    <row r="290" spans="1:5" ht="12.6" customHeight="1" x14ac:dyDescent="0.25">
      <c r="A290" s="410"/>
      <c r="B290" s="412"/>
      <c r="C290" s="426"/>
      <c r="D290" s="412"/>
      <c r="E290" s="412"/>
    </row>
    <row r="291" spans="1:5" ht="12.6" customHeight="1" x14ac:dyDescent="0.25">
      <c r="A291" s="410" t="s">
        <v>393</v>
      </c>
      <c r="B291" s="412"/>
      <c r="C291" s="426"/>
      <c r="D291" s="412">
        <v>17464701</v>
      </c>
      <c r="E291" s="412"/>
    </row>
    <row r="292" spans="1:5" ht="12.6" customHeight="1" x14ac:dyDescent="0.25">
      <c r="A292" s="410"/>
      <c r="B292" s="410"/>
      <c r="C292" s="426"/>
      <c r="D292" s="412"/>
      <c r="E292" s="412"/>
    </row>
    <row r="293" spans="1:5" ht="12.6" customHeight="1" x14ac:dyDescent="0.25">
      <c r="A293" s="410"/>
      <c r="B293" s="410"/>
      <c r="C293" s="426"/>
      <c r="D293" s="412"/>
      <c r="E293" s="412"/>
    </row>
    <row r="294" spans="1:5" ht="12.6" customHeight="1" x14ac:dyDescent="0.25">
      <c r="A294" s="410"/>
      <c r="B294" s="410"/>
      <c r="C294" s="426"/>
      <c r="D294" s="412"/>
      <c r="E294" s="412"/>
    </row>
    <row r="295" spans="1:5" ht="12.6" customHeight="1" x14ac:dyDescent="0.25">
      <c r="A295" s="410"/>
      <c r="B295" s="410"/>
      <c r="C295" s="426"/>
      <c r="D295" s="412"/>
      <c r="E295" s="412"/>
    </row>
    <row r="296" spans="1:5" ht="12.6" customHeight="1" x14ac:dyDescent="0.25">
      <c r="A296" s="410"/>
      <c r="B296" s="410"/>
      <c r="C296" s="426"/>
      <c r="D296" s="412"/>
      <c r="E296" s="412"/>
    </row>
    <row r="297" spans="1:5" ht="12.6" customHeight="1" x14ac:dyDescent="0.25">
      <c r="A297" s="410"/>
      <c r="B297" s="410"/>
      <c r="C297" s="426"/>
      <c r="D297" s="412"/>
      <c r="E297" s="412"/>
    </row>
    <row r="298" spans="1:5" ht="12.6" customHeight="1" x14ac:dyDescent="0.25">
      <c r="A298" s="410"/>
      <c r="B298" s="410"/>
      <c r="C298" s="426"/>
      <c r="D298" s="412"/>
      <c r="E298" s="412"/>
    </row>
    <row r="299" spans="1:5" ht="12.6" customHeight="1" x14ac:dyDescent="0.25">
      <c r="A299" s="410"/>
      <c r="B299" s="410"/>
      <c r="C299" s="426"/>
      <c r="D299" s="412"/>
      <c r="E299" s="412"/>
    </row>
    <row r="300" spans="1:5" ht="20.25" customHeight="1" x14ac:dyDescent="0.25">
      <c r="A300" s="410"/>
      <c r="B300" s="410"/>
      <c r="C300" s="426"/>
      <c r="D300" s="412"/>
      <c r="E300" s="412"/>
    </row>
    <row r="301" spans="1:5" ht="12.6" customHeight="1" x14ac:dyDescent="0.25">
      <c r="A301" s="441" t="s">
        <v>394</v>
      </c>
      <c r="B301" s="441"/>
      <c r="C301" s="441"/>
      <c r="D301" s="441"/>
      <c r="E301" s="441"/>
    </row>
    <row r="302" spans="1:5" ht="14.25" customHeight="1" x14ac:dyDescent="0.25">
      <c r="A302" s="474" t="s">
        <v>395</v>
      </c>
      <c r="B302" s="474"/>
      <c r="C302" s="474"/>
      <c r="D302" s="474"/>
      <c r="E302" s="474"/>
    </row>
    <row r="303" spans="1:5" ht="12.6" customHeight="1" x14ac:dyDescent="0.25">
      <c r="A303" s="410" t="s">
        <v>396</v>
      </c>
      <c r="B303" s="409" t="s">
        <v>256</v>
      </c>
      <c r="C303" s="424"/>
      <c r="D303" s="412"/>
      <c r="E303" s="412"/>
    </row>
    <row r="304" spans="1:5" ht="12.6" customHeight="1" x14ac:dyDescent="0.25">
      <c r="A304" s="410" t="s">
        <v>397</v>
      </c>
      <c r="B304" s="409" t="s">
        <v>256</v>
      </c>
      <c r="C304" s="424">
        <v>484041</v>
      </c>
      <c r="D304" s="412"/>
      <c r="E304" s="412"/>
    </row>
    <row r="305" spans="1:5" ht="12.6" customHeight="1" x14ac:dyDescent="0.25">
      <c r="A305" s="410" t="s">
        <v>398</v>
      </c>
      <c r="B305" s="409" t="s">
        <v>256</v>
      </c>
      <c r="C305" s="424">
        <v>1301564</v>
      </c>
      <c r="D305" s="412"/>
      <c r="E305" s="412"/>
    </row>
    <row r="306" spans="1:5" ht="12.6" customHeight="1" x14ac:dyDescent="0.25">
      <c r="A306" s="410" t="s">
        <v>399</v>
      </c>
      <c r="B306" s="409" t="s">
        <v>256</v>
      </c>
      <c r="C306" s="424">
        <v>22030</v>
      </c>
      <c r="D306" s="412"/>
      <c r="E306" s="412"/>
    </row>
    <row r="307" spans="1:5" ht="12.6" customHeight="1" x14ac:dyDescent="0.25">
      <c r="A307" s="410" t="s">
        <v>400</v>
      </c>
      <c r="B307" s="409" t="s">
        <v>256</v>
      </c>
      <c r="C307" s="424"/>
      <c r="D307" s="412"/>
      <c r="E307" s="412"/>
    </row>
    <row r="308" spans="1:5" ht="12.6" customHeight="1" x14ac:dyDescent="0.25">
      <c r="A308" s="410" t="s">
        <v>1242</v>
      </c>
      <c r="B308" s="409" t="s">
        <v>256</v>
      </c>
      <c r="C308" s="424">
        <v>218956</v>
      </c>
      <c r="D308" s="412"/>
      <c r="E308" s="412"/>
    </row>
    <row r="309" spans="1:5" ht="12.6" customHeight="1" x14ac:dyDescent="0.25">
      <c r="A309" s="410" t="s">
        <v>401</v>
      </c>
      <c r="B309" s="409" t="s">
        <v>256</v>
      </c>
      <c r="C309" s="424"/>
      <c r="D309" s="412"/>
      <c r="E309" s="412"/>
    </row>
    <row r="310" spans="1:5" ht="12.6" customHeight="1" x14ac:dyDescent="0.25">
      <c r="A310" s="410" t="s">
        <v>402</v>
      </c>
      <c r="B310" s="409" t="s">
        <v>256</v>
      </c>
      <c r="C310" s="424"/>
      <c r="D310" s="412"/>
      <c r="E310" s="412"/>
    </row>
    <row r="311" spans="1:5" ht="12.6" customHeight="1" x14ac:dyDescent="0.25">
      <c r="A311" s="410" t="s">
        <v>403</v>
      </c>
      <c r="B311" s="409" t="s">
        <v>256</v>
      </c>
      <c r="C311" s="424"/>
      <c r="D311" s="412"/>
      <c r="E311" s="412"/>
    </row>
    <row r="312" spans="1:5" ht="12.6" customHeight="1" x14ac:dyDescent="0.25">
      <c r="A312" s="410" t="s">
        <v>404</v>
      </c>
      <c r="B312" s="409" t="s">
        <v>256</v>
      </c>
      <c r="C312" s="424">
        <v>466497</v>
      </c>
      <c r="D312" s="412"/>
      <c r="E312" s="412"/>
    </row>
    <row r="313" spans="1:5" ht="12.6" customHeight="1" x14ac:dyDescent="0.25">
      <c r="A313" s="410" t="s">
        <v>405</v>
      </c>
      <c r="B313" s="412"/>
      <c r="C313" s="426"/>
      <c r="D313" s="412">
        <v>2493088</v>
      </c>
      <c r="E313" s="412"/>
    </row>
    <row r="314" spans="1:5" ht="12.6" customHeight="1" x14ac:dyDescent="0.25">
      <c r="A314" s="474" t="s">
        <v>406</v>
      </c>
      <c r="B314" s="474"/>
      <c r="C314" s="474"/>
      <c r="D314" s="474"/>
      <c r="E314" s="474"/>
    </row>
    <row r="315" spans="1:5" ht="12.6" customHeight="1" x14ac:dyDescent="0.25">
      <c r="A315" s="410" t="s">
        <v>407</v>
      </c>
      <c r="B315" s="409" t="s">
        <v>256</v>
      </c>
      <c r="C315" s="424"/>
      <c r="D315" s="412"/>
      <c r="E315" s="412"/>
    </row>
    <row r="316" spans="1:5" ht="12.6" customHeight="1" x14ac:dyDescent="0.25">
      <c r="A316" s="410" t="s">
        <v>408</v>
      </c>
      <c r="B316" s="409" t="s">
        <v>256</v>
      </c>
      <c r="C316" s="424"/>
      <c r="D316" s="412"/>
      <c r="E316" s="412"/>
    </row>
    <row r="317" spans="1:5" ht="12.6" customHeight="1" x14ac:dyDescent="0.25">
      <c r="A317" s="410" t="s">
        <v>409</v>
      </c>
      <c r="B317" s="409" t="s">
        <v>256</v>
      </c>
      <c r="C317" s="424"/>
      <c r="D317" s="412"/>
      <c r="E317" s="412"/>
    </row>
    <row r="318" spans="1:5" ht="12.6" customHeight="1" x14ac:dyDescent="0.25">
      <c r="A318" s="410" t="s">
        <v>410</v>
      </c>
      <c r="B318" s="412"/>
      <c r="C318" s="426"/>
      <c r="D318" s="412">
        <v>0</v>
      </c>
      <c r="E318" s="412"/>
    </row>
    <row r="319" spans="1:5" ht="12.6" customHeight="1" x14ac:dyDescent="0.25">
      <c r="A319" s="474" t="s">
        <v>411</v>
      </c>
      <c r="B319" s="474"/>
      <c r="C319" s="474"/>
      <c r="D319" s="474"/>
      <c r="E319" s="474"/>
    </row>
    <row r="320" spans="1:5" ht="12.6" customHeight="1" x14ac:dyDescent="0.25">
      <c r="A320" s="410" t="s">
        <v>412</v>
      </c>
      <c r="B320" s="409" t="s">
        <v>256</v>
      </c>
      <c r="C320" s="424"/>
      <c r="D320" s="412"/>
      <c r="E320" s="412"/>
    </row>
    <row r="321" spans="1:5" ht="12.6" customHeight="1" x14ac:dyDescent="0.25">
      <c r="A321" s="410" t="s">
        <v>413</v>
      </c>
      <c r="B321" s="409" t="s">
        <v>256</v>
      </c>
      <c r="C321" s="424"/>
      <c r="D321" s="412"/>
      <c r="E321" s="412"/>
    </row>
    <row r="322" spans="1:5" ht="12.6" customHeight="1" x14ac:dyDescent="0.25">
      <c r="A322" s="410" t="s">
        <v>414</v>
      </c>
      <c r="B322" s="409" t="s">
        <v>256</v>
      </c>
      <c r="C322" s="424"/>
      <c r="D322" s="412"/>
      <c r="E322" s="412"/>
    </row>
    <row r="323" spans="1:5" ht="12.6" customHeight="1" x14ac:dyDescent="0.25">
      <c r="A323" s="408" t="s">
        <v>415</v>
      </c>
      <c r="B323" s="409" t="s">
        <v>256</v>
      </c>
      <c r="C323" s="424">
        <v>490585</v>
      </c>
      <c r="D323" s="412"/>
      <c r="E323" s="412"/>
    </row>
    <row r="324" spans="1:5" ht="12.6" customHeight="1" x14ac:dyDescent="0.25">
      <c r="A324" s="410" t="s">
        <v>416</v>
      </c>
      <c r="B324" s="409" t="s">
        <v>256</v>
      </c>
      <c r="C324" s="424">
        <v>6967341</v>
      </c>
      <c r="D324" s="412"/>
      <c r="E324" s="412"/>
    </row>
    <row r="325" spans="1:5" ht="12.6" customHeight="1" x14ac:dyDescent="0.25">
      <c r="A325" s="408" t="s">
        <v>417</v>
      </c>
      <c r="B325" s="409" t="s">
        <v>256</v>
      </c>
      <c r="C325" s="424"/>
      <c r="D325" s="412"/>
      <c r="E325" s="412"/>
    </row>
    <row r="326" spans="1:5" ht="12.6" customHeight="1" x14ac:dyDescent="0.25">
      <c r="A326" s="410" t="s">
        <v>418</v>
      </c>
      <c r="B326" s="409" t="s">
        <v>256</v>
      </c>
      <c r="C326" s="424">
        <v>429772</v>
      </c>
      <c r="D326" s="412"/>
      <c r="E326" s="412"/>
    </row>
    <row r="327" spans="1:5" ht="19.5" customHeight="1" x14ac:dyDescent="0.25">
      <c r="A327" s="410" t="s">
        <v>203</v>
      </c>
      <c r="B327" s="412"/>
      <c r="C327" s="426"/>
      <c r="D327" s="412">
        <v>7887698</v>
      </c>
      <c r="E327" s="412"/>
    </row>
    <row r="328" spans="1:5" ht="12.6" customHeight="1" x14ac:dyDescent="0.25">
      <c r="A328" s="410" t="s">
        <v>419</v>
      </c>
      <c r="B328" s="412"/>
      <c r="C328" s="426"/>
      <c r="D328" s="412">
        <v>466497</v>
      </c>
      <c r="E328" s="412"/>
    </row>
    <row r="329" spans="1:5" ht="12.6" customHeight="1" x14ac:dyDescent="0.25">
      <c r="A329" s="410" t="s">
        <v>420</v>
      </c>
      <c r="B329" s="412"/>
      <c r="C329" s="426"/>
      <c r="D329" s="412">
        <v>7421201</v>
      </c>
      <c r="E329" s="412"/>
    </row>
    <row r="330" spans="1:5" ht="12.6" customHeight="1" x14ac:dyDescent="0.25">
      <c r="A330" s="410"/>
      <c r="B330" s="412"/>
      <c r="C330" s="426"/>
      <c r="D330" s="412"/>
      <c r="E330" s="412"/>
    </row>
    <row r="331" spans="1:5" ht="12.6" customHeight="1" x14ac:dyDescent="0.25">
      <c r="A331" s="410" t="s">
        <v>421</v>
      </c>
      <c r="B331" s="409" t="s">
        <v>256</v>
      </c>
      <c r="C331" s="443">
        <v>7550412</v>
      </c>
      <c r="D331" s="412"/>
      <c r="E331" s="412"/>
    </row>
    <row r="332" spans="1:5" ht="12.6" customHeight="1" x14ac:dyDescent="0.25">
      <c r="A332" s="410"/>
      <c r="B332" s="409"/>
      <c r="C332" s="446"/>
      <c r="D332" s="412"/>
      <c r="E332" s="412"/>
    </row>
    <row r="333" spans="1:5" ht="12.6" customHeight="1" x14ac:dyDescent="0.25">
      <c r="A333" s="410" t="s">
        <v>1142</v>
      </c>
      <c r="B333" s="409" t="s">
        <v>256</v>
      </c>
      <c r="C333" s="443"/>
      <c r="D333" s="412"/>
      <c r="E333" s="412"/>
    </row>
    <row r="334" spans="1:5" ht="12.6" customHeight="1" x14ac:dyDescent="0.25">
      <c r="A334" s="410" t="s">
        <v>1143</v>
      </c>
      <c r="B334" s="409" t="s">
        <v>256</v>
      </c>
      <c r="C334" s="443"/>
      <c r="D334" s="412"/>
      <c r="E334" s="412"/>
    </row>
    <row r="335" spans="1:5" ht="12.6" customHeight="1" x14ac:dyDescent="0.25">
      <c r="A335" s="410" t="s">
        <v>423</v>
      </c>
      <c r="B335" s="409" t="s">
        <v>256</v>
      </c>
      <c r="C335" s="443"/>
      <c r="D335" s="412"/>
      <c r="E335" s="412"/>
    </row>
    <row r="336" spans="1:5" ht="12.6" customHeight="1" x14ac:dyDescent="0.25">
      <c r="A336" s="410" t="s">
        <v>422</v>
      </c>
      <c r="B336" s="409" t="s">
        <v>256</v>
      </c>
      <c r="C336" s="424"/>
      <c r="D336" s="412"/>
      <c r="E336" s="412"/>
    </row>
    <row r="337" spans="1:5" ht="12.6" customHeight="1" x14ac:dyDescent="0.25">
      <c r="A337" s="410" t="s">
        <v>1253</v>
      </c>
      <c r="B337" s="409" t="s">
        <v>256</v>
      </c>
      <c r="C337" s="424"/>
      <c r="D337" s="412"/>
      <c r="E337" s="412"/>
    </row>
    <row r="338" spans="1:5" ht="12.6" customHeight="1" x14ac:dyDescent="0.25">
      <c r="A338" s="410" t="s">
        <v>424</v>
      </c>
      <c r="B338" s="412"/>
      <c r="C338" s="426"/>
      <c r="D338" s="412">
        <v>17464701</v>
      </c>
      <c r="E338" s="412"/>
    </row>
    <row r="339" spans="1:5" ht="12.6" customHeight="1" x14ac:dyDescent="0.25">
      <c r="A339" s="410"/>
      <c r="B339" s="412"/>
      <c r="C339" s="426"/>
      <c r="D339" s="412"/>
      <c r="E339" s="412"/>
    </row>
    <row r="340" spans="1:5" ht="12.6" customHeight="1" x14ac:dyDescent="0.25">
      <c r="A340" s="410" t="s">
        <v>425</v>
      </c>
      <c r="B340" s="412"/>
      <c r="C340" s="426"/>
      <c r="D340" s="412">
        <v>17464701</v>
      </c>
      <c r="E340" s="412"/>
    </row>
    <row r="341" spans="1:5" ht="12.6" customHeight="1" x14ac:dyDescent="0.25">
      <c r="A341" s="410"/>
      <c r="B341" s="410"/>
      <c r="C341" s="426"/>
      <c r="D341" s="412"/>
      <c r="E341" s="412"/>
    </row>
    <row r="342" spans="1:5" ht="12.6" customHeight="1" x14ac:dyDescent="0.25">
      <c r="A342" s="410"/>
      <c r="B342" s="410"/>
      <c r="C342" s="426"/>
      <c r="D342" s="412"/>
      <c r="E342" s="412"/>
    </row>
    <row r="343" spans="1:5" ht="12.6" customHeight="1" x14ac:dyDescent="0.25">
      <c r="A343" s="410"/>
      <c r="B343" s="410"/>
      <c r="C343" s="426"/>
      <c r="D343" s="412"/>
      <c r="E343" s="412"/>
    </row>
    <row r="344" spans="1:5" ht="12.6" customHeight="1" x14ac:dyDescent="0.25">
      <c r="A344" s="410"/>
      <c r="B344" s="410"/>
      <c r="C344" s="426"/>
      <c r="D344" s="412"/>
      <c r="E344" s="412"/>
    </row>
    <row r="345" spans="1:5" ht="12.6" customHeight="1" x14ac:dyDescent="0.25">
      <c r="A345" s="410"/>
      <c r="B345" s="410"/>
      <c r="C345" s="426"/>
      <c r="D345" s="412"/>
      <c r="E345" s="412"/>
    </row>
    <row r="346" spans="1:5" ht="12.6" customHeight="1" x14ac:dyDescent="0.25">
      <c r="A346" s="410"/>
      <c r="B346" s="410"/>
      <c r="C346" s="426"/>
      <c r="D346" s="412"/>
      <c r="E346" s="412"/>
    </row>
    <row r="347" spans="1:5" ht="12.6" customHeight="1" x14ac:dyDescent="0.25">
      <c r="A347" s="410"/>
      <c r="B347" s="410"/>
      <c r="C347" s="426"/>
      <c r="D347" s="412"/>
      <c r="E347" s="412"/>
    </row>
    <row r="348" spans="1:5" ht="12.6" customHeight="1" x14ac:dyDescent="0.25">
      <c r="A348" s="410"/>
      <c r="B348" s="410"/>
      <c r="C348" s="426"/>
      <c r="D348" s="412"/>
      <c r="E348" s="412"/>
    </row>
    <row r="349" spans="1:5" ht="12.6" customHeight="1" x14ac:dyDescent="0.25">
      <c r="A349" s="410"/>
      <c r="B349" s="410"/>
      <c r="C349" s="426"/>
      <c r="D349" s="412"/>
      <c r="E349" s="412"/>
    </row>
    <row r="350" spans="1:5" ht="12.6" customHeight="1" x14ac:dyDescent="0.25">
      <c r="A350" s="410"/>
      <c r="B350" s="410"/>
      <c r="C350" s="426"/>
      <c r="D350" s="412"/>
      <c r="E350" s="412"/>
    </row>
    <row r="351" spans="1:5" ht="12.6" customHeight="1" x14ac:dyDescent="0.25">
      <c r="A351" s="410"/>
      <c r="B351" s="410"/>
      <c r="C351" s="426"/>
      <c r="D351" s="412"/>
      <c r="E351" s="412"/>
    </row>
    <row r="352" spans="1:5" ht="12.6" customHeight="1" x14ac:dyDescent="0.25">
      <c r="A352" s="410"/>
      <c r="B352" s="410"/>
      <c r="C352" s="426"/>
      <c r="D352" s="412"/>
      <c r="E352" s="412"/>
    </row>
    <row r="353" spans="1:5" ht="12.6" customHeight="1" x14ac:dyDescent="0.25">
      <c r="A353" s="410"/>
      <c r="B353" s="410"/>
      <c r="C353" s="426"/>
      <c r="D353" s="412"/>
      <c r="E353" s="412"/>
    </row>
    <row r="354" spans="1:5" ht="12.6" customHeight="1" x14ac:dyDescent="0.25">
      <c r="A354" s="410"/>
      <c r="B354" s="410"/>
      <c r="C354" s="426"/>
      <c r="D354" s="412"/>
      <c r="E354" s="412"/>
    </row>
    <row r="355" spans="1:5" ht="20.25" customHeight="1" x14ac:dyDescent="0.25">
      <c r="A355" s="410"/>
      <c r="B355" s="410"/>
      <c r="C355" s="426"/>
      <c r="D355" s="412"/>
      <c r="E355" s="412"/>
    </row>
    <row r="356" spans="1:5" ht="12.6" customHeight="1" x14ac:dyDescent="0.25">
      <c r="A356" s="441" t="s">
        <v>426</v>
      </c>
      <c r="B356" s="441"/>
      <c r="C356" s="441"/>
      <c r="D356" s="441"/>
      <c r="E356" s="441"/>
    </row>
    <row r="357" spans="1:5" ht="12.6" customHeight="1" x14ac:dyDescent="0.25">
      <c r="A357" s="474" t="s">
        <v>427</v>
      </c>
      <c r="B357" s="474"/>
      <c r="C357" s="474"/>
      <c r="D357" s="474"/>
      <c r="E357" s="474"/>
    </row>
    <row r="358" spans="1:5" ht="12.6" customHeight="1" x14ac:dyDescent="0.25">
      <c r="A358" s="410" t="s">
        <v>428</v>
      </c>
      <c r="B358" s="409" t="s">
        <v>256</v>
      </c>
      <c r="C358" s="424">
        <v>12998856</v>
      </c>
      <c r="D358" s="412"/>
      <c r="E358" s="412"/>
    </row>
    <row r="359" spans="1:5" ht="12.6" customHeight="1" x14ac:dyDescent="0.25">
      <c r="A359" s="410" t="s">
        <v>429</v>
      </c>
      <c r="B359" s="409" t="s">
        <v>256</v>
      </c>
      <c r="C359" s="424">
        <v>33098578</v>
      </c>
      <c r="D359" s="412"/>
      <c r="E359" s="412"/>
    </row>
    <row r="360" spans="1:5" ht="12.6" customHeight="1" x14ac:dyDescent="0.25">
      <c r="A360" s="410" t="s">
        <v>430</v>
      </c>
      <c r="B360" s="412"/>
      <c r="C360" s="426"/>
      <c r="D360" s="412">
        <v>46097434</v>
      </c>
      <c r="E360" s="412"/>
    </row>
    <row r="361" spans="1:5" ht="12.6" customHeight="1" x14ac:dyDescent="0.25">
      <c r="A361" s="474" t="s">
        <v>431</v>
      </c>
      <c r="B361" s="474"/>
      <c r="C361" s="474"/>
      <c r="D361" s="474"/>
      <c r="E361" s="474"/>
    </row>
    <row r="362" spans="1:5" ht="12.6" customHeight="1" x14ac:dyDescent="0.25">
      <c r="A362" s="410" t="s">
        <v>432</v>
      </c>
      <c r="B362" s="409" t="s">
        <v>256</v>
      </c>
      <c r="C362" s="424">
        <v>18949458</v>
      </c>
      <c r="D362" s="412"/>
      <c r="E362" s="412"/>
    </row>
    <row r="363" spans="1:5" ht="12.6" customHeight="1" x14ac:dyDescent="0.25">
      <c r="A363" s="410" t="s">
        <v>433</v>
      </c>
      <c r="B363" s="409" t="s">
        <v>256</v>
      </c>
      <c r="C363" s="424">
        <v>398387</v>
      </c>
      <c r="D363" s="412"/>
      <c r="E363" s="412"/>
    </row>
    <row r="364" spans="1:5" ht="12.6" customHeight="1" x14ac:dyDescent="0.25">
      <c r="A364" s="410" t="s">
        <v>434</v>
      </c>
      <c r="B364" s="409" t="s">
        <v>256</v>
      </c>
      <c r="C364" s="424">
        <v>102961</v>
      </c>
      <c r="D364" s="412"/>
      <c r="E364" s="412"/>
    </row>
    <row r="365" spans="1:5" ht="12.6" customHeight="1" x14ac:dyDescent="0.25">
      <c r="A365" s="410" t="s">
        <v>359</v>
      </c>
      <c r="B365" s="412"/>
      <c r="C365" s="426"/>
      <c r="D365" s="412">
        <v>19450806</v>
      </c>
      <c r="E365" s="412"/>
    </row>
    <row r="366" spans="1:5" ht="12.6" customHeight="1" x14ac:dyDescent="0.25">
      <c r="A366" s="410" t="s">
        <v>435</v>
      </c>
      <c r="B366" s="412"/>
      <c r="C366" s="426"/>
      <c r="D366" s="412">
        <v>26646628</v>
      </c>
      <c r="E366" s="412"/>
    </row>
    <row r="367" spans="1:5" ht="12.6" customHeight="1" x14ac:dyDescent="0.25">
      <c r="A367" s="474" t="s">
        <v>436</v>
      </c>
      <c r="B367" s="474"/>
      <c r="C367" s="474"/>
      <c r="D367" s="474"/>
      <c r="E367" s="474"/>
    </row>
    <row r="368" spans="1:5" ht="12.6" customHeight="1" x14ac:dyDescent="0.25">
      <c r="A368" s="410" t="s">
        <v>437</v>
      </c>
      <c r="B368" s="409" t="s">
        <v>256</v>
      </c>
      <c r="C368" s="424">
        <v>534901</v>
      </c>
      <c r="D368" s="412"/>
      <c r="E368" s="412"/>
    </row>
    <row r="369" spans="1:5" ht="12.6" customHeight="1" x14ac:dyDescent="0.25">
      <c r="A369" s="410" t="s">
        <v>438</v>
      </c>
      <c r="B369" s="409" t="s">
        <v>256</v>
      </c>
      <c r="C369" s="424">
        <v>1632682</v>
      </c>
      <c r="D369" s="412"/>
      <c r="E369" s="412"/>
    </row>
    <row r="370" spans="1:5" ht="12.6" customHeight="1" x14ac:dyDescent="0.25">
      <c r="A370" s="410" t="s">
        <v>439</v>
      </c>
      <c r="B370" s="412"/>
      <c r="C370" s="426"/>
      <c r="D370" s="412">
        <v>2167583</v>
      </c>
      <c r="E370" s="412"/>
    </row>
    <row r="371" spans="1:5" ht="12.6" customHeight="1" x14ac:dyDescent="0.25">
      <c r="A371" s="410" t="s">
        <v>440</v>
      </c>
      <c r="B371" s="412"/>
      <c r="C371" s="426"/>
      <c r="D371" s="412">
        <v>28814211</v>
      </c>
      <c r="E371" s="412"/>
    </row>
    <row r="372" spans="1:5" ht="12.6" customHeight="1" x14ac:dyDescent="0.25">
      <c r="A372" s="410"/>
      <c r="B372" s="412"/>
      <c r="C372" s="426"/>
      <c r="D372" s="412"/>
      <c r="E372" s="412"/>
    </row>
    <row r="373" spans="1:5" ht="12.6" customHeight="1" x14ac:dyDescent="0.25">
      <c r="A373" s="410"/>
      <c r="B373" s="412"/>
      <c r="C373" s="426"/>
      <c r="D373" s="412"/>
      <c r="E373" s="412"/>
    </row>
    <row r="374" spans="1:5" ht="12.6" customHeight="1" x14ac:dyDescent="0.25">
      <c r="A374" s="410"/>
      <c r="B374" s="412"/>
      <c r="C374" s="426"/>
      <c r="D374" s="412"/>
      <c r="E374" s="412"/>
    </row>
    <row r="375" spans="1:5" ht="12.6" customHeight="1" x14ac:dyDescent="0.25">
      <c r="A375" s="474" t="s">
        <v>441</v>
      </c>
      <c r="B375" s="474"/>
      <c r="C375" s="474"/>
      <c r="D375" s="474"/>
      <c r="E375" s="474"/>
    </row>
    <row r="376" spans="1:5" ht="12.6" customHeight="1" x14ac:dyDescent="0.25">
      <c r="A376" s="410" t="s">
        <v>442</v>
      </c>
      <c r="B376" s="409" t="s">
        <v>256</v>
      </c>
      <c r="C376" s="424">
        <v>16507728</v>
      </c>
      <c r="D376" s="412"/>
      <c r="E376" s="412"/>
    </row>
    <row r="377" spans="1:5" ht="12.6" customHeight="1" x14ac:dyDescent="0.25">
      <c r="A377" s="410" t="s">
        <v>3</v>
      </c>
      <c r="B377" s="409" t="s">
        <v>256</v>
      </c>
      <c r="C377" s="424">
        <v>3564843</v>
      </c>
      <c r="D377" s="412"/>
      <c r="E377" s="412"/>
    </row>
    <row r="378" spans="1:5" ht="12.6" customHeight="1" x14ac:dyDescent="0.25">
      <c r="A378" s="410" t="s">
        <v>236</v>
      </c>
      <c r="B378" s="409" t="s">
        <v>256</v>
      </c>
      <c r="C378" s="424">
        <v>495944</v>
      </c>
      <c r="D378" s="412"/>
      <c r="E378" s="412"/>
    </row>
    <row r="379" spans="1:5" ht="12.6" customHeight="1" x14ac:dyDescent="0.25">
      <c r="A379" s="410" t="s">
        <v>443</v>
      </c>
      <c r="B379" s="409" t="s">
        <v>256</v>
      </c>
      <c r="C379" s="424">
        <v>2133651</v>
      </c>
      <c r="D379" s="412"/>
      <c r="E379" s="412"/>
    </row>
    <row r="380" spans="1:5" ht="12.6" customHeight="1" x14ac:dyDescent="0.25">
      <c r="A380" s="410" t="s">
        <v>444</v>
      </c>
      <c r="B380" s="409" t="s">
        <v>256</v>
      </c>
      <c r="C380" s="424">
        <v>207783</v>
      </c>
      <c r="D380" s="412"/>
      <c r="E380" s="412"/>
    </row>
    <row r="381" spans="1:5" ht="12.6" customHeight="1" x14ac:dyDescent="0.25">
      <c r="A381" s="410" t="s">
        <v>445</v>
      </c>
      <c r="B381" s="409" t="s">
        <v>256</v>
      </c>
      <c r="C381" s="424">
        <v>1880845</v>
      </c>
      <c r="D381" s="412"/>
      <c r="E381" s="412"/>
    </row>
    <row r="382" spans="1:5" ht="12.6" customHeight="1" x14ac:dyDescent="0.25">
      <c r="A382" s="410" t="s">
        <v>6</v>
      </c>
      <c r="B382" s="409" t="s">
        <v>256</v>
      </c>
      <c r="C382" s="424">
        <v>739559</v>
      </c>
      <c r="D382" s="412"/>
      <c r="E382" s="412"/>
    </row>
    <row r="383" spans="1:5" ht="12.6" customHeight="1" x14ac:dyDescent="0.25">
      <c r="A383" s="410" t="s">
        <v>446</v>
      </c>
      <c r="B383" s="409" t="s">
        <v>256</v>
      </c>
      <c r="C383" s="424">
        <v>381963</v>
      </c>
      <c r="D383" s="412"/>
      <c r="E383" s="412"/>
    </row>
    <row r="384" spans="1:5" ht="12.6" customHeight="1" x14ac:dyDescent="0.25">
      <c r="A384" s="410" t="s">
        <v>447</v>
      </c>
      <c r="B384" s="409" t="s">
        <v>256</v>
      </c>
      <c r="C384" s="424">
        <v>284442</v>
      </c>
      <c r="D384" s="412"/>
      <c r="E384" s="412"/>
    </row>
    <row r="385" spans="1:6" ht="12.6" customHeight="1" x14ac:dyDescent="0.25">
      <c r="A385" s="410" t="s">
        <v>448</v>
      </c>
      <c r="B385" s="409" t="s">
        <v>256</v>
      </c>
      <c r="C385" s="424">
        <v>143422</v>
      </c>
      <c r="D385" s="412"/>
      <c r="E385" s="412"/>
      <c r="F385" s="406"/>
    </row>
    <row r="386" spans="1:6" ht="12.6" customHeight="1" x14ac:dyDescent="0.25">
      <c r="A386" s="410" t="s">
        <v>449</v>
      </c>
      <c r="B386" s="409" t="s">
        <v>256</v>
      </c>
      <c r="C386" s="424">
        <v>319511</v>
      </c>
      <c r="D386" s="412"/>
      <c r="E386" s="412"/>
      <c r="F386" s="406"/>
    </row>
    <row r="387" spans="1:6" ht="12.6" customHeight="1" x14ac:dyDescent="0.25">
      <c r="A387" s="408" t="s">
        <v>450</v>
      </c>
      <c r="B387" s="409"/>
      <c r="C387" s="424">
        <v>1193381</v>
      </c>
      <c r="D387" s="412"/>
      <c r="E387" s="412"/>
      <c r="F387" s="406"/>
    </row>
    <row r="388" spans="1:6" ht="12.6" customHeight="1" x14ac:dyDescent="0.25">
      <c r="A388" s="410" t="s">
        <v>451</v>
      </c>
      <c r="B388" s="409" t="s">
        <v>256</v>
      </c>
      <c r="C388" s="424">
        <v>1316112</v>
      </c>
      <c r="D388" s="412"/>
      <c r="E388" s="412"/>
      <c r="F388" s="406"/>
    </row>
    <row r="389" spans="1:6" ht="12.6" customHeight="1" x14ac:dyDescent="0.25">
      <c r="A389" s="410" t="s">
        <v>452</v>
      </c>
      <c r="B389" s="412"/>
      <c r="C389" s="426"/>
      <c r="D389" s="412">
        <v>29169184</v>
      </c>
      <c r="E389" s="412"/>
      <c r="F389" s="406"/>
    </row>
    <row r="390" spans="1:6" ht="12.6" customHeight="1" x14ac:dyDescent="0.25">
      <c r="A390" s="410" t="s">
        <v>453</v>
      </c>
      <c r="B390" s="412"/>
      <c r="C390" s="426"/>
      <c r="D390" s="412">
        <v>-354973</v>
      </c>
      <c r="E390" s="412"/>
      <c r="F390" s="406"/>
    </row>
    <row r="391" spans="1:6" ht="12.6" customHeight="1" x14ac:dyDescent="0.25">
      <c r="A391" s="410" t="s">
        <v>454</v>
      </c>
      <c r="B391" s="409" t="s">
        <v>256</v>
      </c>
      <c r="C391" s="424">
        <v>216205</v>
      </c>
      <c r="D391" s="412"/>
      <c r="E391" s="412"/>
      <c r="F391" s="406"/>
    </row>
    <row r="392" spans="1:6" ht="12.6" customHeight="1" x14ac:dyDescent="0.25">
      <c r="A392" s="410" t="s">
        <v>455</v>
      </c>
      <c r="B392" s="412"/>
      <c r="C392" s="426"/>
      <c r="D392" s="430">
        <v>-138768</v>
      </c>
      <c r="E392" s="412"/>
      <c r="F392" s="432"/>
    </row>
    <row r="393" spans="1:6" ht="12.6" customHeight="1" x14ac:dyDescent="0.25">
      <c r="A393" s="410" t="s">
        <v>456</v>
      </c>
      <c r="B393" s="409" t="s">
        <v>256</v>
      </c>
      <c r="C393" s="424"/>
      <c r="D393" s="412"/>
      <c r="E393" s="412"/>
      <c r="F393" s="406"/>
    </row>
    <row r="394" spans="1:6" ht="12.6" customHeight="1" x14ac:dyDescent="0.25">
      <c r="A394" s="410" t="s">
        <v>457</v>
      </c>
      <c r="B394" s="409" t="s">
        <v>256</v>
      </c>
      <c r="C394" s="424"/>
      <c r="D394" s="412"/>
      <c r="E394" s="412"/>
      <c r="F394" s="406"/>
    </row>
    <row r="395" spans="1:6" ht="12.6" customHeight="1" x14ac:dyDescent="0.25">
      <c r="A395" s="410" t="s">
        <v>458</v>
      </c>
      <c r="B395" s="412"/>
      <c r="C395" s="426"/>
      <c r="D395" s="412">
        <v>-138768</v>
      </c>
      <c r="E395" s="412"/>
      <c r="F395" s="406"/>
    </row>
    <row r="396" spans="1:6" ht="13.5" customHeight="1" x14ac:dyDescent="0.25">
      <c r="A396" s="416"/>
      <c r="B396" s="416"/>
      <c r="C396" s="406"/>
      <c r="D396" s="406"/>
      <c r="E396" s="406"/>
      <c r="F396" s="406"/>
    </row>
    <row r="397" spans="1:6" ht="12.6" customHeight="1" x14ac:dyDescent="0.25">
      <c r="A397" s="416"/>
      <c r="B397" s="416"/>
      <c r="C397" s="406"/>
      <c r="D397" s="406"/>
      <c r="E397" s="406"/>
      <c r="F397" s="406"/>
    </row>
    <row r="398" spans="1:6" ht="12.6" customHeight="1" x14ac:dyDescent="0.25">
      <c r="A398" s="416"/>
      <c r="B398" s="416"/>
      <c r="C398" s="406"/>
      <c r="D398" s="406"/>
      <c r="E398" s="406"/>
      <c r="F398" s="406"/>
    </row>
    <row r="399" spans="1:6" ht="12" customHeight="1" x14ac:dyDescent="0.25">
      <c r="A399" s="416"/>
      <c r="B399" s="416"/>
      <c r="C399" s="406"/>
      <c r="D399" s="406"/>
      <c r="E399" s="406"/>
      <c r="F399" s="406"/>
    </row>
    <row r="400" spans="1:6" ht="12" customHeight="1" x14ac:dyDescent="0.25">
      <c r="A400" s="416"/>
      <c r="B400" s="416"/>
      <c r="C400" s="406"/>
      <c r="D400" s="406"/>
      <c r="E400" s="406"/>
      <c r="F400" s="406"/>
    </row>
    <row r="401" spans="1:5" ht="12" customHeight="1" x14ac:dyDescent="0.25">
      <c r="A401" s="416"/>
      <c r="B401" s="416"/>
      <c r="C401" s="406"/>
      <c r="D401" s="406"/>
      <c r="E401" s="406"/>
    </row>
    <row r="402" spans="1:5" ht="12" customHeight="1" x14ac:dyDescent="0.25">
      <c r="A402" s="416"/>
      <c r="B402" s="416"/>
      <c r="C402" s="406"/>
      <c r="D402" s="406"/>
      <c r="E402" s="406"/>
    </row>
    <row r="403" spans="1:5" ht="12" customHeight="1" x14ac:dyDescent="0.25">
      <c r="A403" s="416"/>
      <c r="B403" s="416"/>
      <c r="C403" s="406"/>
      <c r="D403" s="406"/>
      <c r="E403" s="406"/>
    </row>
    <row r="404" spans="1:5" ht="12.6" customHeight="1" x14ac:dyDescent="0.25">
      <c r="A404" s="416"/>
      <c r="B404" s="416"/>
      <c r="C404" s="406"/>
      <c r="D404" s="406"/>
      <c r="E404" s="406"/>
    </row>
    <row r="405" spans="1:5" ht="12.6" customHeight="1" x14ac:dyDescent="0.25">
      <c r="A405" s="416"/>
      <c r="B405" s="416"/>
      <c r="C405" s="406"/>
      <c r="D405" s="406"/>
      <c r="E405" s="406"/>
    </row>
    <row r="406" spans="1:5" ht="12.6" customHeight="1" x14ac:dyDescent="0.25">
      <c r="A406" s="416"/>
      <c r="B406" s="416"/>
      <c r="C406" s="406"/>
      <c r="D406" s="406"/>
      <c r="E406" s="406"/>
    </row>
    <row r="407" spans="1:5" ht="12.6" customHeight="1" x14ac:dyDescent="0.25">
      <c r="A407" s="416"/>
      <c r="B407" s="416"/>
      <c r="C407" s="406"/>
      <c r="D407" s="406"/>
      <c r="E407" s="406"/>
    </row>
    <row r="408" spans="1:5" ht="12.6" customHeight="1" x14ac:dyDescent="0.25">
      <c r="A408" s="416"/>
      <c r="B408" s="416"/>
      <c r="C408" s="406"/>
      <c r="D408" s="406"/>
      <c r="E408" s="406"/>
    </row>
    <row r="409" spans="1:5" ht="12.6" customHeight="1" x14ac:dyDescent="0.25">
      <c r="A409" s="416"/>
      <c r="B409" s="416"/>
      <c r="C409" s="406"/>
      <c r="D409" s="406"/>
      <c r="E409" s="406"/>
    </row>
    <row r="410" spans="1:5" ht="12.6" customHeight="1" x14ac:dyDescent="0.25">
      <c r="A410" s="416"/>
      <c r="B410" s="416"/>
      <c r="C410" s="418" t="s">
        <v>459</v>
      </c>
      <c r="D410" s="416"/>
      <c r="E410" s="477"/>
    </row>
    <row r="411" spans="1:5" ht="12.6" customHeight="1" x14ac:dyDescent="0.25">
      <c r="A411" s="416" t="s">
        <v>1286</v>
      </c>
      <c r="B411" s="416"/>
      <c r="C411" s="416"/>
      <c r="D411" s="416"/>
      <c r="E411" s="477"/>
    </row>
    <row r="412" spans="1:5" ht="12.6" customHeight="1" x14ac:dyDescent="0.25">
      <c r="A412" s="416" t="s">
        <v>460</v>
      </c>
      <c r="B412" s="418" t="s">
        <v>461</v>
      </c>
      <c r="C412" s="418" t="s">
        <v>1243</v>
      </c>
      <c r="D412" s="418" t="s">
        <v>462</v>
      </c>
      <c r="E412" s="406"/>
    </row>
    <row r="413" spans="1:5" ht="12.6" customHeight="1" x14ac:dyDescent="0.25">
      <c r="A413" s="416" t="s">
        <v>463</v>
      </c>
      <c r="B413" s="416">
        <v>232</v>
      </c>
      <c r="C413" s="429">
        <v>232</v>
      </c>
      <c r="D413" s="416"/>
      <c r="E413" s="406"/>
    </row>
    <row r="414" spans="1:5" ht="12.6" customHeight="1" x14ac:dyDescent="0.25">
      <c r="A414" s="416" t="s">
        <v>464</v>
      </c>
      <c r="B414" s="416">
        <v>785</v>
      </c>
      <c r="C414" s="416">
        <v>785</v>
      </c>
      <c r="D414" s="429">
        <v>785</v>
      </c>
      <c r="E414" s="406"/>
    </row>
    <row r="415" spans="1:5" ht="12.6" customHeight="1" x14ac:dyDescent="0.25">
      <c r="A415" s="416"/>
      <c r="B415" s="416"/>
      <c r="C415" s="429"/>
      <c r="D415" s="416"/>
      <c r="E415" s="406"/>
    </row>
    <row r="416" spans="1:5" ht="12.6" customHeight="1" x14ac:dyDescent="0.25">
      <c r="A416" s="416" t="s">
        <v>465</v>
      </c>
      <c r="B416" s="416">
        <v>263</v>
      </c>
      <c r="C416" s="429">
        <v>263</v>
      </c>
      <c r="D416" s="416"/>
      <c r="E416" s="406"/>
    </row>
    <row r="417" spans="1:7" ht="12.6" customHeight="1" x14ac:dyDescent="0.25">
      <c r="A417" s="416" t="s">
        <v>466</v>
      </c>
      <c r="B417" s="416">
        <v>4668</v>
      </c>
      <c r="C417" s="416">
        <v>4668</v>
      </c>
      <c r="D417" s="416">
        <v>4668</v>
      </c>
      <c r="E417" s="406"/>
      <c r="F417" s="406"/>
      <c r="G417" s="406"/>
    </row>
    <row r="418" spans="1:7" ht="12.6" customHeight="1" x14ac:dyDescent="0.25">
      <c r="A418" s="416"/>
      <c r="B418" s="416"/>
      <c r="C418" s="429"/>
      <c r="D418" s="416"/>
      <c r="E418" s="406"/>
      <c r="F418" s="406"/>
      <c r="G418" s="406"/>
    </row>
    <row r="419" spans="1:7" ht="12.6" customHeight="1" x14ac:dyDescent="0.25">
      <c r="A419" s="416" t="s">
        <v>467</v>
      </c>
      <c r="B419" s="416">
        <v>177</v>
      </c>
      <c r="C419" s="416">
        <v>177</v>
      </c>
      <c r="D419" s="416"/>
      <c r="E419" s="406"/>
      <c r="F419" s="406"/>
      <c r="G419" s="406"/>
    </row>
    <row r="420" spans="1:7" ht="12.6" customHeight="1" x14ac:dyDescent="0.25">
      <c r="A420" s="416" t="s">
        <v>468</v>
      </c>
      <c r="B420" s="416">
        <v>684</v>
      </c>
      <c r="C420" s="416">
        <v>684</v>
      </c>
      <c r="D420" s="416">
        <v>684</v>
      </c>
      <c r="E420" s="406"/>
      <c r="F420" s="406"/>
      <c r="G420" s="406"/>
    </row>
    <row r="421" spans="1:7" ht="12.6" customHeight="1" x14ac:dyDescent="0.25">
      <c r="A421" s="439"/>
      <c r="B421" s="439"/>
      <c r="C421" s="418"/>
      <c r="D421" s="416"/>
      <c r="E421" s="406"/>
      <c r="F421" s="406"/>
      <c r="G421" s="406"/>
    </row>
    <row r="422" spans="1:7" ht="12.6" customHeight="1" x14ac:dyDescent="0.25">
      <c r="A422" s="417" t="s">
        <v>469</v>
      </c>
      <c r="B422" s="417">
        <v>95</v>
      </c>
      <c r="C422" s="406"/>
      <c r="D422" s="406"/>
      <c r="E422" s="406"/>
      <c r="F422" s="406"/>
      <c r="G422" s="406"/>
    </row>
    <row r="423" spans="1:7" ht="12.6" customHeight="1" x14ac:dyDescent="0.25">
      <c r="A423" s="416" t="s">
        <v>1244</v>
      </c>
      <c r="B423" s="416">
        <v>162</v>
      </c>
      <c r="C423" s="406"/>
      <c r="D423" s="416">
        <v>162</v>
      </c>
      <c r="E423" s="406"/>
      <c r="F423" s="406"/>
      <c r="G423" s="406"/>
    </row>
    <row r="424" spans="1:7" ht="12.6" customHeight="1" x14ac:dyDescent="0.25">
      <c r="A424" s="439"/>
      <c r="B424" s="439"/>
      <c r="C424" s="439"/>
      <c r="D424" s="439"/>
      <c r="E424" s="406"/>
      <c r="F424" s="439"/>
      <c r="G424" s="439"/>
    </row>
    <row r="425" spans="1:7" ht="12.6" customHeight="1" x14ac:dyDescent="0.25">
      <c r="A425" s="416" t="s">
        <v>470</v>
      </c>
      <c r="B425" s="418" t="s">
        <v>471</v>
      </c>
      <c r="C425" s="418" t="s">
        <v>462</v>
      </c>
      <c r="D425" s="418" t="s">
        <v>472</v>
      </c>
      <c r="E425" s="406"/>
      <c r="F425" s="406"/>
      <c r="G425" s="406"/>
    </row>
    <row r="426" spans="1:7" ht="12.6" customHeight="1" x14ac:dyDescent="0.25">
      <c r="A426" s="416" t="s">
        <v>473</v>
      </c>
      <c r="B426" s="416">
        <v>16507728</v>
      </c>
      <c r="C426" s="416">
        <v>16507728</v>
      </c>
      <c r="D426" s="416"/>
      <c r="E426" s="406"/>
      <c r="F426" s="406"/>
      <c r="G426" s="406"/>
    </row>
    <row r="427" spans="1:7" ht="12.6" customHeight="1" x14ac:dyDescent="0.25">
      <c r="A427" s="416" t="s">
        <v>3</v>
      </c>
      <c r="B427" s="416">
        <v>495944</v>
      </c>
      <c r="C427" s="416">
        <v>3564843</v>
      </c>
      <c r="D427" s="416">
        <v>3564843</v>
      </c>
      <c r="E427" s="406"/>
      <c r="F427" s="406"/>
      <c r="G427" s="406"/>
    </row>
    <row r="428" spans="1:7" ht="12.6" customHeight="1" x14ac:dyDescent="0.25">
      <c r="A428" s="416" t="s">
        <v>236</v>
      </c>
      <c r="B428" s="416">
        <v>2133651</v>
      </c>
      <c r="C428" s="416">
        <v>495944</v>
      </c>
      <c r="D428" s="416"/>
      <c r="E428" s="406"/>
      <c r="F428" s="406"/>
      <c r="G428" s="406"/>
    </row>
    <row r="429" spans="1:7" ht="12.6" customHeight="1" x14ac:dyDescent="0.25">
      <c r="A429" s="416" t="s">
        <v>237</v>
      </c>
      <c r="B429" s="416">
        <v>207783</v>
      </c>
      <c r="C429" s="416">
        <v>2133651</v>
      </c>
      <c r="D429" s="416"/>
      <c r="E429" s="406"/>
      <c r="F429" s="406"/>
      <c r="G429" s="406"/>
    </row>
    <row r="430" spans="1:7" ht="12.6" customHeight="1" x14ac:dyDescent="0.25">
      <c r="A430" s="416" t="s">
        <v>444</v>
      </c>
      <c r="B430" s="416">
        <v>1880845</v>
      </c>
      <c r="C430" s="416">
        <v>207783</v>
      </c>
      <c r="D430" s="416"/>
      <c r="E430" s="406"/>
      <c r="F430" s="406"/>
      <c r="G430" s="406"/>
    </row>
    <row r="431" spans="1:7" ht="12.6" customHeight="1" x14ac:dyDescent="0.25">
      <c r="A431" s="416" t="s">
        <v>445</v>
      </c>
      <c r="B431" s="416">
        <v>739559</v>
      </c>
      <c r="C431" s="416">
        <v>1880845</v>
      </c>
      <c r="D431" s="416"/>
      <c r="E431" s="406"/>
      <c r="F431" s="406"/>
      <c r="G431" s="406"/>
    </row>
    <row r="432" spans="1:7" ht="12.6" customHeight="1" x14ac:dyDescent="0.25">
      <c r="A432" s="416" t="s">
        <v>6</v>
      </c>
      <c r="B432" s="416">
        <v>381963</v>
      </c>
      <c r="C432" s="416">
        <v>740130</v>
      </c>
      <c r="D432" s="416">
        <v>739559</v>
      </c>
      <c r="E432" s="406"/>
      <c r="F432" s="406"/>
      <c r="G432" s="406"/>
    </row>
    <row r="433" spans="1:7" ht="12.6" customHeight="1" x14ac:dyDescent="0.25">
      <c r="A433" s="416" t="s">
        <v>474</v>
      </c>
      <c r="B433" s="416">
        <v>284442</v>
      </c>
      <c r="C433" s="416">
        <v>381963</v>
      </c>
      <c r="D433" s="416">
        <v>381963</v>
      </c>
      <c r="E433" s="406"/>
      <c r="F433" s="406"/>
      <c r="G433" s="406"/>
    </row>
    <row r="434" spans="1:7" ht="12.6" customHeight="1" x14ac:dyDescent="0.25">
      <c r="A434" s="416" t="s">
        <v>447</v>
      </c>
      <c r="B434" s="416">
        <v>143422</v>
      </c>
      <c r="C434" s="416"/>
      <c r="D434" s="416">
        <v>284442</v>
      </c>
      <c r="E434" s="406"/>
      <c r="F434" s="406"/>
      <c r="G434" s="406"/>
    </row>
    <row r="435" spans="1:7" ht="12.6" customHeight="1" x14ac:dyDescent="0.25">
      <c r="A435" s="416" t="s">
        <v>475</v>
      </c>
      <c r="B435" s="416">
        <v>319511</v>
      </c>
      <c r="C435" s="416"/>
      <c r="D435" s="416">
        <v>143422</v>
      </c>
      <c r="E435" s="406"/>
      <c r="F435" s="406"/>
      <c r="G435" s="406"/>
    </row>
    <row r="436" spans="1:7" ht="12.6" customHeight="1" x14ac:dyDescent="0.25">
      <c r="A436" s="429" t="s">
        <v>449</v>
      </c>
      <c r="B436" s="429">
        <v>1193381</v>
      </c>
      <c r="C436" s="429"/>
      <c r="D436" s="429">
        <v>319511</v>
      </c>
      <c r="E436" s="406"/>
      <c r="F436" s="406"/>
      <c r="G436" s="406"/>
    </row>
    <row r="437" spans="1:7" ht="12.6" customHeight="1" x14ac:dyDescent="0.25">
      <c r="A437" s="429" t="s">
        <v>476</v>
      </c>
      <c r="B437" s="429">
        <v>1656314</v>
      </c>
      <c r="C437" s="429">
        <v>747375</v>
      </c>
      <c r="D437" s="429">
        <v>747375</v>
      </c>
      <c r="E437" s="406"/>
      <c r="F437" s="406"/>
      <c r="G437" s="406"/>
    </row>
    <row r="438" spans="1:7" ht="12.6" customHeight="1" x14ac:dyDescent="0.25">
      <c r="A438" s="416" t="s">
        <v>1262</v>
      </c>
      <c r="B438" s="416">
        <v>1316112</v>
      </c>
      <c r="C438" s="416">
        <v>0</v>
      </c>
      <c r="D438" s="416"/>
      <c r="E438" s="406"/>
      <c r="F438" s="406"/>
      <c r="G438" s="406"/>
    </row>
    <row r="439" spans="1:7" ht="12.6" customHeight="1" x14ac:dyDescent="0.25">
      <c r="A439" s="416" t="s">
        <v>451</v>
      </c>
      <c r="B439" s="429" t="e">
        <v>#REF!</v>
      </c>
      <c r="C439" s="429">
        <v>1316112</v>
      </c>
      <c r="D439" s="416"/>
      <c r="E439" s="406"/>
      <c r="F439" s="406"/>
      <c r="G439" s="406"/>
    </row>
    <row r="440" spans="1:7" ht="12.6" customHeight="1" x14ac:dyDescent="0.25">
      <c r="A440" s="416" t="s">
        <v>477</v>
      </c>
      <c r="B440" s="429" t="e">
        <v>#REF!</v>
      </c>
      <c r="C440" s="429">
        <v>2063487</v>
      </c>
      <c r="D440" s="416"/>
      <c r="E440" s="406"/>
      <c r="F440" s="406"/>
      <c r="G440" s="406"/>
    </row>
    <row r="441" spans="1:7" ht="12.6" customHeight="1" x14ac:dyDescent="0.25">
      <c r="A441" s="416" t="s">
        <v>478</v>
      </c>
      <c r="B441" s="416">
        <v>29169184</v>
      </c>
      <c r="C441" s="416">
        <v>27976374</v>
      </c>
      <c r="D441" s="416"/>
      <c r="E441" s="406"/>
      <c r="F441" s="406"/>
      <c r="G441" s="406"/>
    </row>
    <row r="442" spans="1:7" ht="12.6" customHeight="1" x14ac:dyDescent="0.25">
      <c r="A442" s="439"/>
      <c r="B442" s="439"/>
      <c r="C442" s="439"/>
      <c r="D442" s="439"/>
      <c r="E442" s="406"/>
      <c r="F442" s="439"/>
      <c r="G442" s="439"/>
    </row>
    <row r="443" spans="1:7" ht="12.6" customHeight="1" x14ac:dyDescent="0.25">
      <c r="A443" s="416" t="s">
        <v>479</v>
      </c>
      <c r="B443" s="418" t="s">
        <v>480</v>
      </c>
      <c r="C443" s="418" t="s">
        <v>471</v>
      </c>
      <c r="D443" s="416"/>
      <c r="E443" s="406"/>
      <c r="F443" s="406"/>
      <c r="G443" s="406"/>
    </row>
    <row r="444" spans="1:7" ht="12.6" customHeight="1" x14ac:dyDescent="0.25">
      <c r="A444" s="416" t="s">
        <v>343</v>
      </c>
      <c r="B444" s="416">
        <v>18949458</v>
      </c>
      <c r="C444" s="416">
        <v>18949458</v>
      </c>
      <c r="D444" s="416"/>
      <c r="E444" s="406"/>
      <c r="F444" s="406"/>
      <c r="G444" s="406"/>
    </row>
    <row r="445" spans="1:7" ht="12.6" customHeight="1" x14ac:dyDescent="0.25">
      <c r="A445" s="416" t="s">
        <v>351</v>
      </c>
      <c r="B445" s="416">
        <v>398387</v>
      </c>
      <c r="C445" s="416">
        <v>398387</v>
      </c>
      <c r="D445" s="416"/>
      <c r="E445" s="406"/>
      <c r="F445" s="406"/>
      <c r="G445" s="406"/>
    </row>
    <row r="446" spans="1:7" ht="12.6" customHeight="1" x14ac:dyDescent="0.25">
      <c r="A446" s="416" t="s">
        <v>356</v>
      </c>
      <c r="B446" s="416">
        <v>1296342</v>
      </c>
      <c r="C446" s="416">
        <v>102961</v>
      </c>
      <c r="D446" s="416"/>
      <c r="E446" s="406"/>
      <c r="F446" s="406"/>
      <c r="G446" s="406"/>
    </row>
    <row r="447" spans="1:7" ht="12.6" customHeight="1" x14ac:dyDescent="0.25">
      <c r="A447" s="416" t="s">
        <v>358</v>
      </c>
      <c r="B447" s="416">
        <v>20644187</v>
      </c>
      <c r="C447" s="416">
        <v>19450806</v>
      </c>
      <c r="D447" s="416"/>
      <c r="E447" s="406"/>
      <c r="F447" s="406"/>
      <c r="G447" s="406"/>
    </row>
    <row r="448" spans="1:7" ht="12.6" customHeight="1" x14ac:dyDescent="0.25">
      <c r="A448" s="439"/>
      <c r="B448" s="439"/>
      <c r="C448" s="439"/>
      <c r="D448" s="439"/>
      <c r="E448" s="406"/>
      <c r="F448" s="439"/>
      <c r="G448" s="439"/>
    </row>
    <row r="449" spans="1:7" ht="12.6" customHeight="1" x14ac:dyDescent="0.25">
      <c r="A449" s="417" t="s">
        <v>481</v>
      </c>
      <c r="B449" s="418" t="s">
        <v>482</v>
      </c>
      <c r="C449" s="439"/>
      <c r="D449" s="439"/>
      <c r="E449" s="406"/>
      <c r="F449" s="439"/>
      <c r="G449" s="439"/>
    </row>
    <row r="450" spans="1:7" ht="12.6" customHeight="1" x14ac:dyDescent="0.25">
      <c r="A450" s="406"/>
      <c r="B450" s="418" t="s">
        <v>483</v>
      </c>
      <c r="C450" s="406"/>
      <c r="D450" s="406"/>
      <c r="E450" s="406"/>
      <c r="F450" s="406"/>
      <c r="G450" s="406"/>
    </row>
    <row r="451" spans="1:7" ht="12.6" customHeight="1" x14ac:dyDescent="0.25">
      <c r="A451" s="406"/>
      <c r="B451" s="418" t="s">
        <v>472</v>
      </c>
      <c r="C451" s="406"/>
      <c r="D451" s="406"/>
      <c r="E451" s="406"/>
      <c r="F451" s="406"/>
      <c r="G451" s="406"/>
    </row>
    <row r="452" spans="1:7" ht="12.6" customHeight="1" x14ac:dyDescent="0.25">
      <c r="A452" s="434" t="s">
        <v>484</v>
      </c>
      <c r="B452" s="417">
        <v>197</v>
      </c>
      <c r="C452" s="406"/>
      <c r="D452" s="406"/>
      <c r="E452" s="406"/>
      <c r="F452" s="406"/>
      <c r="G452" s="406"/>
    </row>
    <row r="453" spans="1:7" ht="12.6" customHeight="1" x14ac:dyDescent="0.25">
      <c r="A453" s="416" t="s">
        <v>168</v>
      </c>
      <c r="B453" s="416">
        <v>112340</v>
      </c>
      <c r="C453" s="416"/>
      <c r="D453" s="416"/>
      <c r="E453" s="406"/>
      <c r="F453" s="406"/>
      <c r="G453" s="406"/>
    </row>
    <row r="454" spans="1:7" ht="12.6" customHeight="1" x14ac:dyDescent="0.25">
      <c r="A454" s="416" t="s">
        <v>131</v>
      </c>
      <c r="B454" s="416">
        <v>286047</v>
      </c>
      <c r="C454" s="416"/>
      <c r="D454" s="416"/>
      <c r="E454" s="406"/>
      <c r="F454" s="406"/>
      <c r="G454" s="406"/>
    </row>
    <row r="455" spans="1:7" ht="12.6" customHeight="1" x14ac:dyDescent="0.25">
      <c r="A455" s="439"/>
      <c r="B455" s="439"/>
      <c r="C455" s="439"/>
      <c r="D455" s="439"/>
      <c r="E455" s="406"/>
      <c r="F455" s="439"/>
      <c r="G455" s="439"/>
    </row>
    <row r="456" spans="1:7" ht="12.6" customHeight="1" x14ac:dyDescent="0.25">
      <c r="A456" s="416" t="s">
        <v>485</v>
      </c>
      <c r="B456" s="418" t="s">
        <v>471</v>
      </c>
      <c r="C456" s="418" t="s">
        <v>486</v>
      </c>
      <c r="D456" s="416"/>
      <c r="E456" s="406"/>
      <c r="F456" s="406"/>
      <c r="G456" s="406"/>
    </row>
    <row r="457" spans="1:7" ht="12.6" customHeight="1" x14ac:dyDescent="0.25">
      <c r="A457" s="416" t="s">
        <v>487</v>
      </c>
      <c r="B457" s="429">
        <v>534901</v>
      </c>
      <c r="C457" s="429">
        <v>534901</v>
      </c>
      <c r="D457" s="429"/>
      <c r="E457" s="406"/>
      <c r="F457" s="406"/>
      <c r="G457" s="406"/>
    </row>
    <row r="458" spans="1:7" ht="12.6" customHeight="1" x14ac:dyDescent="0.25">
      <c r="A458" s="416" t="s">
        <v>244</v>
      </c>
      <c r="B458" s="429">
        <v>1632682</v>
      </c>
      <c r="C458" s="429">
        <v>0</v>
      </c>
      <c r="D458" s="429"/>
      <c r="E458" s="406"/>
      <c r="F458" s="406"/>
      <c r="G458" s="406"/>
    </row>
    <row r="459" spans="1:7" ht="12.6" customHeight="1" x14ac:dyDescent="0.25">
      <c r="A459" s="439"/>
      <c r="B459" s="439"/>
      <c r="C459" s="439"/>
      <c r="D459" s="439"/>
      <c r="E459" s="406"/>
      <c r="F459" s="439"/>
      <c r="G459" s="439"/>
    </row>
    <row r="460" spans="1:7" ht="12.6" customHeight="1" x14ac:dyDescent="0.25">
      <c r="A460" s="416" t="s">
        <v>488</v>
      </c>
      <c r="B460" s="418"/>
      <c r="C460" s="418"/>
      <c r="D460" s="418" t="s">
        <v>1245</v>
      </c>
      <c r="E460" s="406"/>
      <c r="F460" s="406"/>
      <c r="G460" s="406"/>
    </row>
    <row r="461" spans="1:7" ht="12.6" customHeight="1" x14ac:dyDescent="0.25">
      <c r="A461" s="406"/>
      <c r="B461" s="418" t="s">
        <v>471</v>
      </c>
      <c r="C461" s="418" t="s">
        <v>486</v>
      </c>
      <c r="D461" s="418" t="s">
        <v>490</v>
      </c>
      <c r="E461" s="406"/>
      <c r="F461" s="406"/>
      <c r="G461" s="406"/>
    </row>
    <row r="462" spans="1:7" ht="12.6" customHeight="1" x14ac:dyDescent="0.25">
      <c r="A462" s="416" t="s">
        <v>245</v>
      </c>
      <c r="B462" s="429">
        <v>12998856</v>
      </c>
      <c r="C462" s="429">
        <v>12998855.979999997</v>
      </c>
      <c r="D462" s="429">
        <v>12998856</v>
      </c>
      <c r="E462" s="406"/>
      <c r="F462" s="406"/>
      <c r="G462" s="406"/>
    </row>
    <row r="463" spans="1:7" ht="12.6" customHeight="1" x14ac:dyDescent="0.25">
      <c r="A463" s="416" t="s">
        <v>246</v>
      </c>
      <c r="B463" s="429">
        <v>33098578</v>
      </c>
      <c r="C463" s="429">
        <v>33098577.704</v>
      </c>
      <c r="D463" s="429">
        <v>33098578</v>
      </c>
      <c r="E463" s="406"/>
      <c r="F463" s="406"/>
      <c r="G463" s="406"/>
    </row>
    <row r="464" spans="1:7" ht="12.6" customHeight="1" x14ac:dyDescent="0.25">
      <c r="A464" s="416" t="s">
        <v>247</v>
      </c>
      <c r="B464" s="429">
        <v>46097434</v>
      </c>
      <c r="C464" s="429">
        <v>46097433.684</v>
      </c>
      <c r="D464" s="429">
        <v>46097434</v>
      </c>
      <c r="E464" s="406"/>
      <c r="F464" s="406"/>
      <c r="G464" s="406"/>
    </row>
    <row r="465" spans="1:7" ht="12.6" customHeight="1" x14ac:dyDescent="0.25">
      <c r="A465" s="439"/>
      <c r="B465" s="439"/>
      <c r="C465" s="439"/>
      <c r="D465" s="439"/>
      <c r="E465" s="406"/>
      <c r="F465" s="439"/>
      <c r="G465" s="439"/>
    </row>
    <row r="466" spans="1:7" ht="12.6" customHeight="1" x14ac:dyDescent="0.25">
      <c r="A466" s="416" t="s">
        <v>491</v>
      </c>
      <c r="B466" s="418" t="s">
        <v>492</v>
      </c>
      <c r="C466" s="418" t="s">
        <v>493</v>
      </c>
      <c r="D466" s="416"/>
      <c r="E466" s="406"/>
      <c r="F466" s="406"/>
      <c r="G466" s="406"/>
    </row>
    <row r="467" spans="1:7" ht="12.6" customHeight="1" x14ac:dyDescent="0.25">
      <c r="A467" s="416" t="s">
        <v>332</v>
      </c>
      <c r="B467" s="416">
        <v>4168630</v>
      </c>
      <c r="C467" s="416">
        <v>4168630</v>
      </c>
      <c r="D467" s="416"/>
      <c r="E467" s="406"/>
      <c r="F467" s="406"/>
      <c r="G467" s="406"/>
    </row>
    <row r="468" spans="1:7" ht="12.6" customHeight="1" x14ac:dyDescent="0.25">
      <c r="A468" s="416" t="s">
        <v>333</v>
      </c>
      <c r="B468" s="416">
        <v>619271</v>
      </c>
      <c r="C468" s="416">
        <v>619271</v>
      </c>
      <c r="D468" s="416"/>
      <c r="E468" s="406"/>
      <c r="F468" s="406"/>
      <c r="G468" s="406"/>
    </row>
    <row r="469" spans="1:7" ht="12.6" customHeight="1" x14ac:dyDescent="0.25">
      <c r="A469" s="416" t="s">
        <v>334</v>
      </c>
      <c r="B469" s="416">
        <v>5141340</v>
      </c>
      <c r="C469" s="416">
        <v>5141340</v>
      </c>
      <c r="D469" s="416"/>
      <c r="E469" s="406"/>
      <c r="F469" s="406"/>
      <c r="G469" s="406"/>
    </row>
    <row r="470" spans="1:7" ht="12.6" customHeight="1" x14ac:dyDescent="0.25">
      <c r="A470" s="416" t="s">
        <v>494</v>
      </c>
      <c r="B470" s="416">
        <v>948945</v>
      </c>
      <c r="C470" s="416">
        <v>948945</v>
      </c>
      <c r="D470" s="416"/>
      <c r="E470" s="406"/>
      <c r="F470" s="406"/>
      <c r="G470" s="406"/>
    </row>
    <row r="471" spans="1:7" ht="12.6" customHeight="1" x14ac:dyDescent="0.25">
      <c r="A471" s="416" t="s">
        <v>377</v>
      </c>
      <c r="B471" s="416">
        <v>0</v>
      </c>
      <c r="C471" s="416">
        <v>0</v>
      </c>
      <c r="D471" s="416"/>
      <c r="E471" s="406"/>
      <c r="F471" s="406"/>
      <c r="G471" s="406"/>
    </row>
    <row r="472" spans="1:7" ht="12.6" customHeight="1" x14ac:dyDescent="0.25">
      <c r="A472" s="416" t="s">
        <v>495</v>
      </c>
      <c r="B472" s="416">
        <v>8040470</v>
      </c>
      <c r="C472" s="416">
        <v>8040470</v>
      </c>
      <c r="D472" s="416"/>
      <c r="E472" s="406"/>
      <c r="F472" s="406"/>
      <c r="G472" s="406"/>
    </row>
    <row r="473" spans="1:7" ht="12.6" customHeight="1" x14ac:dyDescent="0.25">
      <c r="A473" s="416" t="s">
        <v>339</v>
      </c>
      <c r="B473" s="416">
        <v>0</v>
      </c>
      <c r="C473" s="416">
        <v>0</v>
      </c>
      <c r="D473" s="416"/>
      <c r="E473" s="406"/>
      <c r="F473" s="406"/>
      <c r="G473" s="406"/>
    </row>
    <row r="474" spans="1:7" ht="12.6" customHeight="1" x14ac:dyDescent="0.25">
      <c r="A474" s="416" t="s">
        <v>340</v>
      </c>
      <c r="B474" s="416">
        <v>954417</v>
      </c>
      <c r="C474" s="416">
        <v>954417</v>
      </c>
      <c r="D474" s="416"/>
      <c r="E474" s="406"/>
      <c r="F474" s="406"/>
      <c r="G474" s="406"/>
    </row>
    <row r="475" spans="1:7" ht="12.6" customHeight="1" x14ac:dyDescent="0.25">
      <c r="A475" s="416" t="s">
        <v>203</v>
      </c>
      <c r="B475" s="416">
        <v>19873073</v>
      </c>
      <c r="C475" s="416">
        <v>19873073</v>
      </c>
      <c r="D475" s="416"/>
      <c r="E475" s="406"/>
      <c r="F475" s="406"/>
      <c r="G475" s="406"/>
    </row>
    <row r="476" spans="1:7" ht="12.6" customHeight="1" x14ac:dyDescent="0.25">
      <c r="A476" s="416"/>
      <c r="B476" s="416"/>
      <c r="C476" s="416"/>
      <c r="D476" s="416"/>
      <c r="E476" s="406"/>
      <c r="F476" s="406"/>
      <c r="G476" s="406"/>
    </row>
    <row r="477" spans="1:7" ht="12.6" customHeight="1" x14ac:dyDescent="0.25">
      <c r="A477" s="416" t="s">
        <v>496</v>
      </c>
      <c r="B477" s="416">
        <v>11566221</v>
      </c>
      <c r="C477" s="416">
        <v>11566221</v>
      </c>
      <c r="D477" s="416"/>
      <c r="E477" s="406"/>
      <c r="F477" s="406"/>
      <c r="G477" s="406"/>
    </row>
    <row r="479" spans="1:7" ht="12.6" customHeight="1" x14ac:dyDescent="0.25">
      <c r="A479" s="417" t="s">
        <v>497</v>
      </c>
      <c r="B479" s="406"/>
      <c r="C479" s="406"/>
      <c r="D479" s="406"/>
      <c r="E479" s="406"/>
      <c r="F479" s="406"/>
      <c r="G479" s="406"/>
    </row>
    <row r="480" spans="1:7" ht="12.6" customHeight="1" x14ac:dyDescent="0.25">
      <c r="A480" s="417" t="s">
        <v>498</v>
      </c>
      <c r="B480" s="406"/>
      <c r="C480" s="417">
        <v>17464701</v>
      </c>
      <c r="D480" s="406"/>
      <c r="E480" s="406"/>
      <c r="F480" s="406"/>
      <c r="G480" s="406"/>
    </row>
    <row r="481" spans="1:12" ht="12.6" customHeight="1" x14ac:dyDescent="0.25">
      <c r="A481" s="417" t="s">
        <v>499</v>
      </c>
      <c r="B481" s="406"/>
      <c r="C481" s="417">
        <v>17464701</v>
      </c>
      <c r="D481" s="406"/>
      <c r="E481" s="406"/>
      <c r="F481" s="406"/>
      <c r="G481" s="406"/>
      <c r="H481" s="406"/>
      <c r="I481" s="406"/>
      <c r="J481" s="406"/>
      <c r="K481" s="406"/>
      <c r="L481" s="406"/>
    </row>
    <row r="484" spans="1:12" ht="12.6" customHeight="1" x14ac:dyDescent="0.25">
      <c r="A484" s="434" t="s">
        <v>500</v>
      </c>
      <c r="B484" s="406"/>
      <c r="C484" s="406"/>
      <c r="D484" s="406"/>
      <c r="E484" s="406"/>
      <c r="F484" s="406"/>
      <c r="G484" s="406"/>
      <c r="H484" s="406"/>
      <c r="I484" s="406"/>
      <c r="J484" s="406"/>
      <c r="K484" s="406"/>
      <c r="L484" s="406"/>
    </row>
    <row r="485" spans="1:12" ht="12.6" customHeight="1" x14ac:dyDescent="0.25">
      <c r="A485" s="434" t="s">
        <v>501</v>
      </c>
      <c r="B485" s="406"/>
      <c r="C485" s="406"/>
      <c r="D485" s="406"/>
      <c r="E485" s="406"/>
      <c r="F485" s="406"/>
      <c r="G485" s="406"/>
      <c r="H485" s="406"/>
      <c r="I485" s="406"/>
      <c r="J485" s="406"/>
      <c r="K485" s="406"/>
      <c r="L485" s="406"/>
    </row>
    <row r="486" spans="1:12" ht="12.6" customHeight="1" x14ac:dyDescent="0.25">
      <c r="A486" s="434" t="s">
        <v>502</v>
      </c>
      <c r="B486" s="406"/>
      <c r="C486" s="406"/>
      <c r="D486" s="406"/>
      <c r="E486" s="406"/>
      <c r="F486" s="406"/>
      <c r="G486" s="406"/>
      <c r="H486" s="406"/>
      <c r="I486" s="406"/>
      <c r="J486" s="406"/>
      <c r="K486" s="406"/>
      <c r="L486" s="406"/>
    </row>
    <row r="487" spans="1:12" ht="12.6" customHeight="1" x14ac:dyDescent="0.25">
      <c r="A487" s="434"/>
      <c r="B487" s="406"/>
      <c r="C487" s="406"/>
      <c r="D487" s="406"/>
      <c r="E487" s="406"/>
      <c r="F487" s="406"/>
      <c r="G487" s="406"/>
      <c r="H487" s="406"/>
      <c r="I487" s="406"/>
      <c r="J487" s="406"/>
      <c r="K487" s="406"/>
      <c r="L487" s="406"/>
    </row>
    <row r="488" spans="1:12" ht="12.6" customHeight="1" x14ac:dyDescent="0.25">
      <c r="A488" s="433" t="s">
        <v>503</v>
      </c>
      <c r="B488" s="406"/>
      <c r="C488" s="406"/>
      <c r="D488" s="406"/>
      <c r="E488" s="406"/>
      <c r="F488" s="406"/>
      <c r="G488" s="406"/>
      <c r="H488" s="406"/>
      <c r="I488" s="406"/>
      <c r="J488" s="406"/>
      <c r="K488" s="406"/>
      <c r="L488" s="406"/>
    </row>
    <row r="489" spans="1:12" ht="12.6" customHeight="1" x14ac:dyDescent="0.25">
      <c r="A489" s="434" t="s">
        <v>504</v>
      </c>
      <c r="B489" s="406"/>
      <c r="C489" s="406"/>
      <c r="D489" s="406"/>
      <c r="E489" s="406"/>
      <c r="F489" s="406"/>
      <c r="G489" s="406"/>
      <c r="H489" s="406"/>
      <c r="I489" s="406"/>
      <c r="J489" s="406"/>
      <c r="K489" s="406"/>
      <c r="L489" s="406"/>
    </row>
    <row r="490" spans="1:12" ht="12.6" customHeight="1" x14ac:dyDescent="0.25">
      <c r="A490" s="434"/>
      <c r="B490" s="406"/>
      <c r="C490" s="406"/>
      <c r="D490" s="406"/>
      <c r="E490" s="406"/>
      <c r="F490" s="406"/>
      <c r="G490" s="406"/>
      <c r="H490" s="406"/>
      <c r="I490" s="406"/>
      <c r="J490" s="406"/>
      <c r="K490" s="406"/>
      <c r="L490" s="406"/>
    </row>
    <row r="492" spans="1:12" ht="12.6" customHeight="1" x14ac:dyDescent="0.25">
      <c r="A492" s="417" t="s">
        <v>1273</v>
      </c>
      <c r="B492" s="478" t="s">
        <v>1264</v>
      </c>
      <c r="C492" s="478" t="s">
        <v>1287</v>
      </c>
      <c r="D492" s="478" t="s">
        <v>1264</v>
      </c>
      <c r="E492" s="478" t="s">
        <v>1287</v>
      </c>
      <c r="F492" s="478" t="s">
        <v>1264</v>
      </c>
      <c r="G492" s="478" t="s">
        <v>1287</v>
      </c>
      <c r="H492" s="478"/>
      <c r="I492" s="406"/>
      <c r="J492" s="406"/>
      <c r="K492" s="478"/>
      <c r="L492" s="478"/>
    </row>
    <row r="493" spans="1:12" ht="12.6" customHeight="1" x14ac:dyDescent="0.25">
      <c r="A493" s="433"/>
      <c r="B493" s="418" t="s">
        <v>505</v>
      </c>
      <c r="C493" s="418" t="s">
        <v>505</v>
      </c>
      <c r="D493" s="479" t="s">
        <v>506</v>
      </c>
      <c r="E493" s="479" t="s">
        <v>506</v>
      </c>
      <c r="F493" s="478" t="s">
        <v>507</v>
      </c>
      <c r="G493" s="478" t="s">
        <v>507</v>
      </c>
      <c r="H493" s="478" t="s">
        <v>508</v>
      </c>
      <c r="I493" s="406"/>
      <c r="J493" s="406"/>
      <c r="K493" s="478"/>
      <c r="L493" s="478"/>
    </row>
    <row r="494" spans="1:12" ht="12.6" customHeight="1" x14ac:dyDescent="0.25">
      <c r="A494" s="406"/>
      <c r="B494" s="418" t="s">
        <v>303</v>
      </c>
      <c r="C494" s="418" t="s">
        <v>303</v>
      </c>
      <c r="D494" s="418" t="s">
        <v>509</v>
      </c>
      <c r="E494" s="418" t="s">
        <v>509</v>
      </c>
      <c r="F494" s="478" t="s">
        <v>510</v>
      </c>
      <c r="G494" s="478" t="s">
        <v>510</v>
      </c>
      <c r="H494" s="478" t="s">
        <v>511</v>
      </c>
      <c r="I494" s="406"/>
      <c r="J494" s="406"/>
      <c r="K494" s="478"/>
      <c r="L494" s="478"/>
    </row>
    <row r="495" spans="1:12" ht="12.6" customHeight="1" x14ac:dyDescent="0.25">
      <c r="A495" s="417" t="s">
        <v>512</v>
      </c>
      <c r="B495" s="457">
        <v>16109014</v>
      </c>
      <c r="C495" s="457">
        <v>0</v>
      </c>
      <c r="D495" s="457">
        <v>9430</v>
      </c>
      <c r="E495" s="417">
        <v>0</v>
      </c>
      <c r="F495" s="480">
        <v>1708.2729586426299</v>
      </c>
      <c r="G495" s="481" t="s">
        <v>1288</v>
      </c>
      <c r="H495" s="482" t="s">
        <v>1288</v>
      </c>
      <c r="I495" s="484"/>
      <c r="J495" s="406"/>
      <c r="K495" s="478"/>
      <c r="L495" s="478"/>
    </row>
    <row r="496" spans="1:12" ht="12.6" customHeight="1" x14ac:dyDescent="0.25">
      <c r="A496" s="417" t="s">
        <v>513</v>
      </c>
      <c r="B496" s="457">
        <v>0</v>
      </c>
      <c r="C496" s="457">
        <v>0</v>
      </c>
      <c r="D496" s="457">
        <v>0</v>
      </c>
      <c r="E496" s="417">
        <v>0</v>
      </c>
      <c r="F496" s="480" t="s">
        <v>1288</v>
      </c>
      <c r="G496" s="480" t="s">
        <v>1288</v>
      </c>
      <c r="H496" s="482" t="s">
        <v>1288</v>
      </c>
      <c r="I496" s="484"/>
      <c r="J496" s="406"/>
      <c r="K496" s="478"/>
      <c r="L496" s="478"/>
    </row>
    <row r="497" spans="1:12" ht="12.6" customHeight="1" x14ac:dyDescent="0.25">
      <c r="A497" s="417" t="s">
        <v>514</v>
      </c>
      <c r="B497" s="457">
        <v>41784874</v>
      </c>
      <c r="C497" s="457">
        <v>956234</v>
      </c>
      <c r="D497" s="457">
        <v>48942</v>
      </c>
      <c r="E497" s="417">
        <v>785</v>
      </c>
      <c r="F497" s="480">
        <v>853.76310735155903</v>
      </c>
      <c r="G497" s="480">
        <v>1218.1324840764332</v>
      </c>
      <c r="H497" s="482">
        <v>0.42678041904993647</v>
      </c>
      <c r="I497" s="484"/>
      <c r="J497" s="406"/>
      <c r="K497" s="478"/>
      <c r="L497" s="478"/>
    </row>
    <row r="498" spans="1:12" ht="12.6" customHeight="1" x14ac:dyDescent="0.25">
      <c r="A498" s="417" t="s">
        <v>515</v>
      </c>
      <c r="B498" s="457">
        <v>0</v>
      </c>
      <c r="C498" s="457">
        <v>0</v>
      </c>
      <c r="D498" s="457">
        <v>0</v>
      </c>
      <c r="E498" s="417">
        <v>0</v>
      </c>
      <c r="F498" s="480" t="s">
        <v>1288</v>
      </c>
      <c r="G498" s="480" t="s">
        <v>1288</v>
      </c>
      <c r="H498" s="482" t="s">
        <v>1288</v>
      </c>
      <c r="I498" s="484"/>
      <c r="J498" s="406"/>
      <c r="K498" s="478"/>
      <c r="L498" s="478"/>
    </row>
    <row r="499" spans="1:12" ht="12.6" customHeight="1" x14ac:dyDescent="0.25">
      <c r="A499" s="417" t="s">
        <v>516</v>
      </c>
      <c r="B499" s="457">
        <v>0</v>
      </c>
      <c r="C499" s="457">
        <v>0</v>
      </c>
      <c r="D499" s="457">
        <v>0</v>
      </c>
      <c r="E499" s="417">
        <v>0</v>
      </c>
      <c r="F499" s="480" t="s">
        <v>1288</v>
      </c>
      <c r="G499" s="480" t="s">
        <v>1288</v>
      </c>
      <c r="H499" s="482" t="s">
        <v>1288</v>
      </c>
      <c r="I499" s="484"/>
      <c r="J499" s="406"/>
      <c r="K499" s="478"/>
      <c r="L499" s="478"/>
    </row>
    <row r="500" spans="1:12" ht="12.6" customHeight="1" x14ac:dyDescent="0.25">
      <c r="A500" s="417" t="s">
        <v>517</v>
      </c>
      <c r="B500" s="457">
        <v>2945804</v>
      </c>
      <c r="C500" s="457">
        <v>0</v>
      </c>
      <c r="D500" s="457">
        <v>4243</v>
      </c>
      <c r="E500" s="417">
        <v>0</v>
      </c>
      <c r="F500" s="480">
        <v>694.27386283290127</v>
      </c>
      <c r="G500" s="480" t="s">
        <v>1288</v>
      </c>
      <c r="H500" s="482" t="s">
        <v>1288</v>
      </c>
      <c r="I500" s="484"/>
      <c r="J500" s="406"/>
      <c r="K500" s="478"/>
      <c r="L500" s="478"/>
    </row>
    <row r="501" spans="1:12" ht="12.6" customHeight="1" x14ac:dyDescent="0.25">
      <c r="A501" s="417" t="s">
        <v>518</v>
      </c>
      <c r="B501" s="457">
        <v>0</v>
      </c>
      <c r="C501" s="457">
        <v>320574</v>
      </c>
      <c r="D501" s="457">
        <v>0</v>
      </c>
      <c r="E501" s="417">
        <v>684</v>
      </c>
      <c r="F501" s="480" t="s">
        <v>1288</v>
      </c>
      <c r="G501" s="480">
        <v>468.67543859649123</v>
      </c>
      <c r="H501" s="482" t="s">
        <v>1288</v>
      </c>
      <c r="I501" s="484"/>
      <c r="J501" s="406"/>
      <c r="K501" s="478"/>
      <c r="L501" s="478"/>
    </row>
    <row r="502" spans="1:12" ht="12.6" customHeight="1" x14ac:dyDescent="0.25">
      <c r="A502" s="417" t="s">
        <v>519</v>
      </c>
      <c r="B502" s="457">
        <v>0</v>
      </c>
      <c r="C502" s="457">
        <v>10394</v>
      </c>
      <c r="D502" s="457">
        <v>0</v>
      </c>
      <c r="E502" s="417">
        <v>162</v>
      </c>
      <c r="F502" s="480" t="s">
        <v>1288</v>
      </c>
      <c r="G502" s="480">
        <v>64.160493827160494</v>
      </c>
      <c r="H502" s="482" t="s">
        <v>1288</v>
      </c>
      <c r="I502" s="484"/>
      <c r="J502" s="406"/>
      <c r="K502" s="478"/>
      <c r="L502" s="478"/>
    </row>
    <row r="503" spans="1:12" ht="12.6" customHeight="1" x14ac:dyDescent="0.25">
      <c r="A503" s="417" t="s">
        <v>520</v>
      </c>
      <c r="B503" s="457">
        <v>0</v>
      </c>
      <c r="C503" s="457">
        <v>0</v>
      </c>
      <c r="D503" s="457">
        <v>0</v>
      </c>
      <c r="E503" s="417">
        <v>0</v>
      </c>
      <c r="F503" s="480" t="s">
        <v>1288</v>
      </c>
      <c r="G503" s="480" t="s">
        <v>1288</v>
      </c>
      <c r="H503" s="482" t="s">
        <v>1288</v>
      </c>
      <c r="I503" s="484"/>
      <c r="J503" s="406"/>
      <c r="K503" s="478"/>
      <c r="L503" s="478"/>
    </row>
    <row r="504" spans="1:12" ht="12.6" customHeight="1" x14ac:dyDescent="0.25">
      <c r="A504" s="417" t="s">
        <v>521</v>
      </c>
      <c r="B504" s="457">
        <v>0</v>
      </c>
      <c r="C504" s="457">
        <v>2667421</v>
      </c>
      <c r="D504" s="457">
        <v>0</v>
      </c>
      <c r="E504" s="417">
        <v>4668</v>
      </c>
      <c r="F504" s="480" t="s">
        <v>1288</v>
      </c>
      <c r="G504" s="480">
        <v>571.42694944301627</v>
      </c>
      <c r="H504" s="482" t="s">
        <v>1288</v>
      </c>
      <c r="I504" s="484"/>
      <c r="J504" s="406"/>
      <c r="K504" s="478"/>
      <c r="L504" s="478"/>
    </row>
    <row r="505" spans="1:12" ht="12.6" customHeight="1" x14ac:dyDescent="0.25">
      <c r="A505" s="417" t="s">
        <v>522</v>
      </c>
      <c r="B505" s="457">
        <v>0</v>
      </c>
      <c r="C505" s="457">
        <v>0</v>
      </c>
      <c r="D505" s="457">
        <v>0</v>
      </c>
      <c r="E505" s="417">
        <v>0</v>
      </c>
      <c r="F505" s="480" t="s">
        <v>1288</v>
      </c>
      <c r="G505" s="480" t="s">
        <v>1288</v>
      </c>
      <c r="H505" s="482" t="s">
        <v>1288</v>
      </c>
      <c r="I505" s="484"/>
      <c r="J505" s="406"/>
      <c r="K505" s="478"/>
      <c r="L505" s="478"/>
    </row>
    <row r="506" spans="1:12" ht="12.6" customHeight="1" x14ac:dyDescent="0.25">
      <c r="A506" s="417" t="s">
        <v>523</v>
      </c>
      <c r="B506" s="457">
        <v>0</v>
      </c>
      <c r="C506" s="457">
        <v>0</v>
      </c>
      <c r="D506" s="457">
        <v>0</v>
      </c>
      <c r="E506" s="417">
        <v>0</v>
      </c>
      <c r="F506" s="480" t="s">
        <v>1288</v>
      </c>
      <c r="G506" s="480" t="s">
        <v>1288</v>
      </c>
      <c r="H506" s="482" t="s">
        <v>1288</v>
      </c>
      <c r="I506" s="484"/>
      <c r="J506" s="406"/>
      <c r="K506" s="478"/>
      <c r="L506" s="478"/>
    </row>
    <row r="507" spans="1:12" ht="12.6" customHeight="1" x14ac:dyDescent="0.25">
      <c r="A507" s="417" t="s">
        <v>524</v>
      </c>
      <c r="B507" s="457">
        <v>8566030</v>
      </c>
      <c r="C507" s="457">
        <v>684272</v>
      </c>
      <c r="D507" s="457">
        <v>3648</v>
      </c>
      <c r="E507" s="417">
        <v>0</v>
      </c>
      <c r="F507" s="480">
        <v>2348.1441885964914</v>
      </c>
      <c r="G507" s="480" t="s">
        <v>1288</v>
      </c>
      <c r="H507" s="482" t="s">
        <v>1288</v>
      </c>
      <c r="I507" s="484"/>
      <c r="J507" s="406"/>
      <c r="K507" s="478"/>
      <c r="L507" s="478"/>
    </row>
    <row r="508" spans="1:12" ht="12.6" customHeight="1" x14ac:dyDescent="0.25">
      <c r="A508" s="417" t="s">
        <v>525</v>
      </c>
      <c r="B508" s="457">
        <v>46359899</v>
      </c>
      <c r="C508" s="457">
        <v>973298</v>
      </c>
      <c r="D508" s="457">
        <v>1391652</v>
      </c>
      <c r="E508" s="417">
        <v>51194</v>
      </c>
      <c r="F508" s="480">
        <v>33.312853357017417</v>
      </c>
      <c r="G508" s="480">
        <v>19.011954525921006</v>
      </c>
      <c r="H508" s="482">
        <v>-0.4292907208467599</v>
      </c>
      <c r="I508" s="484"/>
      <c r="J508" s="406"/>
      <c r="K508" s="478"/>
      <c r="L508" s="478"/>
    </row>
    <row r="509" spans="1:12" ht="12.6" customHeight="1" x14ac:dyDescent="0.25">
      <c r="A509" s="417" t="s">
        <v>526</v>
      </c>
      <c r="B509" s="457">
        <v>3671387</v>
      </c>
      <c r="C509" s="457">
        <v>248490</v>
      </c>
      <c r="D509" s="457">
        <v>693702</v>
      </c>
      <c r="E509" s="417">
        <v>40259</v>
      </c>
      <c r="F509" s="480">
        <v>5.2924555500776993</v>
      </c>
      <c r="G509" s="480">
        <v>6.1722844581335847</v>
      </c>
      <c r="H509" s="482" t="s">
        <v>1288</v>
      </c>
      <c r="I509" s="484"/>
      <c r="J509" s="406"/>
      <c r="K509" s="478"/>
      <c r="L509" s="478"/>
    </row>
    <row r="510" spans="1:12" ht="12.6" customHeight="1" x14ac:dyDescent="0.25">
      <c r="A510" s="417" t="s">
        <v>527</v>
      </c>
      <c r="B510" s="457">
        <v>2026281</v>
      </c>
      <c r="C510" s="457">
        <v>575960</v>
      </c>
      <c r="D510" s="457">
        <v>1385678</v>
      </c>
      <c r="E510" s="417">
        <v>58935</v>
      </c>
      <c r="F510" s="480">
        <v>1.4623029304066313</v>
      </c>
      <c r="G510" s="480">
        <v>9.7728005429710691</v>
      </c>
      <c r="H510" s="482">
        <v>5.6831573265421058</v>
      </c>
      <c r="I510" s="484"/>
      <c r="J510" s="406"/>
      <c r="K510" s="478"/>
      <c r="L510" s="478"/>
    </row>
    <row r="511" spans="1:12" ht="12.6" customHeight="1" x14ac:dyDescent="0.25">
      <c r="A511" s="417" t="s">
        <v>528</v>
      </c>
      <c r="B511" s="457">
        <v>5731579</v>
      </c>
      <c r="C511" s="457">
        <v>909499</v>
      </c>
      <c r="D511" s="418" t="s">
        <v>529</v>
      </c>
      <c r="E511" s="418" t="s">
        <v>529</v>
      </c>
      <c r="F511" s="480" t="s">
        <v>1288</v>
      </c>
      <c r="G511" s="480" t="s">
        <v>1288</v>
      </c>
      <c r="H511" s="482" t="s">
        <v>1288</v>
      </c>
      <c r="I511" s="484"/>
      <c r="J511" s="406"/>
      <c r="K511" s="478"/>
      <c r="L511" s="478"/>
    </row>
    <row r="512" spans="1:12" ht="12.6" customHeight="1" x14ac:dyDescent="0.25">
      <c r="A512" s="417" t="s">
        <v>1246</v>
      </c>
      <c r="B512" s="457">
        <v>8670551</v>
      </c>
      <c r="C512" s="457">
        <v>0</v>
      </c>
      <c r="D512" s="418" t="s">
        <v>529</v>
      </c>
      <c r="E512" s="418" t="s">
        <v>529</v>
      </c>
      <c r="F512" s="480" t="s">
        <v>1288</v>
      </c>
      <c r="G512" s="480" t="s">
        <v>1288</v>
      </c>
      <c r="H512" s="482" t="s">
        <v>1288</v>
      </c>
      <c r="I512" s="484"/>
      <c r="J512" s="406"/>
      <c r="K512" s="478"/>
      <c r="L512" s="478"/>
    </row>
    <row r="513" spans="1:12" ht="12.6" customHeight="1" x14ac:dyDescent="0.25">
      <c r="A513" s="417" t="s">
        <v>530</v>
      </c>
      <c r="B513" s="457">
        <v>15012657</v>
      </c>
      <c r="C513" s="457">
        <v>1297818</v>
      </c>
      <c r="D513" s="457">
        <v>1204214</v>
      </c>
      <c r="E513" s="417">
        <v>51718</v>
      </c>
      <c r="F513" s="480">
        <v>12.466768365091255</v>
      </c>
      <c r="G513" s="480">
        <v>25.094125836265903</v>
      </c>
      <c r="H513" s="482">
        <v>1.0128813740161458</v>
      </c>
      <c r="I513" s="484"/>
      <c r="J513" s="406"/>
      <c r="K513" s="478"/>
      <c r="L513" s="478"/>
    </row>
    <row r="514" spans="1:12" ht="12.6" customHeight="1" x14ac:dyDescent="0.25">
      <c r="A514" s="417" t="s">
        <v>531</v>
      </c>
      <c r="B514" s="457">
        <v>625057</v>
      </c>
      <c r="C514" s="457">
        <v>0</v>
      </c>
      <c r="D514" s="457">
        <v>23863</v>
      </c>
      <c r="E514" s="417">
        <v>0</v>
      </c>
      <c r="F514" s="480">
        <v>26.193563256924946</v>
      </c>
      <c r="G514" s="480" t="s">
        <v>1288</v>
      </c>
      <c r="H514" s="482" t="s">
        <v>1288</v>
      </c>
      <c r="I514" s="484"/>
      <c r="J514" s="406"/>
      <c r="K514" s="478"/>
      <c r="L514" s="478"/>
    </row>
    <row r="515" spans="1:12" ht="12.6" customHeight="1" x14ac:dyDescent="0.25">
      <c r="A515" s="417" t="s">
        <v>532</v>
      </c>
      <c r="B515" s="457">
        <v>3024844</v>
      </c>
      <c r="C515" s="457">
        <v>0</v>
      </c>
      <c r="D515" s="457">
        <v>136581</v>
      </c>
      <c r="E515" s="417">
        <v>0</v>
      </c>
      <c r="F515" s="480">
        <v>22.146887195144274</v>
      </c>
      <c r="G515" s="480" t="s">
        <v>1288</v>
      </c>
      <c r="H515" s="482" t="s">
        <v>1288</v>
      </c>
      <c r="I515" s="484"/>
      <c r="J515" s="406"/>
      <c r="K515" s="478"/>
      <c r="L515" s="478"/>
    </row>
    <row r="516" spans="1:12" ht="12.6" customHeight="1" x14ac:dyDescent="0.25">
      <c r="A516" s="417" t="s">
        <v>533</v>
      </c>
      <c r="B516" s="457">
        <v>2350447</v>
      </c>
      <c r="C516" s="457">
        <v>0</v>
      </c>
      <c r="D516" s="457">
        <v>138430</v>
      </c>
      <c r="E516" s="417">
        <v>0</v>
      </c>
      <c r="F516" s="480">
        <v>16.979318066893015</v>
      </c>
      <c r="G516" s="480" t="s">
        <v>1288</v>
      </c>
      <c r="H516" s="482" t="s">
        <v>1288</v>
      </c>
      <c r="I516" s="484"/>
      <c r="J516" s="406"/>
      <c r="K516" s="478"/>
      <c r="L516" s="478"/>
    </row>
    <row r="517" spans="1:12" ht="12.6" customHeight="1" x14ac:dyDescent="0.25">
      <c r="A517" s="417" t="s">
        <v>534</v>
      </c>
      <c r="B517" s="457">
        <v>8956392</v>
      </c>
      <c r="C517" s="457">
        <v>1458677</v>
      </c>
      <c r="D517" s="457">
        <v>146839</v>
      </c>
      <c r="E517" s="417">
        <v>6426</v>
      </c>
      <c r="F517" s="480">
        <v>60.994640388452659</v>
      </c>
      <c r="G517" s="480">
        <v>226.99610955493307</v>
      </c>
      <c r="H517" s="482">
        <v>2.7215746844194424</v>
      </c>
      <c r="I517" s="484"/>
      <c r="J517" s="406"/>
      <c r="K517" s="478"/>
      <c r="L517" s="478"/>
    </row>
    <row r="518" spans="1:12" ht="12.6" customHeight="1" x14ac:dyDescent="0.25">
      <c r="A518" s="417" t="s">
        <v>535</v>
      </c>
      <c r="B518" s="457">
        <v>17585421</v>
      </c>
      <c r="C518" s="457">
        <v>0</v>
      </c>
      <c r="D518" s="457">
        <v>24260</v>
      </c>
      <c r="E518" s="417">
        <v>0</v>
      </c>
      <c r="F518" s="480">
        <v>724.87308326463312</v>
      </c>
      <c r="G518" s="480" t="s">
        <v>1288</v>
      </c>
      <c r="H518" s="482" t="s">
        <v>1288</v>
      </c>
      <c r="I518" s="484"/>
      <c r="J518" s="406"/>
      <c r="K518" s="478"/>
      <c r="L518" s="478"/>
    </row>
    <row r="519" spans="1:12" ht="12.6" customHeight="1" x14ac:dyDescent="0.25">
      <c r="A519" s="417" t="s">
        <v>536</v>
      </c>
      <c r="B519" s="457">
        <v>2093570</v>
      </c>
      <c r="C519" s="457">
        <v>0</v>
      </c>
      <c r="D519" s="457">
        <v>38874.47</v>
      </c>
      <c r="E519" s="417">
        <v>0</v>
      </c>
      <c r="F519" s="480">
        <v>53.854624899066145</v>
      </c>
      <c r="G519" s="480" t="s">
        <v>1288</v>
      </c>
      <c r="H519" s="482" t="s">
        <v>1288</v>
      </c>
      <c r="I519" s="484"/>
      <c r="J519" s="406"/>
      <c r="K519" s="478"/>
      <c r="L519" s="478"/>
    </row>
    <row r="520" spans="1:12" ht="12.6" customHeight="1" x14ac:dyDescent="0.25">
      <c r="A520" s="417" t="s">
        <v>537</v>
      </c>
      <c r="B520" s="457">
        <v>11973528</v>
      </c>
      <c r="C520" s="457">
        <v>542930</v>
      </c>
      <c r="D520" s="418" t="s">
        <v>529</v>
      </c>
      <c r="E520" s="418" t="s">
        <v>529</v>
      </c>
      <c r="F520" s="480" t="s">
        <v>1288</v>
      </c>
      <c r="G520" s="480" t="s">
        <v>1288</v>
      </c>
      <c r="H520" s="482" t="s">
        <v>1288</v>
      </c>
      <c r="I520" s="484"/>
      <c r="J520" s="406"/>
      <c r="K520" s="478"/>
      <c r="L520" s="478"/>
    </row>
    <row r="521" spans="1:12" ht="12.6" customHeight="1" x14ac:dyDescent="0.25">
      <c r="A521" s="417" t="s">
        <v>538</v>
      </c>
      <c r="B521" s="457">
        <v>2657104</v>
      </c>
      <c r="C521" s="457">
        <v>163627</v>
      </c>
      <c r="D521" s="457">
        <v>0</v>
      </c>
      <c r="E521" s="417">
        <v>1507</v>
      </c>
      <c r="F521" s="480" t="s">
        <v>1288</v>
      </c>
      <c r="G521" s="480">
        <v>108.5779694757797</v>
      </c>
      <c r="H521" s="482" t="s">
        <v>1288</v>
      </c>
      <c r="I521" s="484"/>
      <c r="J521" s="406"/>
      <c r="K521" s="478"/>
      <c r="L521" s="478"/>
    </row>
    <row r="522" spans="1:12" ht="12.6" customHeight="1" x14ac:dyDescent="0.25">
      <c r="A522" s="417" t="s">
        <v>539</v>
      </c>
      <c r="B522" s="457">
        <v>564627</v>
      </c>
      <c r="C522" s="457">
        <v>0</v>
      </c>
      <c r="D522" s="457">
        <v>0</v>
      </c>
      <c r="E522" s="417">
        <v>0</v>
      </c>
      <c r="F522" s="480" t="s">
        <v>1288</v>
      </c>
      <c r="G522" s="480" t="s">
        <v>1288</v>
      </c>
      <c r="H522" s="482" t="s">
        <v>1288</v>
      </c>
      <c r="I522" s="484"/>
      <c r="J522" s="406"/>
      <c r="K522" s="478"/>
      <c r="L522" s="478"/>
    </row>
    <row r="523" spans="1:12" ht="12.6" customHeight="1" x14ac:dyDescent="0.25">
      <c r="A523" s="417" t="s">
        <v>540</v>
      </c>
      <c r="B523" s="457">
        <v>2474179</v>
      </c>
      <c r="C523" s="457">
        <v>515956</v>
      </c>
      <c r="D523" s="457">
        <v>0</v>
      </c>
      <c r="E523" s="417">
        <v>15998</v>
      </c>
      <c r="F523" s="480" t="s">
        <v>1288</v>
      </c>
      <c r="G523" s="480">
        <v>32.251281410176269</v>
      </c>
      <c r="H523" s="482" t="s">
        <v>1288</v>
      </c>
      <c r="I523" s="484"/>
      <c r="J523" s="406"/>
      <c r="K523" s="478"/>
      <c r="L523" s="478"/>
    </row>
    <row r="524" spans="1:12" ht="12.6" customHeight="1" x14ac:dyDescent="0.25">
      <c r="A524" s="417" t="s">
        <v>541</v>
      </c>
      <c r="B524" s="457">
        <v>3972673</v>
      </c>
      <c r="C524" s="457">
        <v>0</v>
      </c>
      <c r="D524" s="457">
        <v>32902</v>
      </c>
      <c r="E524" s="417">
        <v>0</v>
      </c>
      <c r="F524" s="480">
        <v>120.74259923408911</v>
      </c>
      <c r="G524" s="480" t="s">
        <v>1288</v>
      </c>
      <c r="H524" s="482" t="s">
        <v>1288</v>
      </c>
      <c r="I524" s="484"/>
      <c r="J524" s="406"/>
      <c r="K524" s="478"/>
      <c r="L524" s="478"/>
    </row>
    <row r="525" spans="1:12" ht="12.6" customHeight="1" x14ac:dyDescent="0.25">
      <c r="A525" s="417" t="s">
        <v>542</v>
      </c>
      <c r="B525" s="457">
        <v>11843440</v>
      </c>
      <c r="C525" s="457">
        <v>2395013</v>
      </c>
      <c r="D525" s="457">
        <v>44098</v>
      </c>
      <c r="E525" s="417">
        <v>5627</v>
      </c>
      <c r="F525" s="480">
        <v>268.5709102453626</v>
      </c>
      <c r="G525" s="480">
        <v>425.62875422072153</v>
      </c>
      <c r="H525" s="482">
        <v>0.58479097319911943</v>
      </c>
      <c r="I525" s="484"/>
      <c r="J525" s="406"/>
      <c r="K525" s="478"/>
      <c r="L525" s="478"/>
    </row>
    <row r="526" spans="1:12" ht="12.6" customHeight="1" x14ac:dyDescent="0.25">
      <c r="A526" s="417" t="s">
        <v>543</v>
      </c>
      <c r="B526" s="457">
        <v>0</v>
      </c>
      <c r="C526" s="457">
        <v>774787</v>
      </c>
      <c r="D526" s="457">
        <v>0</v>
      </c>
      <c r="E526" s="417">
        <v>1326</v>
      </c>
      <c r="F526" s="480" t="s">
        <v>1288</v>
      </c>
      <c r="G526" s="480">
        <v>584.3039215686274</v>
      </c>
      <c r="H526" s="482" t="s">
        <v>1288</v>
      </c>
      <c r="I526" s="484"/>
      <c r="J526" s="406"/>
      <c r="K526" s="478"/>
      <c r="L526" s="478"/>
    </row>
    <row r="527" spans="1:12" ht="12.6" customHeight="1" x14ac:dyDescent="0.25">
      <c r="A527" s="417" t="s">
        <v>544</v>
      </c>
      <c r="B527" s="457">
        <v>0</v>
      </c>
      <c r="C527" s="457">
        <v>0</v>
      </c>
      <c r="D527" s="457">
        <v>0</v>
      </c>
      <c r="E527" s="417">
        <v>0</v>
      </c>
      <c r="F527" s="480" t="s">
        <v>1288</v>
      </c>
      <c r="G527" s="480" t="s">
        <v>1288</v>
      </c>
      <c r="H527" s="482" t="s">
        <v>1288</v>
      </c>
      <c r="I527" s="484"/>
      <c r="J527" s="406"/>
      <c r="K527" s="478"/>
      <c r="L527" s="478"/>
    </row>
    <row r="528" spans="1:12" ht="12.6" customHeight="1" x14ac:dyDescent="0.25">
      <c r="A528" s="417" t="s">
        <v>545</v>
      </c>
      <c r="B528" s="457">
        <v>2123212</v>
      </c>
      <c r="C528" s="457">
        <v>5641997</v>
      </c>
      <c r="D528" s="457">
        <v>23069</v>
      </c>
      <c r="E528" s="417">
        <v>21981</v>
      </c>
      <c r="F528" s="480">
        <v>92.037452858814859</v>
      </c>
      <c r="G528" s="480">
        <v>256.67608389063281</v>
      </c>
      <c r="H528" s="482">
        <v>1.7888221144534828</v>
      </c>
      <c r="I528" s="484"/>
      <c r="J528" s="406"/>
      <c r="K528" s="478"/>
      <c r="L528" s="478"/>
    </row>
    <row r="529" spans="1:12" ht="12.6" customHeight="1" x14ac:dyDescent="0.25">
      <c r="A529" s="417" t="s">
        <v>546</v>
      </c>
      <c r="B529" s="457">
        <v>468609</v>
      </c>
      <c r="C529" s="457">
        <v>103364</v>
      </c>
      <c r="D529" s="457">
        <v>0</v>
      </c>
      <c r="E529" s="417">
        <v>0</v>
      </c>
      <c r="F529" s="480" t="s">
        <v>1288</v>
      </c>
      <c r="G529" s="480" t="s">
        <v>1288</v>
      </c>
      <c r="H529" s="482" t="s">
        <v>1288</v>
      </c>
      <c r="I529" s="484"/>
      <c r="J529" s="406"/>
      <c r="K529" s="478"/>
      <c r="L529" s="478"/>
    </row>
    <row r="530" spans="1:12" ht="12.6" customHeight="1" x14ac:dyDescent="0.25">
      <c r="A530" s="417" t="s">
        <v>547</v>
      </c>
      <c r="B530" s="457">
        <v>392840</v>
      </c>
      <c r="C530" s="457">
        <v>0</v>
      </c>
      <c r="D530" s="457">
        <v>0</v>
      </c>
      <c r="E530" s="417">
        <v>0</v>
      </c>
      <c r="F530" s="480" t="s">
        <v>1288</v>
      </c>
      <c r="G530" s="480" t="s">
        <v>1288</v>
      </c>
      <c r="H530" s="482" t="s">
        <v>1288</v>
      </c>
      <c r="I530" s="484"/>
      <c r="J530" s="406"/>
      <c r="K530" s="478"/>
      <c r="L530" s="478"/>
    </row>
    <row r="531" spans="1:12" ht="12.6" customHeight="1" x14ac:dyDescent="0.25">
      <c r="A531" s="417" t="s">
        <v>548</v>
      </c>
      <c r="B531" s="457">
        <v>0</v>
      </c>
      <c r="C531" s="457">
        <v>0</v>
      </c>
      <c r="D531" s="457">
        <v>0</v>
      </c>
      <c r="E531" s="417">
        <v>0</v>
      </c>
      <c r="F531" s="480" t="s">
        <v>1288</v>
      </c>
      <c r="G531" s="480" t="s">
        <v>1288</v>
      </c>
      <c r="H531" s="482" t="s">
        <v>1288</v>
      </c>
      <c r="I531" s="484"/>
      <c r="J531" s="406"/>
      <c r="K531" s="478"/>
      <c r="L531" s="478"/>
    </row>
    <row r="532" spans="1:12" ht="12.6" customHeight="1" x14ac:dyDescent="0.25">
      <c r="A532" s="417" t="s">
        <v>1247</v>
      </c>
      <c r="B532" s="457">
        <v>0</v>
      </c>
      <c r="C532" s="457">
        <v>0</v>
      </c>
      <c r="D532" s="457">
        <v>0</v>
      </c>
      <c r="E532" s="417">
        <v>0</v>
      </c>
      <c r="F532" s="480" t="s">
        <v>1288</v>
      </c>
      <c r="G532" s="480" t="s">
        <v>1288</v>
      </c>
      <c r="H532" s="482" t="s">
        <v>1288</v>
      </c>
      <c r="I532" s="484"/>
      <c r="J532" s="406"/>
      <c r="K532" s="478"/>
      <c r="L532" s="478"/>
    </row>
    <row r="533" spans="1:12" ht="12.6" customHeight="1" x14ac:dyDescent="0.25">
      <c r="A533" s="417" t="s">
        <v>549</v>
      </c>
      <c r="B533" s="457">
        <v>0</v>
      </c>
      <c r="C533" s="457">
        <v>0</v>
      </c>
      <c r="D533" s="457">
        <v>0</v>
      </c>
      <c r="E533" s="417">
        <v>0</v>
      </c>
      <c r="F533" s="480" t="s">
        <v>1288</v>
      </c>
      <c r="G533" s="480" t="s">
        <v>1288</v>
      </c>
      <c r="H533" s="482" t="s">
        <v>1288</v>
      </c>
      <c r="I533" s="484"/>
      <c r="J533" s="406"/>
      <c r="K533" s="478"/>
      <c r="L533" s="478"/>
    </row>
    <row r="534" spans="1:12" ht="12.6" customHeight="1" x14ac:dyDescent="0.25">
      <c r="A534" s="417" t="s">
        <v>550</v>
      </c>
      <c r="B534" s="457">
        <v>52726844</v>
      </c>
      <c r="C534" s="457">
        <v>0</v>
      </c>
      <c r="D534" s="457">
        <v>190475</v>
      </c>
      <c r="E534" s="417">
        <v>0</v>
      </c>
      <c r="F534" s="480">
        <v>276.81766111038195</v>
      </c>
      <c r="G534" s="480" t="s">
        <v>1288</v>
      </c>
      <c r="H534" s="482" t="s">
        <v>1288</v>
      </c>
      <c r="I534" s="484"/>
      <c r="J534" s="406"/>
      <c r="K534" s="478"/>
      <c r="L534" s="478"/>
    </row>
    <row r="535" spans="1:12" ht="12.6" customHeight="1" x14ac:dyDescent="0.25">
      <c r="A535" s="417" t="s">
        <v>551</v>
      </c>
      <c r="B535" s="457">
        <v>0</v>
      </c>
      <c r="C535" s="457">
        <v>0</v>
      </c>
      <c r="D535" s="457">
        <v>0</v>
      </c>
      <c r="E535" s="417">
        <v>0</v>
      </c>
      <c r="F535" s="480" t="s">
        <v>1288</v>
      </c>
      <c r="G535" s="480" t="s">
        <v>1288</v>
      </c>
      <c r="H535" s="482" t="s">
        <v>1288</v>
      </c>
      <c r="I535" s="484"/>
      <c r="J535" s="406"/>
      <c r="K535" s="478"/>
      <c r="L535" s="478"/>
    </row>
    <row r="536" spans="1:12" ht="12.6" customHeight="1" x14ac:dyDescent="0.25">
      <c r="A536" s="417" t="s">
        <v>552</v>
      </c>
      <c r="B536" s="457">
        <v>0</v>
      </c>
      <c r="C536" s="457">
        <v>-5326</v>
      </c>
      <c r="D536" s="457">
        <v>0</v>
      </c>
      <c r="E536" s="417">
        <v>0</v>
      </c>
      <c r="F536" s="480" t="s">
        <v>1288</v>
      </c>
      <c r="G536" s="480" t="s">
        <v>1288</v>
      </c>
      <c r="H536" s="482" t="s">
        <v>1288</v>
      </c>
      <c r="I536" s="484"/>
      <c r="J536" s="406"/>
      <c r="K536" s="478"/>
      <c r="L536" s="478"/>
    </row>
    <row r="537" spans="1:12" ht="12.6" customHeight="1" x14ac:dyDescent="0.25">
      <c r="A537" s="417" t="s">
        <v>553</v>
      </c>
      <c r="B537" s="457">
        <v>0</v>
      </c>
      <c r="C537" s="457">
        <v>0</v>
      </c>
      <c r="D537" s="457">
        <v>0</v>
      </c>
      <c r="E537" s="417">
        <v>0</v>
      </c>
      <c r="F537" s="480" t="s">
        <v>1288</v>
      </c>
      <c r="G537" s="480" t="s">
        <v>1288</v>
      </c>
      <c r="H537" s="482" t="s">
        <v>1288</v>
      </c>
      <c r="I537" s="484"/>
      <c r="J537" s="406"/>
      <c r="K537" s="478"/>
      <c r="L537" s="478"/>
    </row>
    <row r="538" spans="1:12" ht="12.6" customHeight="1" x14ac:dyDescent="0.25">
      <c r="A538" s="417" t="s">
        <v>554</v>
      </c>
      <c r="B538" s="457">
        <v>0</v>
      </c>
      <c r="C538" s="457">
        <v>0</v>
      </c>
      <c r="D538" s="457">
        <v>0</v>
      </c>
      <c r="E538" s="417">
        <v>0</v>
      </c>
      <c r="F538" s="480" t="s">
        <v>1288</v>
      </c>
      <c r="G538" s="480" t="s">
        <v>1288</v>
      </c>
      <c r="H538" s="482" t="s">
        <v>1288</v>
      </c>
      <c r="I538" s="484"/>
      <c r="J538" s="406"/>
      <c r="K538" s="478"/>
      <c r="L538" s="478"/>
    </row>
    <row r="539" spans="1:12" ht="12.6" customHeight="1" x14ac:dyDescent="0.25">
      <c r="A539" s="417" t="s">
        <v>555</v>
      </c>
      <c r="B539" s="457">
        <v>0</v>
      </c>
      <c r="C539" s="457">
        <v>0</v>
      </c>
      <c r="D539" s="457">
        <v>0</v>
      </c>
      <c r="E539" s="417">
        <v>0</v>
      </c>
      <c r="F539" s="480" t="s">
        <v>1288</v>
      </c>
      <c r="G539" s="480" t="s">
        <v>1288</v>
      </c>
      <c r="H539" s="482" t="s">
        <v>1288</v>
      </c>
      <c r="I539" s="484"/>
      <c r="J539" s="406"/>
      <c r="K539" s="478"/>
      <c r="L539" s="478"/>
    </row>
    <row r="540" spans="1:12" ht="12.6" customHeight="1" x14ac:dyDescent="0.25">
      <c r="A540" s="417" t="s">
        <v>556</v>
      </c>
      <c r="B540" s="457">
        <v>1983283</v>
      </c>
      <c r="C540" s="457">
        <v>0</v>
      </c>
      <c r="D540" s="418" t="s">
        <v>529</v>
      </c>
      <c r="E540" s="418" t="s">
        <v>529</v>
      </c>
      <c r="F540" s="480"/>
      <c r="G540" s="480"/>
      <c r="H540" s="482"/>
      <c r="I540" s="484"/>
      <c r="J540" s="406"/>
      <c r="K540" s="478"/>
      <c r="L540" s="478"/>
    </row>
    <row r="541" spans="1:12" ht="12.6" customHeight="1" x14ac:dyDescent="0.25">
      <c r="A541" s="417" t="s">
        <v>1248</v>
      </c>
      <c r="B541" s="457">
        <v>96382</v>
      </c>
      <c r="C541" s="457">
        <v>0</v>
      </c>
      <c r="D541" s="418" t="s">
        <v>529</v>
      </c>
      <c r="E541" s="418" t="s">
        <v>529</v>
      </c>
      <c r="F541" s="480"/>
      <c r="G541" s="480"/>
      <c r="H541" s="482"/>
      <c r="I541" s="484"/>
      <c r="J541" s="406"/>
      <c r="K541" s="478"/>
      <c r="L541" s="478"/>
    </row>
    <row r="542" spans="1:12" ht="12.6" customHeight="1" x14ac:dyDescent="0.25">
      <c r="A542" s="417" t="s">
        <v>557</v>
      </c>
      <c r="B542" s="457">
        <v>0</v>
      </c>
      <c r="C542" s="457">
        <v>0</v>
      </c>
      <c r="D542" s="418" t="s">
        <v>529</v>
      </c>
      <c r="E542" s="418" t="s">
        <v>529</v>
      </c>
      <c r="F542" s="480"/>
      <c r="G542" s="480"/>
      <c r="H542" s="482"/>
      <c r="I542" s="484"/>
      <c r="J542" s="406"/>
      <c r="K542" s="478"/>
      <c r="L542" s="478"/>
    </row>
    <row r="543" spans="1:12" ht="12.6" customHeight="1" x14ac:dyDescent="0.25">
      <c r="A543" s="417" t="s">
        <v>558</v>
      </c>
      <c r="B543" s="457">
        <v>646580</v>
      </c>
      <c r="C543" s="457">
        <v>565680</v>
      </c>
      <c r="D543" s="457">
        <v>285759</v>
      </c>
      <c r="E543" s="417">
        <v>18051</v>
      </c>
      <c r="F543" s="480">
        <v>2.2626758912230236</v>
      </c>
      <c r="G543" s="480">
        <v>31.337876017949146</v>
      </c>
      <c r="H543" s="482">
        <v>12.849918205037474</v>
      </c>
      <c r="I543" s="484"/>
      <c r="J543" s="406"/>
      <c r="K543" s="478"/>
      <c r="L543" s="478"/>
    </row>
    <row r="544" spans="1:12" ht="12.6" customHeight="1" x14ac:dyDescent="0.25">
      <c r="A544" s="417" t="s">
        <v>559</v>
      </c>
      <c r="B544" s="457">
        <v>4466226</v>
      </c>
      <c r="C544" s="457">
        <v>5042</v>
      </c>
      <c r="D544" s="457">
        <v>1081972</v>
      </c>
      <c r="E544" s="417">
        <v>0</v>
      </c>
      <c r="F544" s="480">
        <v>4.1278572828132338</v>
      </c>
      <c r="G544" s="480" t="s">
        <v>1288</v>
      </c>
      <c r="H544" s="482" t="s">
        <v>1288</v>
      </c>
      <c r="I544" s="484"/>
      <c r="J544" s="406"/>
      <c r="K544" s="478"/>
      <c r="L544" s="478"/>
    </row>
    <row r="545" spans="1:13" ht="12.6" customHeight="1" x14ac:dyDescent="0.25">
      <c r="A545" s="417" t="s">
        <v>560</v>
      </c>
      <c r="B545" s="457">
        <v>276882</v>
      </c>
      <c r="C545" s="457">
        <v>126828</v>
      </c>
      <c r="D545" s="457">
        <v>0</v>
      </c>
      <c r="E545" s="417">
        <v>0</v>
      </c>
      <c r="F545" s="480" t="s">
        <v>1288</v>
      </c>
      <c r="G545" s="480" t="s">
        <v>1288</v>
      </c>
      <c r="H545" s="482" t="s">
        <v>1288</v>
      </c>
      <c r="I545" s="484"/>
      <c r="J545" s="406"/>
      <c r="K545" s="478"/>
      <c r="L545" s="478"/>
      <c r="M545" s="406"/>
    </row>
    <row r="546" spans="1:13" ht="12.6" customHeight="1" x14ac:dyDescent="0.25">
      <c r="A546" s="417" t="s">
        <v>561</v>
      </c>
      <c r="B546" s="457">
        <v>2219789</v>
      </c>
      <c r="C546" s="457">
        <v>32463</v>
      </c>
      <c r="D546" s="418" t="s">
        <v>529</v>
      </c>
      <c r="E546" s="418" t="s">
        <v>529</v>
      </c>
      <c r="F546" s="480"/>
      <c r="G546" s="480"/>
      <c r="H546" s="482"/>
      <c r="I546" s="484"/>
      <c r="J546" s="406"/>
      <c r="K546" s="478"/>
      <c r="L546" s="478"/>
      <c r="M546" s="406"/>
    </row>
    <row r="547" spans="1:13" ht="12.6" customHeight="1" x14ac:dyDescent="0.25">
      <c r="A547" s="417" t="s">
        <v>562</v>
      </c>
      <c r="B547" s="457">
        <v>0</v>
      </c>
      <c r="C547" s="457">
        <v>0</v>
      </c>
      <c r="D547" s="418" t="s">
        <v>529</v>
      </c>
      <c r="E547" s="418" t="s">
        <v>529</v>
      </c>
      <c r="F547" s="480"/>
      <c r="G547" s="480"/>
      <c r="H547" s="482"/>
      <c r="I547" s="484"/>
      <c r="J547" s="406"/>
      <c r="K547" s="478"/>
      <c r="L547" s="478"/>
      <c r="M547" s="406"/>
    </row>
    <row r="548" spans="1:13" ht="12.6" customHeight="1" x14ac:dyDescent="0.25">
      <c r="A548" s="417" t="s">
        <v>563</v>
      </c>
      <c r="B548" s="457">
        <v>1192055</v>
      </c>
      <c r="C548" s="457">
        <v>0</v>
      </c>
      <c r="D548" s="418" t="s">
        <v>529</v>
      </c>
      <c r="E548" s="418" t="s">
        <v>529</v>
      </c>
      <c r="F548" s="480"/>
      <c r="G548" s="480"/>
      <c r="H548" s="482"/>
      <c r="I548" s="484"/>
      <c r="J548" s="406"/>
      <c r="K548" s="478"/>
      <c r="L548" s="478"/>
      <c r="M548" s="406"/>
    </row>
    <row r="549" spans="1:13" ht="12.6" customHeight="1" x14ac:dyDescent="0.25">
      <c r="A549" s="417" t="s">
        <v>564</v>
      </c>
      <c r="B549" s="457">
        <v>9757658</v>
      </c>
      <c r="C549" s="457">
        <v>522662</v>
      </c>
      <c r="D549" s="457">
        <v>564884</v>
      </c>
      <c r="E549" s="417">
        <v>37424</v>
      </c>
      <c r="F549" s="480">
        <v>17.27373761692666</v>
      </c>
      <c r="G549" s="480">
        <v>13.965957674219752</v>
      </c>
      <c r="H549" s="482" t="s">
        <v>1288</v>
      </c>
      <c r="I549" s="484"/>
      <c r="J549" s="406"/>
      <c r="K549" s="478"/>
      <c r="L549" s="478"/>
      <c r="M549" s="406"/>
    </row>
    <row r="550" spans="1:13" ht="12.6" customHeight="1" x14ac:dyDescent="0.25">
      <c r="A550" s="417" t="s">
        <v>565</v>
      </c>
      <c r="B550" s="457">
        <v>4700501</v>
      </c>
      <c r="C550" s="457">
        <v>268944</v>
      </c>
      <c r="D550" s="418" t="s">
        <v>529</v>
      </c>
      <c r="E550" s="418" t="s">
        <v>529</v>
      </c>
      <c r="F550" s="480"/>
      <c r="G550" s="480"/>
      <c r="H550" s="482"/>
      <c r="I550" s="484"/>
      <c r="J550" s="434"/>
      <c r="K550" s="406"/>
      <c r="L550" s="406"/>
      <c r="M550" s="482"/>
    </row>
    <row r="551" spans="1:13" ht="12.6" customHeight="1" x14ac:dyDescent="0.25">
      <c r="A551" s="417" t="s">
        <v>566</v>
      </c>
      <c r="B551" s="457">
        <v>610351</v>
      </c>
      <c r="C551" s="457">
        <v>0</v>
      </c>
      <c r="D551" s="418" t="s">
        <v>529</v>
      </c>
      <c r="E551" s="418" t="s">
        <v>529</v>
      </c>
      <c r="F551" s="480"/>
      <c r="G551" s="480"/>
      <c r="H551" s="482"/>
      <c r="I551" s="406"/>
      <c r="J551" s="434"/>
      <c r="K551" s="406"/>
      <c r="L551" s="406"/>
      <c r="M551" s="482"/>
    </row>
    <row r="552" spans="1:13" ht="12.6" customHeight="1" x14ac:dyDescent="0.25">
      <c r="A552" s="417" t="s">
        <v>567</v>
      </c>
      <c r="B552" s="457">
        <v>28930273</v>
      </c>
      <c r="C552" s="457">
        <v>0</v>
      </c>
      <c r="D552" s="418" t="s">
        <v>529</v>
      </c>
      <c r="E552" s="418" t="s">
        <v>529</v>
      </c>
      <c r="F552" s="480"/>
      <c r="G552" s="480"/>
      <c r="H552" s="482"/>
      <c r="I552" s="406"/>
      <c r="J552" s="434"/>
      <c r="K552" s="406"/>
      <c r="L552" s="406"/>
      <c r="M552" s="482"/>
    </row>
    <row r="553" spans="1:13" ht="12.6" customHeight="1" x14ac:dyDescent="0.25">
      <c r="A553" s="417" t="s">
        <v>568</v>
      </c>
      <c r="B553" s="457">
        <v>-11751</v>
      </c>
      <c r="C553" s="457">
        <v>0</v>
      </c>
      <c r="D553" s="418" t="s">
        <v>529</v>
      </c>
      <c r="E553" s="418" t="s">
        <v>529</v>
      </c>
      <c r="F553" s="480"/>
      <c r="G553" s="480"/>
      <c r="H553" s="482"/>
      <c r="I553" s="406"/>
      <c r="J553" s="434"/>
      <c r="K553" s="406"/>
      <c r="L553" s="406"/>
      <c r="M553" s="482"/>
    </row>
    <row r="554" spans="1:13" ht="12.6" customHeight="1" x14ac:dyDescent="0.25">
      <c r="A554" s="417" t="s">
        <v>569</v>
      </c>
      <c r="B554" s="457">
        <v>1918608</v>
      </c>
      <c r="C554" s="457">
        <v>575812</v>
      </c>
      <c r="D554" s="418" t="s">
        <v>529</v>
      </c>
      <c r="E554" s="418" t="s">
        <v>529</v>
      </c>
      <c r="F554" s="480"/>
      <c r="G554" s="480"/>
      <c r="H554" s="482"/>
      <c r="I554" s="406"/>
      <c r="J554" s="434"/>
      <c r="K554" s="406"/>
      <c r="L554" s="406"/>
      <c r="M554" s="482"/>
    </row>
    <row r="555" spans="1:13" ht="12.6" customHeight="1" x14ac:dyDescent="0.25">
      <c r="A555" s="417" t="s">
        <v>570</v>
      </c>
      <c r="B555" s="457">
        <v>4520064</v>
      </c>
      <c r="C555" s="457">
        <v>0</v>
      </c>
      <c r="D555" s="418" t="s">
        <v>529</v>
      </c>
      <c r="E555" s="418" t="s">
        <v>529</v>
      </c>
      <c r="F555" s="480"/>
      <c r="G555" s="480"/>
      <c r="H555" s="482"/>
      <c r="I555" s="406"/>
      <c r="J555" s="434"/>
      <c r="K555" s="406"/>
      <c r="L555" s="406"/>
      <c r="M555" s="482"/>
    </row>
    <row r="556" spans="1:13" ht="12.6" customHeight="1" x14ac:dyDescent="0.25">
      <c r="A556" s="417" t="s">
        <v>571</v>
      </c>
      <c r="B556" s="457">
        <v>5787754</v>
      </c>
      <c r="C556" s="457">
        <v>379435</v>
      </c>
      <c r="D556" s="418" t="s">
        <v>529</v>
      </c>
      <c r="E556" s="418" t="s">
        <v>529</v>
      </c>
      <c r="F556" s="480"/>
      <c r="G556" s="480"/>
      <c r="H556" s="482"/>
      <c r="I556" s="406"/>
      <c r="J556" s="434"/>
      <c r="K556" s="406"/>
      <c r="L556" s="406"/>
      <c r="M556" s="482"/>
    </row>
    <row r="557" spans="1:13" ht="12.6" customHeight="1" x14ac:dyDescent="0.25">
      <c r="A557" s="417" t="s">
        <v>572</v>
      </c>
      <c r="B557" s="457">
        <v>0</v>
      </c>
      <c r="C557" s="457">
        <v>0</v>
      </c>
      <c r="D557" s="418" t="s">
        <v>529</v>
      </c>
      <c r="E557" s="418" t="s">
        <v>529</v>
      </c>
      <c r="F557" s="480"/>
      <c r="G557" s="480"/>
      <c r="H557" s="482"/>
      <c r="I557" s="406"/>
      <c r="J557" s="434"/>
      <c r="K557" s="406"/>
      <c r="L557" s="406"/>
      <c r="M557" s="482"/>
    </row>
    <row r="558" spans="1:13" ht="12.6" customHeight="1" x14ac:dyDescent="0.25">
      <c r="A558" s="417" t="s">
        <v>573</v>
      </c>
      <c r="B558" s="457">
        <v>8034118</v>
      </c>
      <c r="C558" s="457">
        <v>3028222</v>
      </c>
      <c r="D558" s="418" t="s">
        <v>529</v>
      </c>
      <c r="E558" s="418" t="s">
        <v>529</v>
      </c>
      <c r="F558" s="480"/>
      <c r="G558" s="480"/>
      <c r="H558" s="482"/>
      <c r="I558" s="406"/>
      <c r="J558" s="434"/>
      <c r="K558" s="406"/>
      <c r="L558" s="406"/>
      <c r="M558" s="482"/>
    </row>
    <row r="559" spans="1:13" ht="12.6" customHeight="1" x14ac:dyDescent="0.25">
      <c r="A559" s="417" t="s">
        <v>574</v>
      </c>
      <c r="B559" s="457">
        <v>287037</v>
      </c>
      <c r="C559" s="457">
        <v>0</v>
      </c>
      <c r="D559" s="418" t="s">
        <v>529</v>
      </c>
      <c r="E559" s="418" t="s">
        <v>529</v>
      </c>
      <c r="F559" s="480"/>
      <c r="G559" s="480"/>
      <c r="H559" s="482"/>
      <c r="I559" s="406"/>
      <c r="J559" s="434"/>
      <c r="K559" s="406"/>
      <c r="L559" s="406"/>
      <c r="M559" s="482"/>
    </row>
    <row r="560" spans="1:13" ht="12.6" customHeight="1" x14ac:dyDescent="0.25">
      <c r="A560" s="417" t="s">
        <v>575</v>
      </c>
      <c r="B560" s="457">
        <v>2708727</v>
      </c>
      <c r="C560" s="457">
        <v>0</v>
      </c>
      <c r="D560" s="418" t="s">
        <v>529</v>
      </c>
      <c r="E560" s="418" t="s">
        <v>529</v>
      </c>
      <c r="F560" s="480"/>
      <c r="G560" s="480"/>
      <c r="H560" s="482"/>
      <c r="I560" s="406"/>
      <c r="J560" s="434"/>
      <c r="K560" s="406"/>
      <c r="L560" s="406"/>
      <c r="M560" s="482"/>
    </row>
    <row r="561" spans="1:13" ht="12.6" customHeight="1" x14ac:dyDescent="0.25">
      <c r="A561" s="417" t="s">
        <v>576</v>
      </c>
      <c r="B561" s="457">
        <v>1483071</v>
      </c>
      <c r="C561" s="457">
        <v>0</v>
      </c>
      <c r="D561" s="418" t="s">
        <v>529</v>
      </c>
      <c r="E561" s="418" t="s">
        <v>529</v>
      </c>
      <c r="F561" s="480"/>
      <c r="G561" s="480"/>
      <c r="H561" s="482"/>
      <c r="I561" s="406"/>
      <c r="J561" s="434"/>
      <c r="K561" s="406"/>
      <c r="L561" s="406"/>
      <c r="M561" s="482"/>
    </row>
    <row r="562" spans="1:13" ht="12.6" customHeight="1" x14ac:dyDescent="0.25">
      <c r="A562" s="417" t="s">
        <v>577</v>
      </c>
      <c r="B562" s="457">
        <v>3493607</v>
      </c>
      <c r="C562" s="457">
        <v>0</v>
      </c>
      <c r="D562" s="418" t="s">
        <v>529</v>
      </c>
      <c r="E562" s="418" t="s">
        <v>529</v>
      </c>
      <c r="F562" s="480"/>
      <c r="G562" s="480"/>
      <c r="H562" s="482"/>
      <c r="I562" s="406"/>
      <c r="J562" s="434"/>
      <c r="K562" s="406"/>
      <c r="L562" s="406"/>
      <c r="M562" s="482"/>
    </row>
    <row r="563" spans="1:13" ht="12.6" customHeight="1" x14ac:dyDescent="0.25">
      <c r="A563" s="417" t="s">
        <v>1249</v>
      </c>
      <c r="B563" s="457">
        <v>72645</v>
      </c>
      <c r="C563" s="457">
        <v>0</v>
      </c>
      <c r="D563" s="418" t="s">
        <v>529</v>
      </c>
      <c r="E563" s="418" t="s">
        <v>529</v>
      </c>
      <c r="F563" s="480"/>
      <c r="G563" s="480"/>
      <c r="H563" s="482"/>
      <c r="I563" s="406"/>
      <c r="J563" s="434"/>
      <c r="K563" s="406"/>
      <c r="L563" s="406"/>
      <c r="M563" s="482"/>
    </row>
    <row r="564" spans="1:13" ht="12.6" customHeight="1" x14ac:dyDescent="0.25">
      <c r="A564" s="417" t="s">
        <v>578</v>
      </c>
      <c r="B564" s="457">
        <v>97302</v>
      </c>
      <c r="C564" s="457">
        <v>0</v>
      </c>
      <c r="D564" s="418" t="s">
        <v>529</v>
      </c>
      <c r="E564" s="418" t="s">
        <v>529</v>
      </c>
      <c r="F564" s="480"/>
      <c r="G564" s="480"/>
      <c r="H564" s="482"/>
      <c r="I564" s="406"/>
      <c r="J564" s="434"/>
      <c r="K564" s="406"/>
      <c r="L564" s="406"/>
      <c r="M564" s="482"/>
    </row>
    <row r="565" spans="1:13" ht="12.6" customHeight="1" x14ac:dyDescent="0.25">
      <c r="A565" s="417" t="s">
        <v>579</v>
      </c>
      <c r="B565" s="457">
        <v>0</v>
      </c>
      <c r="C565" s="457">
        <v>0</v>
      </c>
      <c r="D565" s="418" t="s">
        <v>529</v>
      </c>
      <c r="E565" s="418" t="s">
        <v>529</v>
      </c>
      <c r="F565" s="480"/>
      <c r="G565" s="480"/>
      <c r="H565" s="482"/>
      <c r="I565" s="406"/>
      <c r="J565" s="434"/>
      <c r="K565" s="406"/>
      <c r="L565" s="406"/>
      <c r="M565" s="482"/>
    </row>
    <row r="566" spans="1:13" ht="12.6" customHeight="1" x14ac:dyDescent="0.25">
      <c r="A566" s="417" t="s">
        <v>580</v>
      </c>
      <c r="B566" s="457">
        <v>3525872</v>
      </c>
      <c r="C566" s="457">
        <v>392830</v>
      </c>
      <c r="D566" s="418" t="s">
        <v>529</v>
      </c>
      <c r="E566" s="418" t="s">
        <v>529</v>
      </c>
      <c r="F566" s="480"/>
      <c r="G566" s="480"/>
      <c r="H566" s="482"/>
      <c r="I566" s="406"/>
      <c r="J566" s="434"/>
      <c r="K566" s="406"/>
      <c r="L566" s="406"/>
      <c r="M566" s="482"/>
    </row>
    <row r="567" spans="1:13" ht="12.6" customHeight="1" x14ac:dyDescent="0.25">
      <c r="A567" s="417" t="s">
        <v>581</v>
      </c>
      <c r="B567" s="457">
        <v>1557491</v>
      </c>
      <c r="C567" s="457">
        <v>0</v>
      </c>
      <c r="D567" s="418" t="s">
        <v>529</v>
      </c>
      <c r="E567" s="418" t="s">
        <v>529</v>
      </c>
      <c r="F567" s="480"/>
      <c r="G567" s="480"/>
      <c r="H567" s="482"/>
      <c r="I567" s="406"/>
      <c r="J567" s="434"/>
      <c r="K567" s="406"/>
      <c r="L567" s="406"/>
      <c r="M567" s="482"/>
    </row>
    <row r="568" spans="1:13" ht="12.6" customHeight="1" x14ac:dyDescent="0.25">
      <c r="A568" s="417" t="s">
        <v>582</v>
      </c>
      <c r="B568" s="457">
        <v>773855</v>
      </c>
      <c r="C568" s="457">
        <v>300230</v>
      </c>
      <c r="D568" s="418" t="s">
        <v>529</v>
      </c>
      <c r="E568" s="418" t="s">
        <v>529</v>
      </c>
      <c r="F568" s="480"/>
      <c r="G568" s="480"/>
      <c r="H568" s="482"/>
      <c r="I568" s="406"/>
      <c r="J568" s="434"/>
      <c r="K568" s="406"/>
      <c r="L568" s="406"/>
      <c r="M568" s="482"/>
    </row>
    <row r="569" spans="1:13" ht="12.6" customHeight="1" x14ac:dyDescent="0.25">
      <c r="A569" s="417" t="s">
        <v>583</v>
      </c>
      <c r="B569" s="457">
        <v>4571883</v>
      </c>
      <c r="C569" s="457">
        <v>126490</v>
      </c>
      <c r="D569" s="418" t="s">
        <v>529</v>
      </c>
      <c r="E569" s="418" t="s">
        <v>529</v>
      </c>
      <c r="F569" s="480"/>
      <c r="G569" s="480"/>
      <c r="H569" s="482"/>
      <c r="I569" s="406"/>
      <c r="J569" s="434"/>
      <c r="K569" s="406"/>
      <c r="L569" s="406"/>
      <c r="M569" s="482"/>
    </row>
    <row r="570" spans="1:13" ht="12.6" customHeight="1" x14ac:dyDescent="0.25">
      <c r="A570" s="417" t="s">
        <v>584</v>
      </c>
      <c r="B570" s="457">
        <v>599653</v>
      </c>
      <c r="C570" s="457">
        <v>0</v>
      </c>
      <c r="D570" s="418" t="s">
        <v>529</v>
      </c>
      <c r="E570" s="418" t="s">
        <v>529</v>
      </c>
      <c r="F570" s="480"/>
      <c r="G570" s="480"/>
      <c r="H570" s="482"/>
      <c r="I570" s="406"/>
      <c r="J570" s="434"/>
      <c r="K570" s="406"/>
      <c r="L570" s="406"/>
      <c r="M570" s="482"/>
    </row>
    <row r="571" spans="1:13" ht="12.6" customHeight="1" x14ac:dyDescent="0.25">
      <c r="A571" s="417" t="s">
        <v>585</v>
      </c>
      <c r="B571" s="457">
        <v>1447841</v>
      </c>
      <c r="C571" s="457">
        <v>0</v>
      </c>
      <c r="D571" s="418" t="s">
        <v>529</v>
      </c>
      <c r="E571" s="418" t="s">
        <v>529</v>
      </c>
      <c r="F571" s="480"/>
      <c r="G571" s="480"/>
      <c r="H571" s="482"/>
      <c r="I571" s="406"/>
      <c r="J571" s="434"/>
      <c r="K571" s="406"/>
      <c r="L571" s="406"/>
      <c r="M571" s="482"/>
    </row>
    <row r="572" spans="1:13" ht="12.6" customHeight="1" x14ac:dyDescent="0.25">
      <c r="A572" s="417" t="s">
        <v>586</v>
      </c>
      <c r="B572" s="457">
        <v>983783</v>
      </c>
      <c r="C572" s="457">
        <v>134475</v>
      </c>
      <c r="D572" s="418" t="s">
        <v>529</v>
      </c>
      <c r="E572" s="418" t="s">
        <v>529</v>
      </c>
      <c r="F572" s="480"/>
      <c r="G572" s="480"/>
      <c r="H572" s="482"/>
      <c r="I572" s="406"/>
      <c r="J572" s="434"/>
      <c r="K572" s="406"/>
      <c r="L572" s="406"/>
      <c r="M572" s="482"/>
    </row>
    <row r="573" spans="1:13" ht="12.6" customHeight="1" x14ac:dyDescent="0.25">
      <c r="A573" s="417" t="s">
        <v>587</v>
      </c>
      <c r="B573" s="457">
        <v>8595100</v>
      </c>
      <c r="C573" s="457">
        <v>0</v>
      </c>
      <c r="D573" s="418" t="s">
        <v>529</v>
      </c>
      <c r="E573" s="418" t="s">
        <v>529</v>
      </c>
      <c r="F573" s="480"/>
      <c r="G573" s="480"/>
      <c r="H573" s="482"/>
      <c r="I573" s="406"/>
      <c r="J573" s="434"/>
      <c r="K573" s="406"/>
      <c r="L573" s="406"/>
      <c r="M573" s="482"/>
    </row>
    <row r="574" spans="1:13" ht="12.6" customHeight="1" x14ac:dyDescent="0.25">
      <c r="A574" s="417" t="s">
        <v>588</v>
      </c>
      <c r="B574" s="457">
        <v>41487391</v>
      </c>
      <c r="C574" s="457">
        <v>747375</v>
      </c>
      <c r="D574" s="418" t="s">
        <v>529</v>
      </c>
      <c r="E574" s="418" t="s">
        <v>529</v>
      </c>
      <c r="F574" s="480"/>
      <c r="G574" s="480"/>
      <c r="H574" s="482"/>
      <c r="I574" s="406"/>
      <c r="J574" s="406"/>
      <c r="K574" s="406"/>
      <c r="L574" s="406"/>
      <c r="M574" s="406"/>
    </row>
    <row r="575" spans="1:13" ht="12.6" customHeight="1" x14ac:dyDescent="0.25">
      <c r="A575" s="406"/>
      <c r="B575" s="406"/>
      <c r="C575" s="406"/>
      <c r="D575" s="406"/>
      <c r="E575" s="406"/>
      <c r="F575" s="406"/>
      <c r="G575" s="406"/>
      <c r="H575" s="406"/>
      <c r="I575" s="406"/>
      <c r="J575" s="406"/>
      <c r="K575" s="406"/>
      <c r="L575" s="406"/>
      <c r="M575" s="482"/>
    </row>
    <row r="576" spans="1:13" ht="12.6" customHeight="1" x14ac:dyDescent="0.25">
      <c r="A576" s="406"/>
      <c r="B576" s="406"/>
      <c r="C576" s="406"/>
      <c r="D576" s="406"/>
      <c r="E576" s="406"/>
      <c r="F576" s="406"/>
      <c r="G576" s="406"/>
      <c r="H576" s="406"/>
      <c r="I576" s="406"/>
      <c r="J576" s="406"/>
      <c r="K576" s="406"/>
      <c r="L576" s="406"/>
      <c r="M576" s="482"/>
    </row>
    <row r="577" spans="13:13" ht="12.6" customHeight="1" x14ac:dyDescent="0.25">
      <c r="M577" s="482"/>
    </row>
    <row r="611" spans="1:14" ht="12.6" customHeight="1" x14ac:dyDescent="0.25">
      <c r="A611" s="431"/>
      <c r="B611" s="406"/>
      <c r="C611" s="418" t="s">
        <v>589</v>
      </c>
      <c r="D611" s="417">
        <v>33427</v>
      </c>
      <c r="E611" s="417">
        <v>23401668.837107725</v>
      </c>
      <c r="F611" s="417">
        <v>2038035</v>
      </c>
      <c r="G611" s="417">
        <v>18051</v>
      </c>
      <c r="H611" s="432">
        <v>178.65450961538465</v>
      </c>
      <c r="I611" s="417">
        <v>23109</v>
      </c>
      <c r="J611" s="417">
        <v>84949.045000000013</v>
      </c>
      <c r="K611" s="417">
        <v>46097433.684</v>
      </c>
      <c r="L611" s="432">
        <v>145.29</v>
      </c>
      <c r="M611" s="406"/>
      <c r="N611" s="406"/>
    </row>
    <row r="612" spans="1:14" ht="12.6" customHeight="1" x14ac:dyDescent="0.25">
      <c r="A612" s="431"/>
      <c r="B612" s="406"/>
      <c r="C612" s="418" t="s">
        <v>590</v>
      </c>
      <c r="D612" s="418" t="s">
        <v>591</v>
      </c>
      <c r="E612" s="433" t="s">
        <v>592</v>
      </c>
      <c r="F612" s="418" t="s">
        <v>593</v>
      </c>
      <c r="G612" s="418" t="s">
        <v>594</v>
      </c>
      <c r="H612" s="418" t="s">
        <v>595</v>
      </c>
      <c r="I612" s="418" t="s">
        <v>596</v>
      </c>
      <c r="J612" s="418" t="s">
        <v>597</v>
      </c>
      <c r="K612" s="418" t="s">
        <v>598</v>
      </c>
      <c r="L612" s="433" t="s">
        <v>599</v>
      </c>
      <c r="M612" s="406"/>
      <c r="N612" s="406"/>
    </row>
    <row r="613" spans="1:14" ht="12.6" customHeight="1" x14ac:dyDescent="0.25">
      <c r="A613" s="431">
        <v>8430</v>
      </c>
      <c r="B613" s="433" t="s">
        <v>140</v>
      </c>
      <c r="C613" s="417">
        <v>522662</v>
      </c>
      <c r="D613" s="406"/>
      <c r="E613" s="406"/>
      <c r="F613" s="406"/>
      <c r="G613" s="406"/>
      <c r="H613" s="406"/>
      <c r="I613" s="406"/>
      <c r="J613" s="406"/>
      <c r="K613" s="406"/>
      <c r="L613" s="406"/>
      <c r="M613" s="406"/>
      <c r="N613" s="434" t="s">
        <v>600</v>
      </c>
    </row>
    <row r="614" spans="1:14" ht="12.6" customHeight="1" x14ac:dyDescent="0.25">
      <c r="A614" s="431"/>
      <c r="B614" s="433" t="s">
        <v>601</v>
      </c>
      <c r="C614" s="417">
        <v>747375</v>
      </c>
      <c r="D614" s="483">
        <v>1270037</v>
      </c>
      <c r="E614" s="406"/>
      <c r="F614" s="406"/>
      <c r="G614" s="406"/>
      <c r="H614" s="406"/>
      <c r="I614" s="406"/>
      <c r="J614" s="406"/>
      <c r="K614" s="406"/>
      <c r="L614" s="406"/>
      <c r="M614" s="406"/>
      <c r="N614" s="434" t="s">
        <v>602</v>
      </c>
    </row>
    <row r="615" spans="1:14" ht="12.6" customHeight="1" x14ac:dyDescent="0.25">
      <c r="A615" s="431">
        <v>8310</v>
      </c>
      <c r="B615" s="435" t="s">
        <v>603</v>
      </c>
      <c r="C615" s="417">
        <v>0</v>
      </c>
      <c r="D615" s="417">
        <v>0</v>
      </c>
      <c r="E615" s="406"/>
      <c r="F615" s="406"/>
      <c r="G615" s="406"/>
      <c r="H615" s="406"/>
      <c r="I615" s="406"/>
      <c r="J615" s="406"/>
      <c r="K615" s="406"/>
      <c r="L615" s="406"/>
      <c r="M615" s="406"/>
      <c r="N615" s="434" t="s">
        <v>604</v>
      </c>
    </row>
    <row r="616" spans="1:14" ht="12.6" customHeight="1" x14ac:dyDescent="0.25">
      <c r="A616" s="431">
        <v>8510</v>
      </c>
      <c r="B616" s="435" t="s">
        <v>145</v>
      </c>
      <c r="C616" s="417">
        <v>575812</v>
      </c>
      <c r="D616" s="417">
        <v>0</v>
      </c>
      <c r="E616" s="406"/>
      <c r="F616" s="406"/>
      <c r="G616" s="406"/>
      <c r="H616" s="406"/>
      <c r="I616" s="406"/>
      <c r="J616" s="406"/>
      <c r="K616" s="406"/>
      <c r="L616" s="406"/>
      <c r="M616" s="406"/>
      <c r="N616" s="434" t="s">
        <v>605</v>
      </c>
    </row>
    <row r="617" spans="1:14" ht="12.6" customHeight="1" x14ac:dyDescent="0.25">
      <c r="A617" s="431">
        <v>8470</v>
      </c>
      <c r="B617" s="435" t="s">
        <v>606</v>
      </c>
      <c r="C617" s="417">
        <v>0</v>
      </c>
      <c r="D617" s="417">
        <v>0</v>
      </c>
      <c r="E617" s="406"/>
      <c r="F617" s="406"/>
      <c r="G617" s="406"/>
      <c r="H617" s="406"/>
      <c r="I617" s="406"/>
      <c r="J617" s="406"/>
      <c r="K617" s="406"/>
      <c r="L617" s="406"/>
      <c r="M617" s="406"/>
      <c r="N617" s="434" t="s">
        <v>607</v>
      </c>
    </row>
    <row r="618" spans="1:14" ht="12.6" customHeight="1" x14ac:dyDescent="0.25">
      <c r="A618" s="431">
        <v>8610</v>
      </c>
      <c r="B618" s="435" t="s">
        <v>608</v>
      </c>
      <c r="C618" s="417">
        <v>3028222</v>
      </c>
      <c r="D618" s="417">
        <v>301295.1628922727</v>
      </c>
      <c r="E618" s="406"/>
      <c r="F618" s="406"/>
      <c r="G618" s="406"/>
      <c r="H618" s="406"/>
      <c r="I618" s="406"/>
      <c r="J618" s="406"/>
      <c r="K618" s="406"/>
      <c r="L618" s="406"/>
      <c r="M618" s="406"/>
      <c r="N618" s="434" t="s">
        <v>609</v>
      </c>
    </row>
    <row r="619" spans="1:14" ht="12.6" customHeight="1" x14ac:dyDescent="0.25">
      <c r="A619" s="431">
        <v>8790</v>
      </c>
      <c r="B619" s="435" t="s">
        <v>610</v>
      </c>
      <c r="C619" s="417">
        <v>0</v>
      </c>
      <c r="D619" s="417">
        <v>0</v>
      </c>
      <c r="E619" s="406"/>
      <c r="F619" s="406"/>
      <c r="G619" s="406"/>
      <c r="H619" s="406"/>
      <c r="I619" s="406"/>
      <c r="J619" s="406"/>
      <c r="K619" s="406"/>
      <c r="L619" s="406"/>
      <c r="M619" s="406"/>
      <c r="N619" s="434" t="s">
        <v>611</v>
      </c>
    </row>
    <row r="620" spans="1:14" ht="12.6" customHeight="1" x14ac:dyDescent="0.25">
      <c r="A620" s="431">
        <v>8630</v>
      </c>
      <c r="B620" s="435" t="s">
        <v>612</v>
      </c>
      <c r="C620" s="417">
        <v>0</v>
      </c>
      <c r="D620" s="417">
        <v>0</v>
      </c>
      <c r="E620" s="406"/>
      <c r="F620" s="406"/>
      <c r="G620" s="406"/>
      <c r="H620" s="406"/>
      <c r="I620" s="406"/>
      <c r="J620" s="406"/>
      <c r="K620" s="406"/>
      <c r="L620" s="406"/>
      <c r="M620" s="406"/>
      <c r="N620" s="434" t="s">
        <v>613</v>
      </c>
    </row>
    <row r="621" spans="1:14" ht="12.6" customHeight="1" x14ac:dyDescent="0.25">
      <c r="A621" s="431">
        <v>8770</v>
      </c>
      <c r="B621" s="433" t="s">
        <v>614</v>
      </c>
      <c r="C621" s="417">
        <v>134475</v>
      </c>
      <c r="D621" s="417">
        <v>0</v>
      </c>
      <c r="E621" s="406"/>
      <c r="F621" s="406"/>
      <c r="G621" s="406"/>
      <c r="H621" s="406"/>
      <c r="I621" s="406"/>
      <c r="J621" s="406"/>
      <c r="K621" s="406"/>
      <c r="L621" s="406"/>
      <c r="M621" s="406"/>
      <c r="N621" s="434" t="s">
        <v>615</v>
      </c>
    </row>
    <row r="622" spans="1:14" ht="12.6" customHeight="1" x14ac:dyDescent="0.25">
      <c r="A622" s="431">
        <v>8640</v>
      </c>
      <c r="B622" s="435" t="s">
        <v>616</v>
      </c>
      <c r="C622" s="417">
        <v>0</v>
      </c>
      <c r="D622" s="417">
        <v>0</v>
      </c>
      <c r="E622" s="417">
        <v>4039804.1628922727</v>
      </c>
      <c r="F622" s="406"/>
      <c r="G622" s="406"/>
      <c r="H622" s="406"/>
      <c r="I622" s="406"/>
      <c r="J622" s="406"/>
      <c r="K622" s="406"/>
      <c r="L622" s="406"/>
      <c r="M622" s="406"/>
      <c r="N622" s="434" t="s">
        <v>617</v>
      </c>
    </row>
    <row r="623" spans="1:14" ht="12.6" customHeight="1" x14ac:dyDescent="0.25">
      <c r="A623" s="431">
        <v>8420</v>
      </c>
      <c r="B623" s="435" t="s">
        <v>139</v>
      </c>
      <c r="C623" s="417">
        <v>0</v>
      </c>
      <c r="D623" s="417">
        <v>0</v>
      </c>
      <c r="E623" s="417">
        <v>0</v>
      </c>
      <c r="F623" s="417">
        <v>0</v>
      </c>
      <c r="G623" s="406"/>
      <c r="H623" s="406"/>
      <c r="I623" s="406"/>
      <c r="J623" s="406"/>
      <c r="K623" s="406"/>
      <c r="L623" s="406"/>
      <c r="M623" s="406"/>
      <c r="N623" s="434" t="s">
        <v>618</v>
      </c>
    </row>
    <row r="624" spans="1:14" ht="12.6" customHeight="1" x14ac:dyDescent="0.25">
      <c r="A624" s="431">
        <v>8320</v>
      </c>
      <c r="B624" s="435" t="s">
        <v>135</v>
      </c>
      <c r="C624" s="417">
        <v>565680</v>
      </c>
      <c r="D624" s="417">
        <v>42439.684356956954</v>
      </c>
      <c r="E624" s="417">
        <v>104979.02732930041</v>
      </c>
      <c r="F624" s="417">
        <v>0</v>
      </c>
      <c r="G624" s="417">
        <v>713098.71168625739</v>
      </c>
      <c r="H624" s="406"/>
      <c r="I624" s="406"/>
      <c r="J624" s="406"/>
      <c r="K624" s="406"/>
      <c r="L624" s="406"/>
      <c r="M624" s="406"/>
      <c r="N624" s="434" t="s">
        <v>619</v>
      </c>
    </row>
    <row r="625" spans="1:14" ht="12.6" customHeight="1" x14ac:dyDescent="0.25">
      <c r="A625" s="431">
        <v>8650</v>
      </c>
      <c r="B625" s="435" t="s">
        <v>152</v>
      </c>
      <c r="C625" s="417">
        <v>0</v>
      </c>
      <c r="D625" s="417">
        <v>0</v>
      </c>
      <c r="E625" s="417">
        <v>0</v>
      </c>
      <c r="F625" s="417">
        <v>0</v>
      </c>
      <c r="G625" s="417">
        <v>0</v>
      </c>
      <c r="H625" s="406"/>
      <c r="I625" s="406"/>
      <c r="J625" s="406"/>
      <c r="K625" s="406"/>
      <c r="L625" s="406"/>
      <c r="M625" s="406"/>
      <c r="N625" s="434" t="s">
        <v>620</v>
      </c>
    </row>
    <row r="626" spans="1:14" ht="12.6" customHeight="1" x14ac:dyDescent="0.25">
      <c r="A626" s="431">
        <v>8620</v>
      </c>
      <c r="B626" s="433" t="s">
        <v>621</v>
      </c>
      <c r="C626" s="417">
        <v>0</v>
      </c>
      <c r="D626" s="417">
        <v>0</v>
      </c>
      <c r="E626" s="417">
        <v>0</v>
      </c>
      <c r="F626" s="417">
        <v>0</v>
      </c>
      <c r="G626" s="417">
        <v>0</v>
      </c>
      <c r="H626" s="406"/>
      <c r="I626" s="406"/>
      <c r="J626" s="406"/>
      <c r="K626" s="406"/>
      <c r="L626" s="406"/>
      <c r="M626" s="406"/>
      <c r="N626" s="434" t="s">
        <v>622</v>
      </c>
    </row>
    <row r="627" spans="1:14" ht="12.6" customHeight="1" x14ac:dyDescent="0.25">
      <c r="A627" s="431">
        <v>8330</v>
      </c>
      <c r="B627" s="435" t="s">
        <v>136</v>
      </c>
      <c r="C627" s="417">
        <v>5042</v>
      </c>
      <c r="D627" s="417">
        <v>35866.662518323516</v>
      </c>
      <c r="E627" s="417">
        <v>7062.0170847740155</v>
      </c>
      <c r="F627" s="417">
        <v>0</v>
      </c>
      <c r="G627" s="417">
        <v>0</v>
      </c>
      <c r="H627" s="417">
        <v>47970.679603097531</v>
      </c>
      <c r="I627" s="406"/>
      <c r="J627" s="406"/>
      <c r="K627" s="406"/>
      <c r="L627" s="406"/>
      <c r="M627" s="406"/>
      <c r="N627" s="434" t="s">
        <v>623</v>
      </c>
    </row>
    <row r="628" spans="1:14" ht="12.6" customHeight="1" x14ac:dyDescent="0.25">
      <c r="A628" s="431">
        <v>8460</v>
      </c>
      <c r="B628" s="435" t="s">
        <v>141</v>
      </c>
      <c r="C628" s="417">
        <v>268944</v>
      </c>
      <c r="D628" s="417">
        <v>12424.151105393843</v>
      </c>
      <c r="E628" s="417">
        <v>48572.272176523817</v>
      </c>
      <c r="F628" s="417">
        <v>0</v>
      </c>
      <c r="G628" s="417">
        <v>0</v>
      </c>
      <c r="H628" s="417">
        <v>1432.3377258076073</v>
      </c>
      <c r="I628" s="417">
        <v>331372.76100772526</v>
      </c>
      <c r="J628" s="406"/>
      <c r="K628" s="406"/>
      <c r="L628" s="406"/>
      <c r="M628" s="406"/>
      <c r="N628" s="434" t="s">
        <v>624</v>
      </c>
    </row>
    <row r="629" spans="1:14" ht="12.6" customHeight="1" x14ac:dyDescent="0.25">
      <c r="A629" s="431">
        <v>8350</v>
      </c>
      <c r="B629" s="435" t="s">
        <v>625</v>
      </c>
      <c r="C629" s="417">
        <v>126828</v>
      </c>
      <c r="D629" s="417">
        <v>4255.3667394621116</v>
      </c>
      <c r="E629" s="417">
        <v>22628.776363175908</v>
      </c>
      <c r="F629" s="417">
        <v>0</v>
      </c>
      <c r="G629" s="417">
        <v>0</v>
      </c>
      <c r="H629" s="417">
        <v>239.11022960904339</v>
      </c>
      <c r="I629" s="417">
        <v>1606.0300849394275</v>
      </c>
      <c r="J629" s="417">
        <v>155557.2834171865</v>
      </c>
      <c r="K629" s="406"/>
      <c r="L629" s="406"/>
      <c r="M629" s="406"/>
      <c r="N629" s="434" t="s">
        <v>626</v>
      </c>
    </row>
    <row r="630" spans="1:14" ht="12.6" customHeight="1" x14ac:dyDescent="0.25">
      <c r="A630" s="431">
        <v>8200</v>
      </c>
      <c r="B630" s="435" t="s">
        <v>627</v>
      </c>
      <c r="C630" s="417">
        <v>0</v>
      </c>
      <c r="D630" s="417">
        <v>0</v>
      </c>
      <c r="E630" s="417">
        <v>0</v>
      </c>
      <c r="F630" s="417">
        <v>0</v>
      </c>
      <c r="G630" s="417">
        <v>0</v>
      </c>
      <c r="H630" s="417">
        <v>0</v>
      </c>
      <c r="I630" s="417">
        <v>0</v>
      </c>
      <c r="J630" s="417">
        <v>0</v>
      </c>
      <c r="K630" s="406"/>
      <c r="L630" s="406"/>
      <c r="M630" s="406"/>
      <c r="N630" s="434" t="s">
        <v>628</v>
      </c>
    </row>
    <row r="631" spans="1:14" ht="12.6" customHeight="1" x14ac:dyDescent="0.25">
      <c r="A631" s="431">
        <v>8360</v>
      </c>
      <c r="B631" s="435" t="s">
        <v>629</v>
      </c>
      <c r="C631" s="417">
        <v>32463</v>
      </c>
      <c r="D631" s="417">
        <v>2735.5929039399289</v>
      </c>
      <c r="E631" s="417">
        <v>6076.2940938557977</v>
      </c>
      <c r="F631" s="417">
        <v>0</v>
      </c>
      <c r="G631" s="417">
        <v>0</v>
      </c>
      <c r="H631" s="417">
        <v>63.38405870591999</v>
      </c>
      <c r="I631" s="417">
        <v>1032.4479117467747</v>
      </c>
      <c r="J631" s="417">
        <v>0</v>
      </c>
      <c r="K631" s="406"/>
      <c r="L631" s="406"/>
      <c r="M631" s="406"/>
      <c r="N631" s="434" t="s">
        <v>630</v>
      </c>
    </row>
    <row r="632" spans="1:14" ht="12.6" customHeight="1" x14ac:dyDescent="0.25">
      <c r="A632" s="431">
        <v>8370</v>
      </c>
      <c r="B632" s="435" t="s">
        <v>631</v>
      </c>
      <c r="C632" s="417">
        <v>0</v>
      </c>
      <c r="D632" s="417">
        <v>0</v>
      </c>
      <c r="E632" s="417">
        <v>0</v>
      </c>
      <c r="F632" s="417">
        <v>0</v>
      </c>
      <c r="G632" s="417">
        <v>0</v>
      </c>
      <c r="H632" s="417">
        <v>0</v>
      </c>
      <c r="I632" s="417">
        <v>0</v>
      </c>
      <c r="J632" s="417">
        <v>0</v>
      </c>
      <c r="K632" s="406"/>
      <c r="L632" s="406"/>
      <c r="M632" s="406"/>
      <c r="N632" s="434" t="s">
        <v>632</v>
      </c>
    </row>
    <row r="633" spans="1:14" ht="12.6" customHeight="1" x14ac:dyDescent="0.25">
      <c r="A633" s="431">
        <v>8490</v>
      </c>
      <c r="B633" s="435" t="s">
        <v>633</v>
      </c>
      <c r="C633" s="417">
        <v>0</v>
      </c>
      <c r="D633" s="417">
        <v>0</v>
      </c>
      <c r="E633" s="417">
        <v>0</v>
      </c>
      <c r="F633" s="417">
        <v>0</v>
      </c>
      <c r="G633" s="417">
        <v>0</v>
      </c>
      <c r="H633" s="417">
        <v>0</v>
      </c>
      <c r="I633" s="417">
        <v>0</v>
      </c>
      <c r="J633" s="417">
        <v>0</v>
      </c>
      <c r="K633" s="406"/>
      <c r="L633" s="406"/>
      <c r="M633" s="406"/>
      <c r="N633" s="434" t="s">
        <v>634</v>
      </c>
    </row>
    <row r="634" spans="1:14" ht="12.6" customHeight="1" x14ac:dyDescent="0.25">
      <c r="A634" s="431">
        <v>8530</v>
      </c>
      <c r="B634" s="435" t="s">
        <v>635</v>
      </c>
      <c r="C634" s="417">
        <v>0</v>
      </c>
      <c r="D634" s="417">
        <v>0</v>
      </c>
      <c r="E634" s="417">
        <v>0</v>
      </c>
      <c r="F634" s="417">
        <v>0</v>
      </c>
      <c r="G634" s="417">
        <v>0</v>
      </c>
      <c r="H634" s="417">
        <v>0</v>
      </c>
      <c r="I634" s="417">
        <v>0</v>
      </c>
      <c r="J634" s="417">
        <v>0</v>
      </c>
      <c r="K634" s="406"/>
      <c r="L634" s="406"/>
      <c r="M634" s="406"/>
      <c r="N634" s="434" t="s">
        <v>636</v>
      </c>
    </row>
    <row r="635" spans="1:14" ht="12.6" customHeight="1" x14ac:dyDescent="0.25">
      <c r="A635" s="431">
        <v>8480</v>
      </c>
      <c r="B635" s="435" t="s">
        <v>637</v>
      </c>
      <c r="C635" s="417">
        <v>0</v>
      </c>
      <c r="D635" s="417">
        <v>0</v>
      </c>
      <c r="E635" s="417">
        <v>0</v>
      </c>
      <c r="F635" s="417">
        <v>0</v>
      </c>
      <c r="G635" s="417">
        <v>0</v>
      </c>
      <c r="H635" s="417">
        <v>0</v>
      </c>
      <c r="I635" s="417">
        <v>0</v>
      </c>
      <c r="J635" s="417">
        <v>0</v>
      </c>
      <c r="K635" s="406"/>
      <c r="L635" s="406"/>
      <c r="M635" s="406"/>
      <c r="N635" s="434" t="s">
        <v>638</v>
      </c>
    </row>
    <row r="636" spans="1:14" ht="12.6" customHeight="1" x14ac:dyDescent="0.25">
      <c r="A636" s="431">
        <v>8560</v>
      </c>
      <c r="B636" s="435" t="s">
        <v>147</v>
      </c>
      <c r="C636" s="417">
        <v>379435</v>
      </c>
      <c r="D636" s="417">
        <v>0</v>
      </c>
      <c r="E636" s="417">
        <v>65501.443645609579</v>
      </c>
      <c r="F636" s="417">
        <v>0</v>
      </c>
      <c r="G636" s="417">
        <v>0</v>
      </c>
      <c r="H636" s="417">
        <v>2099.8299552771114</v>
      </c>
      <c r="I636" s="417">
        <v>0</v>
      </c>
      <c r="J636" s="417">
        <v>0</v>
      </c>
      <c r="K636" s="406"/>
      <c r="L636" s="406"/>
      <c r="M636" s="406"/>
      <c r="N636" s="434" t="s">
        <v>639</v>
      </c>
    </row>
    <row r="637" spans="1:14" ht="12.6" customHeight="1" x14ac:dyDescent="0.25">
      <c r="A637" s="431">
        <v>8590</v>
      </c>
      <c r="B637" s="435" t="s">
        <v>640</v>
      </c>
      <c r="C637" s="417">
        <v>0</v>
      </c>
      <c r="D637" s="417">
        <v>0</v>
      </c>
      <c r="E637" s="417">
        <v>0</v>
      </c>
      <c r="F637" s="417">
        <v>0</v>
      </c>
      <c r="G637" s="417">
        <v>0</v>
      </c>
      <c r="H637" s="417">
        <v>0</v>
      </c>
      <c r="I637" s="417">
        <v>0</v>
      </c>
      <c r="J637" s="417">
        <v>0</v>
      </c>
      <c r="K637" s="406"/>
      <c r="L637" s="406"/>
      <c r="M637" s="406"/>
      <c r="N637" s="434" t="s">
        <v>641</v>
      </c>
    </row>
    <row r="638" spans="1:14" ht="12.6" customHeight="1" x14ac:dyDescent="0.25">
      <c r="A638" s="431">
        <v>8660</v>
      </c>
      <c r="B638" s="435" t="s">
        <v>642</v>
      </c>
      <c r="C638" s="417">
        <v>0</v>
      </c>
      <c r="D638" s="417">
        <v>0</v>
      </c>
      <c r="E638" s="417">
        <v>0</v>
      </c>
      <c r="F638" s="417">
        <v>0</v>
      </c>
      <c r="G638" s="417">
        <v>0</v>
      </c>
      <c r="H638" s="417">
        <v>0</v>
      </c>
      <c r="I638" s="417">
        <v>0</v>
      </c>
      <c r="J638" s="417">
        <v>0</v>
      </c>
      <c r="K638" s="406"/>
      <c r="L638" s="406"/>
      <c r="M638" s="406"/>
      <c r="N638" s="434" t="s">
        <v>643</v>
      </c>
    </row>
    <row r="639" spans="1:14" ht="12.6" customHeight="1" x14ac:dyDescent="0.25">
      <c r="A639" s="431">
        <v>8670</v>
      </c>
      <c r="B639" s="435" t="s">
        <v>644</v>
      </c>
      <c r="C639" s="417">
        <v>0</v>
      </c>
      <c r="D639" s="417">
        <v>0</v>
      </c>
      <c r="E639" s="417">
        <v>0</v>
      </c>
      <c r="F639" s="417">
        <v>0</v>
      </c>
      <c r="G639" s="417">
        <v>0</v>
      </c>
      <c r="H639" s="417">
        <v>0</v>
      </c>
      <c r="I639" s="417">
        <v>0</v>
      </c>
      <c r="J639" s="417">
        <v>0</v>
      </c>
      <c r="K639" s="406"/>
      <c r="L639" s="406"/>
      <c r="M639" s="406"/>
      <c r="N639" s="434" t="s">
        <v>645</v>
      </c>
    </row>
    <row r="640" spans="1:14" ht="12.6" customHeight="1" x14ac:dyDescent="0.25">
      <c r="A640" s="431">
        <v>8680</v>
      </c>
      <c r="B640" s="435" t="s">
        <v>646</v>
      </c>
      <c r="C640" s="417">
        <v>0</v>
      </c>
      <c r="D640" s="417">
        <v>0</v>
      </c>
      <c r="E640" s="417">
        <v>0</v>
      </c>
      <c r="F640" s="417">
        <v>0</v>
      </c>
      <c r="G640" s="417">
        <v>0</v>
      </c>
      <c r="H640" s="417">
        <v>0</v>
      </c>
      <c r="I640" s="417">
        <v>0</v>
      </c>
      <c r="J640" s="417">
        <v>0</v>
      </c>
      <c r="K640" s="406"/>
      <c r="L640" s="406"/>
      <c r="M640" s="406"/>
      <c r="N640" s="434" t="s">
        <v>647</v>
      </c>
    </row>
    <row r="641" spans="1:14" ht="12.6" customHeight="1" x14ac:dyDescent="0.25">
      <c r="A641" s="431">
        <v>8690</v>
      </c>
      <c r="B641" s="435" t="s">
        <v>648</v>
      </c>
      <c r="C641" s="417">
        <v>392830</v>
      </c>
      <c r="D641" s="417">
        <v>20402.963741885302</v>
      </c>
      <c r="E641" s="417">
        <v>71335.948679081601</v>
      </c>
      <c r="F641" s="417">
        <v>0</v>
      </c>
      <c r="G641" s="417">
        <v>0</v>
      </c>
      <c r="H641" s="417">
        <v>1387.11816995405</v>
      </c>
      <c r="I641" s="417">
        <v>7700.3406751113616</v>
      </c>
      <c r="J641" s="417">
        <v>0</v>
      </c>
      <c r="K641" s="406"/>
      <c r="L641" s="406"/>
      <c r="M641" s="406"/>
      <c r="N641" s="434" t="s">
        <v>649</v>
      </c>
    </row>
    <row r="642" spans="1:14" ht="12.6" customHeight="1" x14ac:dyDescent="0.25">
      <c r="A642" s="431">
        <v>8700</v>
      </c>
      <c r="B642" s="435" t="s">
        <v>650</v>
      </c>
      <c r="C642" s="417">
        <v>0</v>
      </c>
      <c r="D642" s="417">
        <v>0</v>
      </c>
      <c r="E642" s="417">
        <v>0</v>
      </c>
      <c r="F642" s="417">
        <v>0</v>
      </c>
      <c r="G642" s="417">
        <v>0</v>
      </c>
      <c r="H642" s="417">
        <v>0</v>
      </c>
      <c r="I642" s="417">
        <v>0</v>
      </c>
      <c r="J642" s="417">
        <v>0</v>
      </c>
      <c r="K642" s="406"/>
      <c r="L642" s="406"/>
      <c r="M642" s="406"/>
      <c r="N642" s="434" t="s">
        <v>651</v>
      </c>
    </row>
    <row r="643" spans="1:14" ht="12.6" customHeight="1" x14ac:dyDescent="0.25">
      <c r="A643" s="431">
        <v>8710</v>
      </c>
      <c r="B643" s="435" t="s">
        <v>652</v>
      </c>
      <c r="C643" s="417">
        <v>300230</v>
      </c>
      <c r="D643" s="417">
        <v>0</v>
      </c>
      <c r="E643" s="417">
        <v>51828.372252747809</v>
      </c>
      <c r="F643" s="417">
        <v>0</v>
      </c>
      <c r="G643" s="417">
        <v>0</v>
      </c>
      <c r="H643" s="417">
        <v>606.91591674495612</v>
      </c>
      <c r="I643" s="417">
        <v>0</v>
      </c>
      <c r="J643" s="417">
        <v>0</v>
      </c>
      <c r="K643" s="417">
        <v>1335728.6520046601</v>
      </c>
      <c r="L643" s="406"/>
      <c r="M643" s="406"/>
      <c r="N643" s="434" t="s">
        <v>653</v>
      </c>
    </row>
    <row r="644" spans="1:14" ht="12.6" customHeight="1" x14ac:dyDescent="0.25">
      <c r="A644" s="431">
        <v>8720</v>
      </c>
      <c r="B644" s="435" t="s">
        <v>654</v>
      </c>
      <c r="C644" s="417">
        <v>126490</v>
      </c>
      <c r="D644" s="417">
        <v>5661.1575373201304</v>
      </c>
      <c r="E644" s="417">
        <v>22813.107905524921</v>
      </c>
      <c r="F644" s="417">
        <v>0</v>
      </c>
      <c r="G644" s="417">
        <v>0</v>
      </c>
      <c r="H644" s="417">
        <v>230.71539185416361</v>
      </c>
      <c r="I644" s="417">
        <v>2136.5935951426313</v>
      </c>
      <c r="J644" s="417">
        <v>0</v>
      </c>
      <c r="K644" s="417">
        <v>0</v>
      </c>
      <c r="L644" s="406"/>
      <c r="M644" s="406"/>
      <c r="N644" s="434" t="s">
        <v>655</v>
      </c>
    </row>
    <row r="645" spans="1:14" ht="12.6" customHeight="1" x14ac:dyDescent="0.25">
      <c r="A645" s="431">
        <v>8730</v>
      </c>
      <c r="B645" s="435" t="s">
        <v>656</v>
      </c>
      <c r="C645" s="417">
        <v>0</v>
      </c>
      <c r="D645" s="417">
        <v>0</v>
      </c>
      <c r="E645" s="417">
        <v>0</v>
      </c>
      <c r="F645" s="417">
        <v>0</v>
      </c>
      <c r="G645" s="417">
        <v>0</v>
      </c>
      <c r="H645" s="417">
        <v>0</v>
      </c>
      <c r="I645" s="417">
        <v>0</v>
      </c>
      <c r="J645" s="417">
        <v>0</v>
      </c>
      <c r="K645" s="417">
        <v>0</v>
      </c>
      <c r="L645" s="406"/>
      <c r="M645" s="406"/>
      <c r="N645" s="434" t="s">
        <v>657</v>
      </c>
    </row>
    <row r="646" spans="1:14" ht="12.6" customHeight="1" x14ac:dyDescent="0.25">
      <c r="A646" s="431">
        <v>8740</v>
      </c>
      <c r="B646" s="435" t="s">
        <v>658</v>
      </c>
      <c r="C646" s="417">
        <v>0</v>
      </c>
      <c r="D646" s="417">
        <v>0</v>
      </c>
      <c r="E646" s="417">
        <v>0</v>
      </c>
      <c r="F646" s="417">
        <v>0</v>
      </c>
      <c r="G646" s="417">
        <v>0</v>
      </c>
      <c r="H646" s="417">
        <v>0</v>
      </c>
      <c r="I646" s="417">
        <v>0</v>
      </c>
      <c r="J646" s="417">
        <v>0</v>
      </c>
      <c r="K646" s="417">
        <v>0</v>
      </c>
      <c r="L646" s="417">
        <v>157331.57442984186</v>
      </c>
      <c r="M646" s="406"/>
      <c r="N646" s="434" t="s">
        <v>659</v>
      </c>
    </row>
    <row r="647" spans="1:14" ht="12.6" customHeight="1" x14ac:dyDescent="0.25">
      <c r="A647" s="431"/>
      <c r="B647" s="431"/>
      <c r="C647" s="417">
        <v>7206488</v>
      </c>
      <c r="D647" s="406"/>
      <c r="E647" s="406"/>
      <c r="F647" s="406"/>
      <c r="G647" s="406"/>
      <c r="H647" s="406"/>
      <c r="I647" s="406"/>
      <c r="J647" s="406"/>
      <c r="K647" s="406"/>
      <c r="L647" s="483"/>
      <c r="M647" s="406"/>
      <c r="N647" s="406"/>
    </row>
    <row r="665" spans="1:14" ht="12.6" customHeight="1" x14ac:dyDescent="0.25">
      <c r="A665" s="406"/>
      <c r="B665" s="406"/>
      <c r="C665" s="418" t="s">
        <v>660</v>
      </c>
      <c r="D665" s="406"/>
      <c r="E665" s="406"/>
      <c r="F665" s="406"/>
      <c r="G665" s="406"/>
      <c r="H665" s="406"/>
      <c r="I665" s="406"/>
      <c r="J665" s="406"/>
      <c r="K665" s="406"/>
      <c r="L665" s="406"/>
      <c r="M665" s="418" t="s">
        <v>661</v>
      </c>
      <c r="N665" s="406"/>
    </row>
    <row r="666" spans="1:14" ht="12.6" customHeight="1" x14ac:dyDescent="0.25">
      <c r="A666" s="406"/>
      <c r="B666" s="406"/>
      <c r="C666" s="418" t="s">
        <v>590</v>
      </c>
      <c r="D666" s="418" t="s">
        <v>591</v>
      </c>
      <c r="E666" s="433" t="s">
        <v>592</v>
      </c>
      <c r="F666" s="418" t="s">
        <v>593</v>
      </c>
      <c r="G666" s="418" t="s">
        <v>594</v>
      </c>
      <c r="H666" s="418" t="s">
        <v>595</v>
      </c>
      <c r="I666" s="418" t="s">
        <v>596</v>
      </c>
      <c r="J666" s="418" t="s">
        <v>597</v>
      </c>
      <c r="K666" s="418" t="s">
        <v>598</v>
      </c>
      <c r="L666" s="433" t="s">
        <v>599</v>
      </c>
      <c r="M666" s="418" t="s">
        <v>662</v>
      </c>
      <c r="N666" s="406"/>
    </row>
    <row r="667" spans="1:14" ht="12.6" customHeight="1" x14ac:dyDescent="0.25">
      <c r="A667" s="431">
        <v>6010</v>
      </c>
      <c r="B667" s="433" t="s">
        <v>283</v>
      </c>
      <c r="C667" s="417">
        <v>0</v>
      </c>
      <c r="D667" s="417">
        <v>0</v>
      </c>
      <c r="E667" s="417">
        <v>0</v>
      </c>
      <c r="F667" s="417">
        <v>0</v>
      </c>
      <c r="G667" s="417">
        <v>0</v>
      </c>
      <c r="H667" s="417">
        <v>0</v>
      </c>
      <c r="I667" s="417">
        <v>0</v>
      </c>
      <c r="J667" s="417">
        <v>0</v>
      </c>
      <c r="K667" s="417">
        <v>0</v>
      </c>
      <c r="L667" s="417">
        <v>0</v>
      </c>
      <c r="M667" s="417">
        <v>0</v>
      </c>
      <c r="N667" s="433" t="s">
        <v>663</v>
      </c>
    </row>
    <row r="668" spans="1:14" ht="12.6" customHeight="1" x14ac:dyDescent="0.25">
      <c r="A668" s="431">
        <v>6030</v>
      </c>
      <c r="B668" s="433" t="s">
        <v>284</v>
      </c>
      <c r="C668" s="417">
        <v>0</v>
      </c>
      <c r="D668" s="417">
        <v>0</v>
      </c>
      <c r="E668" s="417">
        <v>0</v>
      </c>
      <c r="F668" s="417">
        <v>0</v>
      </c>
      <c r="G668" s="417">
        <v>0</v>
      </c>
      <c r="H668" s="417">
        <v>0</v>
      </c>
      <c r="I668" s="417">
        <v>0</v>
      </c>
      <c r="J668" s="417">
        <v>0</v>
      </c>
      <c r="K668" s="417">
        <v>0</v>
      </c>
      <c r="L668" s="417">
        <v>0</v>
      </c>
      <c r="M668" s="417">
        <v>0</v>
      </c>
      <c r="N668" s="433" t="s">
        <v>664</v>
      </c>
    </row>
    <row r="669" spans="1:14" ht="12.6" customHeight="1" x14ac:dyDescent="0.25">
      <c r="A669" s="431">
        <v>6070</v>
      </c>
      <c r="B669" s="433" t="s">
        <v>665</v>
      </c>
      <c r="C669" s="417">
        <v>956234</v>
      </c>
      <c r="D669" s="417">
        <v>291074.68384838605</v>
      </c>
      <c r="E669" s="417">
        <v>215321.51610624883</v>
      </c>
      <c r="F669" s="417">
        <v>0</v>
      </c>
      <c r="G669" s="417">
        <v>91216.271967401713</v>
      </c>
      <c r="H669" s="417">
        <v>2631.4066245651184</v>
      </c>
      <c r="I669" s="417">
        <v>109855.3257207228</v>
      </c>
      <c r="J669" s="417">
        <v>78480.384708808881</v>
      </c>
      <c r="K669" s="417">
        <v>172837.097362336</v>
      </c>
      <c r="L669" s="417">
        <v>10612.219900973572</v>
      </c>
      <c r="M669" s="417">
        <v>972029</v>
      </c>
      <c r="N669" s="433" t="s">
        <v>666</v>
      </c>
    </row>
    <row r="670" spans="1:14" ht="12.6" customHeight="1" x14ac:dyDescent="0.25">
      <c r="A670" s="431">
        <v>6100</v>
      </c>
      <c r="B670" s="433" t="s">
        <v>667</v>
      </c>
      <c r="C670" s="417">
        <v>0</v>
      </c>
      <c r="D670" s="417">
        <v>0</v>
      </c>
      <c r="E670" s="417">
        <v>0</v>
      </c>
      <c r="F670" s="417">
        <v>0</v>
      </c>
      <c r="G670" s="417">
        <v>0</v>
      </c>
      <c r="H670" s="417">
        <v>0</v>
      </c>
      <c r="I670" s="417">
        <v>0</v>
      </c>
      <c r="J670" s="417">
        <v>0</v>
      </c>
      <c r="K670" s="417">
        <v>0</v>
      </c>
      <c r="L670" s="417">
        <v>0</v>
      </c>
      <c r="M670" s="417">
        <v>0</v>
      </c>
      <c r="N670" s="433" t="s">
        <v>668</v>
      </c>
    </row>
    <row r="671" spans="1:14" ht="12.6" customHeight="1" x14ac:dyDescent="0.25">
      <c r="A671" s="431">
        <v>6120</v>
      </c>
      <c r="B671" s="433" t="s">
        <v>669</v>
      </c>
      <c r="C671" s="417">
        <v>0</v>
      </c>
      <c r="D671" s="417">
        <v>0</v>
      </c>
      <c r="E671" s="417">
        <v>0</v>
      </c>
      <c r="F671" s="417">
        <v>0</v>
      </c>
      <c r="G671" s="417">
        <v>0</v>
      </c>
      <c r="H671" s="417">
        <v>0</v>
      </c>
      <c r="I671" s="417">
        <v>0</v>
      </c>
      <c r="J671" s="417">
        <v>0</v>
      </c>
      <c r="K671" s="417">
        <v>0</v>
      </c>
      <c r="L671" s="417">
        <v>0</v>
      </c>
      <c r="M671" s="417">
        <v>0</v>
      </c>
      <c r="N671" s="433" t="s">
        <v>670</v>
      </c>
    </row>
    <row r="672" spans="1:14" ht="12.6" customHeight="1" x14ac:dyDescent="0.25">
      <c r="A672" s="431">
        <v>6140</v>
      </c>
      <c r="B672" s="433" t="s">
        <v>671</v>
      </c>
      <c r="C672" s="417">
        <v>0</v>
      </c>
      <c r="D672" s="417">
        <v>0</v>
      </c>
      <c r="E672" s="417">
        <v>0</v>
      </c>
      <c r="F672" s="417">
        <v>0</v>
      </c>
      <c r="G672" s="417">
        <v>0</v>
      </c>
      <c r="H672" s="417">
        <v>0</v>
      </c>
      <c r="I672" s="417">
        <v>0</v>
      </c>
      <c r="J672" s="417">
        <v>0</v>
      </c>
      <c r="K672" s="417">
        <v>0</v>
      </c>
      <c r="L672" s="417">
        <v>0</v>
      </c>
      <c r="M672" s="417">
        <v>0</v>
      </c>
      <c r="N672" s="433" t="s">
        <v>672</v>
      </c>
    </row>
    <row r="673" spans="1:14" ht="12.6" customHeight="1" x14ac:dyDescent="0.25">
      <c r="A673" s="431">
        <v>6150</v>
      </c>
      <c r="B673" s="433" t="s">
        <v>673</v>
      </c>
      <c r="C673" s="417">
        <v>320574</v>
      </c>
      <c r="D673" s="417">
        <v>130776.53854668382</v>
      </c>
      <c r="E673" s="417">
        <v>77916.143384324445</v>
      </c>
      <c r="F673" s="417">
        <v>0</v>
      </c>
      <c r="G673" s="417">
        <v>79483.386400351781</v>
      </c>
      <c r="H673" s="417">
        <v>886.08590419029485</v>
      </c>
      <c r="I673" s="417">
        <v>49356.74600322776</v>
      </c>
      <c r="J673" s="417">
        <v>0</v>
      </c>
      <c r="K673" s="417">
        <v>22725.398616466962</v>
      </c>
      <c r="L673" s="417">
        <v>3573.5026197155903</v>
      </c>
      <c r="M673" s="417">
        <v>364718</v>
      </c>
      <c r="N673" s="433" t="s">
        <v>674</v>
      </c>
    </row>
    <row r="674" spans="1:14" ht="12.6" customHeight="1" x14ac:dyDescent="0.25">
      <c r="A674" s="431">
        <v>6170</v>
      </c>
      <c r="B674" s="433" t="s">
        <v>99</v>
      </c>
      <c r="C674" s="417">
        <v>10394</v>
      </c>
      <c r="D674" s="417">
        <v>0</v>
      </c>
      <c r="E674" s="417">
        <v>1794.3047037106908</v>
      </c>
      <c r="F674" s="417">
        <v>0</v>
      </c>
      <c r="G674" s="417">
        <v>0</v>
      </c>
      <c r="H674" s="417">
        <v>158.42141923402241</v>
      </c>
      <c r="I674" s="417">
        <v>0</v>
      </c>
      <c r="J674" s="417">
        <v>727.77638565459449</v>
      </c>
      <c r="K674" s="417">
        <v>6791.0370759832722</v>
      </c>
      <c r="L674" s="417">
        <v>638.89895322187829</v>
      </c>
      <c r="M674" s="417">
        <v>10110</v>
      </c>
      <c r="N674" s="433" t="s">
        <v>675</v>
      </c>
    </row>
    <row r="675" spans="1:14" ht="12.6" customHeight="1" x14ac:dyDescent="0.25">
      <c r="A675" s="431">
        <v>6200</v>
      </c>
      <c r="B675" s="433" t="s">
        <v>288</v>
      </c>
      <c r="C675" s="417">
        <v>0</v>
      </c>
      <c r="D675" s="417">
        <v>0</v>
      </c>
      <c r="E675" s="417">
        <v>0</v>
      </c>
      <c r="F675" s="417">
        <v>0</v>
      </c>
      <c r="G675" s="417">
        <v>0</v>
      </c>
      <c r="H675" s="417">
        <v>0</v>
      </c>
      <c r="I675" s="417">
        <v>0</v>
      </c>
      <c r="J675" s="417">
        <v>0</v>
      </c>
      <c r="K675" s="417">
        <v>0</v>
      </c>
      <c r="L675" s="417">
        <v>0</v>
      </c>
      <c r="M675" s="417">
        <v>0</v>
      </c>
      <c r="N675" s="433" t="s">
        <v>676</v>
      </c>
    </row>
    <row r="676" spans="1:14" ht="12.6" customHeight="1" x14ac:dyDescent="0.25">
      <c r="A676" s="431">
        <v>6210</v>
      </c>
      <c r="B676" s="433" t="s">
        <v>289</v>
      </c>
      <c r="C676" s="417">
        <v>2667421</v>
      </c>
      <c r="D676" s="417">
        <v>0</v>
      </c>
      <c r="E676" s="417">
        <v>460473.93179494661</v>
      </c>
      <c r="F676" s="417">
        <v>0</v>
      </c>
      <c r="G676" s="417">
        <v>542399.05331850389</v>
      </c>
      <c r="H676" s="417">
        <v>7896.904982495932</v>
      </c>
      <c r="I676" s="417">
        <v>0</v>
      </c>
      <c r="J676" s="417">
        <v>0</v>
      </c>
      <c r="K676" s="417">
        <v>125755.16155826912</v>
      </c>
      <c r="L676" s="417">
        <v>31847.488498738036</v>
      </c>
      <c r="M676" s="417">
        <v>1168373</v>
      </c>
      <c r="N676" s="433" t="s">
        <v>677</v>
      </c>
    </row>
    <row r="677" spans="1:14" ht="12.6" customHeight="1" x14ac:dyDescent="0.25">
      <c r="A677" s="431">
        <v>6330</v>
      </c>
      <c r="B677" s="433" t="s">
        <v>678</v>
      </c>
      <c r="C677" s="417">
        <v>0</v>
      </c>
      <c r="D677" s="417">
        <v>0</v>
      </c>
      <c r="E677" s="417">
        <v>0</v>
      </c>
      <c r="F677" s="417">
        <v>0</v>
      </c>
      <c r="G677" s="417">
        <v>0</v>
      </c>
      <c r="H677" s="417">
        <v>0</v>
      </c>
      <c r="I677" s="417">
        <v>0</v>
      </c>
      <c r="J677" s="417">
        <v>0</v>
      </c>
      <c r="K677" s="417">
        <v>0</v>
      </c>
      <c r="L677" s="417">
        <v>0</v>
      </c>
      <c r="M677" s="417">
        <v>0</v>
      </c>
      <c r="N677" s="433" t="s">
        <v>679</v>
      </c>
    </row>
    <row r="678" spans="1:14" ht="12.6" customHeight="1" x14ac:dyDescent="0.25">
      <c r="A678" s="431">
        <v>6400</v>
      </c>
      <c r="B678" s="433" t="s">
        <v>680</v>
      </c>
      <c r="C678" s="417">
        <v>0</v>
      </c>
      <c r="D678" s="417">
        <v>0</v>
      </c>
      <c r="E678" s="417">
        <v>0</v>
      </c>
      <c r="F678" s="417">
        <v>0</v>
      </c>
      <c r="G678" s="417">
        <v>0</v>
      </c>
      <c r="H678" s="417">
        <v>0</v>
      </c>
      <c r="I678" s="417">
        <v>0</v>
      </c>
      <c r="J678" s="417">
        <v>0</v>
      </c>
      <c r="K678" s="417">
        <v>0</v>
      </c>
      <c r="L678" s="417">
        <v>0</v>
      </c>
      <c r="M678" s="417">
        <v>0</v>
      </c>
      <c r="N678" s="433" t="s">
        <v>681</v>
      </c>
    </row>
    <row r="679" spans="1:14" ht="12.6" customHeight="1" x14ac:dyDescent="0.25">
      <c r="A679" s="431">
        <v>7010</v>
      </c>
      <c r="B679" s="433" t="s">
        <v>682</v>
      </c>
      <c r="C679" s="417">
        <v>684272</v>
      </c>
      <c r="D679" s="417">
        <v>30167.510635115326</v>
      </c>
      <c r="E679" s="417">
        <v>123332.90114001842</v>
      </c>
      <c r="F679" s="417">
        <v>0</v>
      </c>
      <c r="G679" s="417">
        <v>0</v>
      </c>
      <c r="H679" s="417">
        <v>1279.5511623017185</v>
      </c>
      <c r="I679" s="417">
        <v>11385.606137874154</v>
      </c>
      <c r="J679" s="417">
        <v>3216.6201857238234</v>
      </c>
      <c r="K679" s="417">
        <v>21318.854835978709</v>
      </c>
      <c r="L679" s="417">
        <v>5165.3356048616261</v>
      </c>
      <c r="M679" s="417">
        <v>195866</v>
      </c>
      <c r="N679" s="433" t="s">
        <v>683</v>
      </c>
    </row>
    <row r="680" spans="1:14" ht="12.6" customHeight="1" x14ac:dyDescent="0.25">
      <c r="A680" s="431">
        <v>7020</v>
      </c>
      <c r="B680" s="433" t="s">
        <v>684</v>
      </c>
      <c r="C680" s="417">
        <v>973298</v>
      </c>
      <c r="D680" s="417">
        <v>34460.871720465489</v>
      </c>
      <c r="E680" s="417">
        <v>173968.29745374349</v>
      </c>
      <c r="F680" s="417">
        <v>0</v>
      </c>
      <c r="G680" s="417">
        <v>0</v>
      </c>
      <c r="H680" s="417">
        <v>1838.1377024716799</v>
      </c>
      <c r="I680" s="417">
        <v>13005.975777143398</v>
      </c>
      <c r="J680" s="417">
        <v>19360.48893639673</v>
      </c>
      <c r="K680" s="417">
        <v>119785.90846822655</v>
      </c>
      <c r="L680" s="417">
        <v>7417.7251348641803</v>
      </c>
      <c r="M680" s="417">
        <v>369837</v>
      </c>
      <c r="N680" s="433" t="s">
        <v>685</v>
      </c>
    </row>
    <row r="681" spans="1:14" ht="12.6" customHeight="1" x14ac:dyDescent="0.25">
      <c r="A681" s="431">
        <v>7030</v>
      </c>
      <c r="B681" s="433" t="s">
        <v>686</v>
      </c>
      <c r="C681" s="417">
        <v>248490</v>
      </c>
      <c r="D681" s="417">
        <v>18199.291680378137</v>
      </c>
      <c r="E681" s="417">
        <v>46038.276937788622</v>
      </c>
      <c r="F681" s="417">
        <v>0</v>
      </c>
      <c r="G681" s="417">
        <v>0</v>
      </c>
      <c r="H681" s="417">
        <v>588.20277387324506</v>
      </c>
      <c r="I681" s="417">
        <v>6868.6465239820154</v>
      </c>
      <c r="J681" s="417">
        <v>0</v>
      </c>
      <c r="K681" s="417">
        <v>22336.433931389787</v>
      </c>
      <c r="L681" s="417">
        <v>2371.5062839930738</v>
      </c>
      <c r="M681" s="417">
        <v>96402</v>
      </c>
      <c r="N681" s="433" t="s">
        <v>687</v>
      </c>
    </row>
    <row r="682" spans="1:14" ht="12.6" customHeight="1" x14ac:dyDescent="0.25">
      <c r="A682" s="431">
        <v>7040</v>
      </c>
      <c r="B682" s="433" t="s">
        <v>107</v>
      </c>
      <c r="C682" s="417">
        <v>575960</v>
      </c>
      <c r="D682" s="417">
        <v>2279.6607532832741</v>
      </c>
      <c r="E682" s="417">
        <v>99820.871960909222</v>
      </c>
      <c r="F682" s="417">
        <v>0</v>
      </c>
      <c r="G682" s="417">
        <v>0</v>
      </c>
      <c r="H682" s="417">
        <v>344.19092978545655</v>
      </c>
      <c r="I682" s="417">
        <v>860.373259788979</v>
      </c>
      <c r="J682" s="417">
        <v>0</v>
      </c>
      <c r="K682" s="417">
        <v>41470.8315536382</v>
      </c>
      <c r="L682" s="417">
        <v>1386.0858646169563</v>
      </c>
      <c r="M682" s="417">
        <v>146162</v>
      </c>
      <c r="N682" s="433" t="s">
        <v>688</v>
      </c>
    </row>
    <row r="683" spans="1:14" ht="12.6" customHeight="1" x14ac:dyDescent="0.25">
      <c r="A683" s="431">
        <v>7050</v>
      </c>
      <c r="B683" s="433" t="s">
        <v>689</v>
      </c>
      <c r="C683" s="417">
        <v>909499</v>
      </c>
      <c r="D683" s="417">
        <v>66642.082687647708</v>
      </c>
      <c r="E683" s="417">
        <v>168510.15356471931</v>
      </c>
      <c r="F683" s="417">
        <v>0</v>
      </c>
      <c r="G683" s="417">
        <v>0</v>
      </c>
      <c r="H683" s="417">
        <v>1365.5172442040264</v>
      </c>
      <c r="I683" s="417">
        <v>25151.57829449782</v>
      </c>
      <c r="J683" s="417">
        <v>0</v>
      </c>
      <c r="K683" s="417">
        <v>88403.182107851768</v>
      </c>
      <c r="L683" s="417">
        <v>5511.8570710158656</v>
      </c>
      <c r="M683" s="417">
        <v>355584</v>
      </c>
      <c r="N683" s="433" t="s">
        <v>690</v>
      </c>
    </row>
    <row r="684" spans="1:14" ht="12.6" customHeight="1" x14ac:dyDescent="0.25">
      <c r="A684" s="431">
        <v>7060</v>
      </c>
      <c r="B684" s="433" t="s">
        <v>691</v>
      </c>
      <c r="C684" s="417">
        <v>0</v>
      </c>
      <c r="D684" s="417">
        <v>0</v>
      </c>
      <c r="E684" s="417">
        <v>0</v>
      </c>
      <c r="F684" s="417">
        <v>0</v>
      </c>
      <c r="G684" s="417">
        <v>0</v>
      </c>
      <c r="H684" s="417">
        <v>0</v>
      </c>
      <c r="I684" s="417">
        <v>0</v>
      </c>
      <c r="J684" s="417">
        <v>0</v>
      </c>
      <c r="K684" s="417">
        <v>0</v>
      </c>
      <c r="L684" s="417">
        <v>0</v>
      </c>
      <c r="M684" s="417">
        <v>0</v>
      </c>
      <c r="N684" s="433" t="s">
        <v>692</v>
      </c>
    </row>
    <row r="685" spans="1:14" ht="12.6" customHeight="1" x14ac:dyDescent="0.25">
      <c r="A685" s="431">
        <v>7070</v>
      </c>
      <c r="B685" s="433" t="s">
        <v>109</v>
      </c>
      <c r="C685" s="417">
        <v>1297818</v>
      </c>
      <c r="D685" s="417">
        <v>27697.878152391779</v>
      </c>
      <c r="E685" s="417">
        <v>228822.33740735459</v>
      </c>
      <c r="F685" s="417">
        <v>0</v>
      </c>
      <c r="G685" s="417">
        <v>0</v>
      </c>
      <c r="H685" s="417">
        <v>1892.9048855795952</v>
      </c>
      <c r="I685" s="417">
        <v>10453.535106436095</v>
      </c>
      <c r="J685" s="417">
        <v>286.69007746696525</v>
      </c>
      <c r="K685" s="417">
        <v>96405.795125483171</v>
      </c>
      <c r="L685" s="417">
        <v>7634.3010512105802</v>
      </c>
      <c r="M685" s="417">
        <v>373193</v>
      </c>
      <c r="N685" s="433" t="s">
        <v>693</v>
      </c>
    </row>
    <row r="686" spans="1:14" ht="12.6" customHeight="1" x14ac:dyDescent="0.25">
      <c r="A686" s="431">
        <v>7110</v>
      </c>
      <c r="B686" s="433" t="s">
        <v>694</v>
      </c>
      <c r="C686" s="417">
        <v>0</v>
      </c>
      <c r="D686" s="417">
        <v>0</v>
      </c>
      <c r="E686" s="417">
        <v>0</v>
      </c>
      <c r="F686" s="417">
        <v>0</v>
      </c>
      <c r="G686" s="417">
        <v>0</v>
      </c>
      <c r="H686" s="417">
        <v>0</v>
      </c>
      <c r="I686" s="417">
        <v>0</v>
      </c>
      <c r="J686" s="417">
        <v>0</v>
      </c>
      <c r="K686" s="417">
        <v>0</v>
      </c>
      <c r="L686" s="417">
        <v>0</v>
      </c>
      <c r="M686" s="417">
        <v>0</v>
      </c>
      <c r="N686" s="433" t="s">
        <v>695</v>
      </c>
    </row>
    <row r="687" spans="1:14" ht="12.6" customHeight="1" x14ac:dyDescent="0.25">
      <c r="A687" s="431">
        <v>7120</v>
      </c>
      <c r="B687" s="433" t="s">
        <v>696</v>
      </c>
      <c r="C687" s="417">
        <v>0</v>
      </c>
      <c r="D687" s="417">
        <v>0</v>
      </c>
      <c r="E687" s="417">
        <v>0</v>
      </c>
      <c r="F687" s="417">
        <v>0</v>
      </c>
      <c r="G687" s="417">
        <v>0</v>
      </c>
      <c r="H687" s="417">
        <v>0</v>
      </c>
      <c r="I687" s="417">
        <v>0</v>
      </c>
      <c r="J687" s="417">
        <v>0</v>
      </c>
      <c r="K687" s="417">
        <v>0</v>
      </c>
      <c r="L687" s="417">
        <v>0</v>
      </c>
      <c r="M687" s="417">
        <v>0</v>
      </c>
      <c r="N687" s="433" t="s">
        <v>697</v>
      </c>
    </row>
    <row r="688" spans="1:14" ht="12.6" customHeight="1" x14ac:dyDescent="0.25">
      <c r="A688" s="431">
        <v>7130</v>
      </c>
      <c r="B688" s="433" t="s">
        <v>698</v>
      </c>
      <c r="C688" s="417">
        <v>0</v>
      </c>
      <c r="D688" s="417">
        <v>0</v>
      </c>
      <c r="E688" s="417">
        <v>0</v>
      </c>
      <c r="F688" s="417">
        <v>0</v>
      </c>
      <c r="G688" s="417">
        <v>0</v>
      </c>
      <c r="H688" s="417">
        <v>0</v>
      </c>
      <c r="I688" s="417">
        <v>0</v>
      </c>
      <c r="J688" s="417">
        <v>0</v>
      </c>
      <c r="K688" s="417">
        <v>0</v>
      </c>
      <c r="L688" s="417">
        <v>0</v>
      </c>
      <c r="M688" s="417">
        <v>0</v>
      </c>
      <c r="N688" s="433" t="s">
        <v>699</v>
      </c>
    </row>
    <row r="689" spans="1:14" ht="12.6" customHeight="1" x14ac:dyDescent="0.25">
      <c r="A689" s="431">
        <v>7140</v>
      </c>
      <c r="B689" s="433" t="s">
        <v>1250</v>
      </c>
      <c r="C689" s="417">
        <v>1458677</v>
      </c>
      <c r="D689" s="417">
        <v>53496.039010380831</v>
      </c>
      <c r="E689" s="417">
        <v>261044.75627485247</v>
      </c>
      <c r="F689" s="417">
        <v>0</v>
      </c>
      <c r="G689" s="417">
        <v>0</v>
      </c>
      <c r="H689" s="417">
        <v>1952.949340214798</v>
      </c>
      <c r="I689" s="417">
        <v>20190.092496381374</v>
      </c>
      <c r="J689" s="417">
        <v>21601.090186250502</v>
      </c>
      <c r="K689" s="417">
        <v>147752.61927713262</v>
      </c>
      <c r="L689" s="417">
        <v>7872.5345591916193</v>
      </c>
      <c r="M689" s="417">
        <v>513910</v>
      </c>
      <c r="N689" s="433" t="s">
        <v>700</v>
      </c>
    </row>
    <row r="690" spans="1:14" ht="12.6" customHeight="1" x14ac:dyDescent="0.25">
      <c r="A690" s="431">
        <v>7150</v>
      </c>
      <c r="B690" s="433" t="s">
        <v>701</v>
      </c>
      <c r="C690" s="417">
        <v>0</v>
      </c>
      <c r="D690" s="417">
        <v>0</v>
      </c>
      <c r="E690" s="417">
        <v>0</v>
      </c>
      <c r="F690" s="417">
        <v>0</v>
      </c>
      <c r="G690" s="417">
        <v>0</v>
      </c>
      <c r="H690" s="417">
        <v>0</v>
      </c>
      <c r="I690" s="417">
        <v>0</v>
      </c>
      <c r="J690" s="417">
        <v>0</v>
      </c>
      <c r="K690" s="417">
        <v>0</v>
      </c>
      <c r="L690" s="417">
        <v>0</v>
      </c>
      <c r="M690" s="417">
        <v>0</v>
      </c>
      <c r="N690" s="433" t="s">
        <v>702</v>
      </c>
    </row>
    <row r="691" spans="1:14" ht="12.6" customHeight="1" x14ac:dyDescent="0.25">
      <c r="A691" s="431">
        <v>7160</v>
      </c>
      <c r="B691" s="433" t="s">
        <v>703</v>
      </c>
      <c r="C691" s="417">
        <v>0</v>
      </c>
      <c r="D691" s="417">
        <v>0</v>
      </c>
      <c r="E691" s="417">
        <v>0</v>
      </c>
      <c r="F691" s="417">
        <v>0</v>
      </c>
      <c r="G691" s="417">
        <v>0</v>
      </c>
      <c r="H691" s="417">
        <v>0</v>
      </c>
      <c r="I691" s="417">
        <v>0</v>
      </c>
      <c r="J691" s="417">
        <v>0</v>
      </c>
      <c r="K691" s="417">
        <v>0</v>
      </c>
      <c r="L691" s="417">
        <v>0</v>
      </c>
      <c r="M691" s="417">
        <v>0</v>
      </c>
      <c r="N691" s="433" t="s">
        <v>704</v>
      </c>
    </row>
    <row r="692" spans="1:14" ht="12.6" customHeight="1" x14ac:dyDescent="0.25">
      <c r="A692" s="431">
        <v>7170</v>
      </c>
      <c r="B692" s="433" t="s">
        <v>115</v>
      </c>
      <c r="C692" s="417">
        <v>542930</v>
      </c>
      <c r="D692" s="417">
        <v>15425.704430550155</v>
      </c>
      <c r="E692" s="417">
        <v>96388.326611836863</v>
      </c>
      <c r="F692" s="417">
        <v>0</v>
      </c>
      <c r="G692" s="417">
        <v>0</v>
      </c>
      <c r="H692" s="417">
        <v>537.37676248079106</v>
      </c>
      <c r="I692" s="417">
        <v>5821.8590579054244</v>
      </c>
      <c r="J692" s="417">
        <v>0</v>
      </c>
      <c r="K692" s="417">
        <v>98432.270886475686</v>
      </c>
      <c r="L692" s="417">
        <v>2165.7591634639944</v>
      </c>
      <c r="M692" s="417">
        <v>218771</v>
      </c>
      <c r="N692" s="433" t="s">
        <v>705</v>
      </c>
    </row>
    <row r="693" spans="1:14" ht="12.6" customHeight="1" x14ac:dyDescent="0.25">
      <c r="A693" s="431">
        <v>7180</v>
      </c>
      <c r="B693" s="433" t="s">
        <v>706</v>
      </c>
      <c r="C693" s="417">
        <v>163627</v>
      </c>
      <c r="D693" s="417">
        <v>5433.1914619918034</v>
      </c>
      <c r="E693" s="417">
        <v>29184.673537664217</v>
      </c>
      <c r="F693" s="417">
        <v>0</v>
      </c>
      <c r="G693" s="417">
        <v>0</v>
      </c>
      <c r="H693" s="417">
        <v>303.21074763434802</v>
      </c>
      <c r="I693" s="417">
        <v>2050.5562691637333</v>
      </c>
      <c r="J693" s="417">
        <v>0</v>
      </c>
      <c r="K693" s="417">
        <v>29284.720231430427</v>
      </c>
      <c r="L693" s="417">
        <v>1223.6539273571566</v>
      </c>
      <c r="M693" s="417">
        <v>67480</v>
      </c>
      <c r="N693" s="433" t="s">
        <v>707</v>
      </c>
    </row>
    <row r="694" spans="1:14" ht="12.6" customHeight="1" x14ac:dyDescent="0.25">
      <c r="A694" s="431">
        <v>7190</v>
      </c>
      <c r="B694" s="433" t="s">
        <v>117</v>
      </c>
      <c r="C694" s="417">
        <v>0</v>
      </c>
      <c r="D694" s="417">
        <v>0</v>
      </c>
      <c r="E694" s="417">
        <v>0</v>
      </c>
      <c r="F694" s="417">
        <v>0</v>
      </c>
      <c r="G694" s="417">
        <v>0</v>
      </c>
      <c r="H694" s="417">
        <v>0</v>
      </c>
      <c r="I694" s="417">
        <v>0</v>
      </c>
      <c r="J694" s="417">
        <v>0</v>
      </c>
      <c r="K694" s="417">
        <v>0</v>
      </c>
      <c r="L694" s="417">
        <v>0</v>
      </c>
      <c r="M694" s="417">
        <v>0</v>
      </c>
      <c r="N694" s="433" t="s">
        <v>708</v>
      </c>
    </row>
    <row r="695" spans="1:14" ht="12.6" customHeight="1" x14ac:dyDescent="0.25">
      <c r="A695" s="431">
        <v>7200</v>
      </c>
      <c r="B695" s="433" t="s">
        <v>709</v>
      </c>
      <c r="C695" s="417">
        <v>515956</v>
      </c>
      <c r="D695" s="417">
        <v>43845.475154814972</v>
      </c>
      <c r="E695" s="417">
        <v>96637.90841008928</v>
      </c>
      <c r="F695" s="417">
        <v>0</v>
      </c>
      <c r="G695" s="417">
        <v>0</v>
      </c>
      <c r="H695" s="417">
        <v>1199.8499039615244</v>
      </c>
      <c r="I695" s="417">
        <v>16547.84569660803</v>
      </c>
      <c r="J695" s="417">
        <v>0</v>
      </c>
      <c r="K695" s="417">
        <v>27739.505609976364</v>
      </c>
      <c r="L695" s="417">
        <v>4840.4717303420275</v>
      </c>
      <c r="M695" s="417">
        <v>190811</v>
      </c>
      <c r="N695" s="433" t="s">
        <v>710</v>
      </c>
    </row>
    <row r="696" spans="1:14" ht="12.6" customHeight="1" x14ac:dyDescent="0.25">
      <c r="A696" s="431">
        <v>7220</v>
      </c>
      <c r="B696" s="433" t="s">
        <v>711</v>
      </c>
      <c r="C696" s="417">
        <v>0</v>
      </c>
      <c r="D696" s="417">
        <v>0</v>
      </c>
      <c r="E696" s="417">
        <v>0</v>
      </c>
      <c r="F696" s="417">
        <v>0</v>
      </c>
      <c r="G696" s="417">
        <v>0</v>
      </c>
      <c r="H696" s="417">
        <v>0</v>
      </c>
      <c r="I696" s="417">
        <v>0</v>
      </c>
      <c r="J696" s="417">
        <v>0</v>
      </c>
      <c r="K696" s="417">
        <v>0</v>
      </c>
      <c r="L696" s="417">
        <v>0</v>
      </c>
      <c r="M696" s="417">
        <v>0</v>
      </c>
      <c r="N696" s="433" t="s">
        <v>712</v>
      </c>
    </row>
    <row r="697" spans="1:14" ht="12.6" customHeight="1" x14ac:dyDescent="0.25">
      <c r="A697" s="431">
        <v>7230</v>
      </c>
      <c r="B697" s="433" t="s">
        <v>713</v>
      </c>
      <c r="C697" s="417">
        <v>2395013</v>
      </c>
      <c r="D697" s="417">
        <v>54141.94289047776</v>
      </c>
      <c r="E697" s="417">
        <v>422794.90418940474</v>
      </c>
      <c r="F697" s="417">
        <v>0</v>
      </c>
      <c r="G697" s="417">
        <v>0</v>
      </c>
      <c r="H697" s="417">
        <v>3283.7383166529048</v>
      </c>
      <c r="I697" s="417">
        <v>20433.864919988249</v>
      </c>
      <c r="J697" s="417">
        <v>22118.216752517026</v>
      </c>
      <c r="K697" s="417">
        <v>236096.01953493443</v>
      </c>
      <c r="L697" s="417">
        <v>13243.617284582326</v>
      </c>
      <c r="M697" s="417">
        <v>772112</v>
      </c>
      <c r="N697" s="433" t="s">
        <v>714</v>
      </c>
    </row>
    <row r="698" spans="1:14" ht="12.6" customHeight="1" x14ac:dyDescent="0.25">
      <c r="A698" s="431">
        <v>7240</v>
      </c>
      <c r="B698" s="433" t="s">
        <v>119</v>
      </c>
      <c r="C698" s="417">
        <v>774787</v>
      </c>
      <c r="D698" s="417">
        <v>47340.95497651599</v>
      </c>
      <c r="E698" s="417">
        <v>141923.03797059975</v>
      </c>
      <c r="F698" s="417">
        <v>0</v>
      </c>
      <c r="G698" s="417">
        <v>0</v>
      </c>
      <c r="H698" s="417">
        <v>5878.1730585023906</v>
      </c>
      <c r="I698" s="417">
        <v>17867.084694951129</v>
      </c>
      <c r="J698" s="417">
        <v>9766.0161843679725</v>
      </c>
      <c r="K698" s="417">
        <v>53623.563157881676</v>
      </c>
      <c r="L698" s="417">
        <v>23704.234044113418</v>
      </c>
      <c r="M698" s="417">
        <v>300103</v>
      </c>
      <c r="N698" s="433" t="s">
        <v>715</v>
      </c>
    </row>
    <row r="699" spans="1:14" ht="12.6" customHeight="1" x14ac:dyDescent="0.25">
      <c r="A699" s="431">
        <v>7250</v>
      </c>
      <c r="B699" s="433" t="s">
        <v>716</v>
      </c>
      <c r="C699" s="417">
        <v>0</v>
      </c>
      <c r="D699" s="417">
        <v>0</v>
      </c>
      <c r="E699" s="417">
        <v>0</v>
      </c>
      <c r="F699" s="417">
        <v>0</v>
      </c>
      <c r="G699" s="417">
        <v>0</v>
      </c>
      <c r="H699" s="417">
        <v>0</v>
      </c>
      <c r="I699" s="417">
        <v>0</v>
      </c>
      <c r="J699" s="417">
        <v>0</v>
      </c>
      <c r="K699" s="417">
        <v>0</v>
      </c>
      <c r="L699" s="417">
        <v>0</v>
      </c>
      <c r="M699" s="417">
        <v>0</v>
      </c>
      <c r="N699" s="433" t="s">
        <v>717</v>
      </c>
    </row>
    <row r="700" spans="1:14" ht="12.6" customHeight="1" x14ac:dyDescent="0.25">
      <c r="A700" s="431">
        <v>7260</v>
      </c>
      <c r="B700" s="433" t="s">
        <v>121</v>
      </c>
      <c r="C700" s="417">
        <v>5641997</v>
      </c>
      <c r="D700" s="417">
        <v>23974.432255362433</v>
      </c>
      <c r="E700" s="417">
        <v>978110.37059709418</v>
      </c>
      <c r="F700" s="417">
        <v>0</v>
      </c>
      <c r="G700" s="417">
        <v>0</v>
      </c>
      <c r="H700" s="417">
        <v>9604.2314133425934</v>
      </c>
      <c r="I700" s="417">
        <v>9048.2587821140951</v>
      </c>
      <c r="J700" s="417">
        <v>0</v>
      </c>
      <c r="K700" s="417">
        <v>6500.253043156401</v>
      </c>
      <c r="L700" s="417">
        <v>27028.674360030651</v>
      </c>
      <c r="M700" s="417">
        <v>1054266</v>
      </c>
      <c r="N700" s="433" t="s">
        <v>718</v>
      </c>
    </row>
    <row r="701" spans="1:14" ht="12.6" customHeight="1" x14ac:dyDescent="0.25">
      <c r="A701" s="431">
        <v>7310</v>
      </c>
      <c r="B701" s="433" t="s">
        <v>719</v>
      </c>
      <c r="C701" s="417">
        <v>103364</v>
      </c>
      <c r="D701" s="417">
        <v>0</v>
      </c>
      <c r="E701" s="417">
        <v>17843.612795300352</v>
      </c>
      <c r="F701" s="417">
        <v>0</v>
      </c>
      <c r="G701" s="417">
        <v>0</v>
      </c>
      <c r="H701" s="417">
        <v>270.41498365422791</v>
      </c>
      <c r="I701" s="417">
        <v>0</v>
      </c>
      <c r="J701" s="417">
        <v>0</v>
      </c>
      <c r="K701" s="417">
        <v>7666.9387594796663</v>
      </c>
      <c r="L701" s="417">
        <v>1093.7083775493172</v>
      </c>
      <c r="M701" s="417">
        <v>26875</v>
      </c>
      <c r="N701" s="433" t="s">
        <v>720</v>
      </c>
    </row>
    <row r="702" spans="1:14" ht="12.6" customHeight="1" x14ac:dyDescent="0.25">
      <c r="A702" s="431">
        <v>7320</v>
      </c>
      <c r="B702" s="433" t="s">
        <v>721</v>
      </c>
      <c r="C702" s="417">
        <v>0</v>
      </c>
      <c r="D702" s="417">
        <v>0</v>
      </c>
      <c r="E702" s="417">
        <v>0</v>
      </c>
      <c r="F702" s="417">
        <v>0</v>
      </c>
      <c r="G702" s="417">
        <v>0</v>
      </c>
      <c r="H702" s="417">
        <v>0</v>
      </c>
      <c r="I702" s="417">
        <v>0</v>
      </c>
      <c r="J702" s="417">
        <v>0</v>
      </c>
      <c r="K702" s="417">
        <v>0</v>
      </c>
      <c r="L702" s="417">
        <v>0</v>
      </c>
      <c r="M702" s="417">
        <v>0</v>
      </c>
      <c r="N702" s="433" t="s">
        <v>722</v>
      </c>
    </row>
    <row r="703" spans="1:14" ht="12.6" customHeight="1" x14ac:dyDescent="0.25">
      <c r="A703" s="431">
        <v>7330</v>
      </c>
      <c r="B703" s="433" t="s">
        <v>723</v>
      </c>
      <c r="C703" s="417">
        <v>0</v>
      </c>
      <c r="D703" s="417">
        <v>0</v>
      </c>
      <c r="E703" s="417">
        <v>0</v>
      </c>
      <c r="F703" s="417">
        <v>0</v>
      </c>
      <c r="G703" s="417">
        <v>0</v>
      </c>
      <c r="H703" s="417">
        <v>0</v>
      </c>
      <c r="I703" s="417">
        <v>0</v>
      </c>
      <c r="J703" s="417">
        <v>0</v>
      </c>
      <c r="K703" s="417">
        <v>0</v>
      </c>
      <c r="L703" s="417">
        <v>0</v>
      </c>
      <c r="M703" s="417">
        <v>0</v>
      </c>
      <c r="N703" s="433" t="s">
        <v>724</v>
      </c>
    </row>
    <row r="704" spans="1:14" ht="12.6" customHeight="1" x14ac:dyDescent="0.25">
      <c r="A704" s="431">
        <v>7340</v>
      </c>
      <c r="B704" s="433" t="s">
        <v>725</v>
      </c>
      <c r="C704" s="417">
        <v>0</v>
      </c>
      <c r="D704" s="417">
        <v>0</v>
      </c>
      <c r="E704" s="417">
        <v>0</v>
      </c>
      <c r="F704" s="417">
        <v>0</v>
      </c>
      <c r="G704" s="417">
        <v>0</v>
      </c>
      <c r="H704" s="417">
        <v>0</v>
      </c>
      <c r="I704" s="417">
        <v>0</v>
      </c>
      <c r="J704" s="417">
        <v>0</v>
      </c>
      <c r="K704" s="417">
        <v>0</v>
      </c>
      <c r="L704" s="417">
        <v>0</v>
      </c>
      <c r="M704" s="417">
        <v>0</v>
      </c>
      <c r="N704" s="433" t="s">
        <v>726</v>
      </c>
    </row>
    <row r="705" spans="1:82" ht="12.6" customHeight="1" x14ac:dyDescent="0.25">
      <c r="A705" s="431">
        <v>7350</v>
      </c>
      <c r="B705" s="433" t="s">
        <v>727</v>
      </c>
      <c r="C705" s="417">
        <v>0</v>
      </c>
      <c r="D705" s="417">
        <v>0</v>
      </c>
      <c r="E705" s="417">
        <v>0</v>
      </c>
      <c r="F705" s="417">
        <v>0</v>
      </c>
      <c r="G705" s="417">
        <v>0</v>
      </c>
      <c r="H705" s="417">
        <v>0</v>
      </c>
      <c r="I705" s="417">
        <v>0</v>
      </c>
      <c r="J705" s="417">
        <v>0</v>
      </c>
      <c r="K705" s="417">
        <v>10803.060868569259</v>
      </c>
      <c r="L705" s="417">
        <v>0</v>
      </c>
      <c r="M705" s="417">
        <v>10803</v>
      </c>
      <c r="N705" s="433" t="s">
        <v>728</v>
      </c>
      <c r="O705" s="406"/>
      <c r="P705" s="406"/>
      <c r="Q705" s="406"/>
      <c r="R705" s="406"/>
      <c r="S705" s="406"/>
      <c r="T705" s="406"/>
      <c r="U705" s="406"/>
      <c r="V705" s="406"/>
      <c r="W705" s="406"/>
      <c r="X705" s="406"/>
      <c r="Y705" s="406"/>
      <c r="Z705" s="406"/>
      <c r="AA705" s="406"/>
      <c r="AB705" s="406"/>
      <c r="AC705" s="406"/>
      <c r="AD705" s="406"/>
      <c r="AE705" s="406"/>
      <c r="AF705" s="406"/>
      <c r="AG705" s="406"/>
      <c r="AH705" s="406"/>
      <c r="AI705" s="406"/>
      <c r="AJ705" s="406"/>
      <c r="AK705" s="406"/>
      <c r="AL705" s="406"/>
      <c r="AM705" s="406"/>
      <c r="AN705" s="406"/>
      <c r="AO705" s="406"/>
      <c r="AP705" s="406"/>
      <c r="AQ705" s="406"/>
      <c r="AR705" s="406"/>
      <c r="AS705" s="406"/>
      <c r="AT705" s="406"/>
      <c r="AU705" s="406"/>
      <c r="AV705" s="406"/>
      <c r="AW705" s="406"/>
      <c r="AX705" s="406"/>
      <c r="AY705" s="406"/>
      <c r="AZ705" s="406"/>
      <c r="BA705" s="406"/>
      <c r="BB705" s="406"/>
      <c r="BC705" s="406"/>
      <c r="BD705" s="406"/>
      <c r="BE705" s="406"/>
      <c r="BF705" s="406"/>
      <c r="BG705" s="406"/>
      <c r="BH705" s="406"/>
      <c r="BI705" s="406"/>
      <c r="BJ705" s="406"/>
      <c r="BK705" s="406"/>
      <c r="BL705" s="406"/>
      <c r="BM705" s="406"/>
      <c r="BN705" s="406"/>
      <c r="BO705" s="406"/>
      <c r="BP705" s="406"/>
      <c r="BQ705" s="406"/>
      <c r="BR705" s="406"/>
      <c r="BS705" s="406"/>
      <c r="BT705" s="406"/>
      <c r="BU705" s="406"/>
      <c r="BV705" s="406"/>
      <c r="BW705" s="406"/>
      <c r="BX705" s="406"/>
      <c r="BY705" s="406"/>
      <c r="BZ705" s="406"/>
      <c r="CA705" s="406"/>
      <c r="CB705" s="406"/>
      <c r="CC705" s="406"/>
      <c r="CD705" s="406"/>
    </row>
    <row r="706" spans="1:82" ht="12.6" customHeight="1" x14ac:dyDescent="0.25">
      <c r="A706" s="431">
        <v>7380</v>
      </c>
      <c r="B706" s="433" t="s">
        <v>729</v>
      </c>
      <c r="C706" s="417">
        <v>0</v>
      </c>
      <c r="D706" s="417">
        <v>0</v>
      </c>
      <c r="E706" s="417">
        <v>0</v>
      </c>
      <c r="F706" s="417">
        <v>0</v>
      </c>
      <c r="G706" s="417">
        <v>0</v>
      </c>
      <c r="H706" s="417">
        <v>0</v>
      </c>
      <c r="I706" s="417">
        <v>0</v>
      </c>
      <c r="J706" s="417">
        <v>0</v>
      </c>
      <c r="K706" s="417">
        <v>0</v>
      </c>
      <c r="L706" s="417">
        <v>0</v>
      </c>
      <c r="M706" s="417">
        <v>0</v>
      </c>
      <c r="N706" s="433" t="s">
        <v>730</v>
      </c>
      <c r="O706" s="406"/>
      <c r="P706" s="406"/>
      <c r="Q706" s="406"/>
      <c r="R706" s="406"/>
      <c r="S706" s="406"/>
      <c r="T706" s="406"/>
      <c r="U706" s="406"/>
      <c r="V706" s="406"/>
      <c r="W706" s="406"/>
      <c r="X706" s="406"/>
      <c r="Y706" s="406"/>
      <c r="Z706" s="406"/>
      <c r="AA706" s="406"/>
      <c r="AB706" s="406"/>
      <c r="AC706" s="406"/>
      <c r="AD706" s="406"/>
      <c r="AE706" s="406"/>
      <c r="AF706" s="406"/>
      <c r="AG706" s="406"/>
      <c r="AH706" s="406"/>
      <c r="AI706" s="406"/>
      <c r="AJ706" s="406"/>
      <c r="AK706" s="406"/>
      <c r="AL706" s="406"/>
      <c r="AM706" s="406"/>
      <c r="AN706" s="406"/>
      <c r="AO706" s="406"/>
      <c r="AP706" s="406"/>
      <c r="AQ706" s="406"/>
      <c r="AR706" s="406"/>
      <c r="AS706" s="406"/>
      <c r="AT706" s="406"/>
      <c r="AU706" s="406"/>
      <c r="AV706" s="406"/>
      <c r="AW706" s="406"/>
      <c r="AX706" s="406"/>
      <c r="AY706" s="406"/>
      <c r="AZ706" s="406"/>
      <c r="BA706" s="406"/>
      <c r="BB706" s="406"/>
      <c r="BC706" s="406"/>
      <c r="BD706" s="406"/>
      <c r="BE706" s="406"/>
      <c r="BF706" s="406"/>
      <c r="BG706" s="406"/>
      <c r="BH706" s="406"/>
      <c r="BI706" s="406"/>
      <c r="BJ706" s="406"/>
      <c r="BK706" s="406"/>
      <c r="BL706" s="406"/>
      <c r="BM706" s="406"/>
      <c r="BN706" s="406"/>
      <c r="BO706" s="406"/>
      <c r="BP706" s="406"/>
      <c r="BQ706" s="406"/>
      <c r="BR706" s="406"/>
      <c r="BS706" s="406"/>
      <c r="BT706" s="406"/>
      <c r="BU706" s="406"/>
      <c r="BV706" s="406"/>
      <c r="BW706" s="406"/>
      <c r="BX706" s="406"/>
      <c r="BY706" s="406"/>
      <c r="BZ706" s="406"/>
      <c r="CA706" s="406"/>
      <c r="CB706" s="406"/>
      <c r="CC706" s="406"/>
      <c r="CD706" s="406"/>
    </row>
    <row r="707" spans="1:82" ht="12.6" customHeight="1" x14ac:dyDescent="0.25">
      <c r="A707" s="431">
        <v>7390</v>
      </c>
      <c r="B707" s="433" t="s">
        <v>731</v>
      </c>
      <c r="C707" s="417">
        <v>0</v>
      </c>
      <c r="D707" s="417">
        <v>0</v>
      </c>
      <c r="E707" s="417">
        <v>0</v>
      </c>
      <c r="F707" s="417">
        <v>0</v>
      </c>
      <c r="G707" s="417">
        <v>0</v>
      </c>
      <c r="H707" s="417">
        <v>0</v>
      </c>
      <c r="I707" s="417">
        <v>0</v>
      </c>
      <c r="J707" s="417">
        <v>0</v>
      </c>
      <c r="K707" s="417">
        <v>0</v>
      </c>
      <c r="L707" s="417">
        <v>0</v>
      </c>
      <c r="M707" s="417">
        <v>0</v>
      </c>
      <c r="N707" s="433" t="s">
        <v>732</v>
      </c>
      <c r="O707" s="406"/>
      <c r="P707" s="406"/>
      <c r="Q707" s="406"/>
      <c r="R707" s="406"/>
      <c r="S707" s="406"/>
      <c r="T707" s="406"/>
      <c r="U707" s="406"/>
      <c r="V707" s="406"/>
      <c r="W707" s="406"/>
      <c r="X707" s="406"/>
      <c r="Y707" s="406"/>
      <c r="Z707" s="406"/>
      <c r="AA707" s="406"/>
      <c r="AB707" s="406"/>
      <c r="AC707" s="406"/>
      <c r="AD707" s="406"/>
      <c r="AE707" s="406"/>
      <c r="AF707" s="406"/>
      <c r="AG707" s="406"/>
      <c r="AH707" s="406"/>
      <c r="AI707" s="406"/>
      <c r="AJ707" s="406"/>
      <c r="AK707" s="406"/>
      <c r="AL707" s="406"/>
      <c r="AM707" s="406"/>
      <c r="AN707" s="406"/>
      <c r="AO707" s="406"/>
      <c r="AP707" s="406"/>
      <c r="AQ707" s="406"/>
      <c r="AR707" s="406"/>
      <c r="AS707" s="406"/>
      <c r="AT707" s="406"/>
      <c r="AU707" s="406"/>
      <c r="AV707" s="406"/>
      <c r="AW707" s="406"/>
      <c r="AX707" s="406"/>
      <c r="AY707" s="406"/>
      <c r="AZ707" s="406"/>
      <c r="BA707" s="406"/>
      <c r="BB707" s="406"/>
      <c r="BC707" s="406"/>
      <c r="BD707" s="406"/>
      <c r="BE707" s="406"/>
      <c r="BF707" s="406"/>
      <c r="BG707" s="406"/>
      <c r="BH707" s="406"/>
      <c r="BI707" s="406"/>
      <c r="BJ707" s="406"/>
      <c r="BK707" s="406"/>
      <c r="BL707" s="406"/>
      <c r="BM707" s="406"/>
      <c r="BN707" s="406"/>
      <c r="BO707" s="406"/>
      <c r="BP707" s="406"/>
      <c r="BQ707" s="406"/>
      <c r="BR707" s="406"/>
      <c r="BS707" s="406"/>
      <c r="BT707" s="406"/>
      <c r="BU707" s="406"/>
      <c r="BV707" s="406"/>
      <c r="BW707" s="406"/>
      <c r="BX707" s="406"/>
      <c r="BY707" s="406"/>
      <c r="BZ707" s="406"/>
      <c r="CA707" s="406"/>
      <c r="CB707" s="406"/>
      <c r="CC707" s="406"/>
      <c r="CD707" s="406"/>
    </row>
    <row r="708" spans="1:82" ht="12.6" customHeight="1" x14ac:dyDescent="0.25">
      <c r="A708" s="431">
        <v>7400</v>
      </c>
      <c r="B708" s="433" t="s">
        <v>733</v>
      </c>
      <c r="C708" s="417">
        <v>-5326</v>
      </c>
      <c r="D708" s="417">
        <v>0</v>
      </c>
      <c r="E708" s="417">
        <v>-919.42147892660569</v>
      </c>
      <c r="F708" s="417">
        <v>0</v>
      </c>
      <c r="G708" s="417">
        <v>0</v>
      </c>
      <c r="H708" s="417">
        <v>0</v>
      </c>
      <c r="I708" s="417">
        <v>0</v>
      </c>
      <c r="J708" s="417">
        <v>0</v>
      </c>
      <c r="K708" s="417">
        <v>0</v>
      </c>
      <c r="L708" s="417">
        <v>0</v>
      </c>
      <c r="M708" s="417">
        <v>-919</v>
      </c>
      <c r="N708" s="433" t="s">
        <v>734</v>
      </c>
      <c r="O708" s="406"/>
      <c r="P708" s="406"/>
      <c r="Q708" s="406"/>
      <c r="R708" s="406"/>
      <c r="S708" s="406"/>
      <c r="T708" s="406"/>
      <c r="U708" s="406"/>
      <c r="V708" s="406"/>
      <c r="W708" s="406"/>
      <c r="X708" s="406"/>
      <c r="Y708" s="406"/>
      <c r="Z708" s="406"/>
      <c r="AA708" s="406"/>
      <c r="AB708" s="406"/>
      <c r="AC708" s="406"/>
      <c r="AD708" s="406"/>
      <c r="AE708" s="406"/>
      <c r="AF708" s="406"/>
      <c r="AG708" s="406"/>
      <c r="AH708" s="406"/>
      <c r="AI708" s="406"/>
      <c r="AJ708" s="406"/>
      <c r="AK708" s="406"/>
      <c r="AL708" s="406"/>
      <c r="AM708" s="406"/>
      <c r="AN708" s="406"/>
      <c r="AO708" s="406"/>
      <c r="AP708" s="406"/>
      <c r="AQ708" s="406"/>
      <c r="AR708" s="406"/>
      <c r="AS708" s="406"/>
      <c r="AT708" s="406"/>
      <c r="AU708" s="406"/>
      <c r="AV708" s="406"/>
      <c r="AW708" s="406"/>
      <c r="AX708" s="406"/>
      <c r="AY708" s="406"/>
      <c r="AZ708" s="406"/>
      <c r="BA708" s="406"/>
      <c r="BB708" s="406"/>
      <c r="BC708" s="406"/>
      <c r="BD708" s="406"/>
      <c r="BE708" s="406"/>
      <c r="BF708" s="406"/>
      <c r="BG708" s="406"/>
      <c r="BH708" s="406"/>
      <c r="BI708" s="406"/>
      <c r="BJ708" s="406"/>
      <c r="BK708" s="406"/>
      <c r="BL708" s="406"/>
      <c r="BM708" s="406"/>
      <c r="BN708" s="406"/>
      <c r="BO708" s="406"/>
      <c r="BP708" s="406"/>
      <c r="BQ708" s="406"/>
      <c r="BR708" s="406"/>
      <c r="BS708" s="406"/>
      <c r="BT708" s="406"/>
      <c r="BU708" s="406"/>
      <c r="BV708" s="406"/>
      <c r="BW708" s="406"/>
      <c r="BX708" s="406"/>
      <c r="BY708" s="406"/>
      <c r="BZ708" s="406"/>
      <c r="CA708" s="406"/>
      <c r="CB708" s="406"/>
      <c r="CC708" s="406"/>
      <c r="CD708" s="406"/>
    </row>
    <row r="709" spans="1:82" ht="12.6" customHeight="1" x14ac:dyDescent="0.25">
      <c r="A709" s="431">
        <v>7410</v>
      </c>
      <c r="B709" s="433" t="s">
        <v>129</v>
      </c>
      <c r="C709" s="417">
        <v>0</v>
      </c>
      <c r="D709" s="417">
        <v>0</v>
      </c>
      <c r="E709" s="417">
        <v>0</v>
      </c>
      <c r="F709" s="417">
        <v>0</v>
      </c>
      <c r="G709" s="417">
        <v>0</v>
      </c>
      <c r="H709" s="417">
        <v>0</v>
      </c>
      <c r="I709" s="417">
        <v>0</v>
      </c>
      <c r="J709" s="417">
        <v>0</v>
      </c>
      <c r="K709" s="417">
        <v>0</v>
      </c>
      <c r="L709" s="417">
        <v>0</v>
      </c>
      <c r="M709" s="417">
        <v>0</v>
      </c>
      <c r="N709" s="433" t="s">
        <v>735</v>
      </c>
      <c r="O709" s="406"/>
      <c r="P709" s="406"/>
      <c r="Q709" s="406"/>
      <c r="R709" s="406"/>
      <c r="S709" s="406"/>
      <c r="T709" s="406"/>
      <c r="U709" s="406"/>
      <c r="V709" s="406"/>
      <c r="W709" s="406"/>
      <c r="X709" s="406"/>
      <c r="Y709" s="406"/>
      <c r="Z709" s="406"/>
      <c r="AA709" s="406"/>
      <c r="AB709" s="406"/>
      <c r="AC709" s="406"/>
      <c r="AD709" s="406"/>
      <c r="AE709" s="406"/>
      <c r="AF709" s="406"/>
      <c r="AG709" s="406"/>
      <c r="AH709" s="406"/>
      <c r="AI709" s="406"/>
      <c r="AJ709" s="406"/>
      <c r="AK709" s="406"/>
      <c r="AL709" s="406"/>
      <c r="AM709" s="406"/>
      <c r="AN709" s="406"/>
      <c r="AO709" s="406"/>
      <c r="AP709" s="406"/>
      <c r="AQ709" s="406"/>
      <c r="AR709" s="406"/>
      <c r="AS709" s="406"/>
      <c r="AT709" s="406"/>
      <c r="AU709" s="406"/>
      <c r="AV709" s="406"/>
      <c r="AW709" s="406"/>
      <c r="AX709" s="406"/>
      <c r="AY709" s="406"/>
      <c r="AZ709" s="406"/>
      <c r="BA709" s="406"/>
      <c r="BB709" s="406"/>
      <c r="BC709" s="406"/>
      <c r="BD709" s="406"/>
      <c r="BE709" s="406"/>
      <c r="BF709" s="406"/>
      <c r="BG709" s="406"/>
      <c r="BH709" s="406"/>
      <c r="BI709" s="406"/>
      <c r="BJ709" s="406"/>
      <c r="BK709" s="406"/>
      <c r="BL709" s="406"/>
      <c r="BM709" s="406"/>
      <c r="BN709" s="406"/>
      <c r="BO709" s="406"/>
      <c r="BP709" s="406"/>
      <c r="BQ709" s="406"/>
      <c r="BR709" s="406"/>
      <c r="BS709" s="406"/>
      <c r="BT709" s="406"/>
      <c r="BU709" s="406"/>
      <c r="BV709" s="406"/>
      <c r="BW709" s="406"/>
      <c r="BX709" s="406"/>
      <c r="BY709" s="406"/>
      <c r="BZ709" s="406"/>
      <c r="CA709" s="406"/>
      <c r="CB709" s="406"/>
      <c r="CC709" s="406"/>
      <c r="CD709" s="406"/>
    </row>
    <row r="710" spans="1:82" ht="12.6" customHeight="1" x14ac:dyDescent="0.25">
      <c r="A710" s="431">
        <v>7420</v>
      </c>
      <c r="B710" s="433" t="s">
        <v>736</v>
      </c>
      <c r="C710" s="417">
        <v>0</v>
      </c>
      <c r="D710" s="417">
        <v>0</v>
      </c>
      <c r="E710" s="417">
        <v>0</v>
      </c>
      <c r="F710" s="417">
        <v>0</v>
      </c>
      <c r="G710" s="417">
        <v>0</v>
      </c>
      <c r="H710" s="417">
        <v>0</v>
      </c>
      <c r="I710" s="417">
        <v>0</v>
      </c>
      <c r="J710" s="417">
        <v>0</v>
      </c>
      <c r="K710" s="417">
        <v>0</v>
      </c>
      <c r="L710" s="417">
        <v>0</v>
      </c>
      <c r="M710" s="417">
        <v>0</v>
      </c>
      <c r="N710" s="433" t="s">
        <v>737</v>
      </c>
      <c r="O710" s="406"/>
      <c r="P710" s="406"/>
      <c r="Q710" s="406"/>
      <c r="R710" s="406"/>
      <c r="S710" s="406"/>
      <c r="T710" s="406"/>
      <c r="U710" s="406"/>
      <c r="V710" s="406"/>
      <c r="W710" s="406"/>
      <c r="X710" s="406"/>
      <c r="Y710" s="406"/>
      <c r="Z710" s="406"/>
      <c r="AA710" s="406"/>
      <c r="AB710" s="406"/>
      <c r="AC710" s="406"/>
      <c r="AD710" s="406"/>
      <c r="AE710" s="406"/>
      <c r="AF710" s="406"/>
      <c r="AG710" s="406"/>
      <c r="AH710" s="406"/>
      <c r="AI710" s="406"/>
      <c r="AJ710" s="406"/>
      <c r="AK710" s="406"/>
      <c r="AL710" s="406"/>
      <c r="AM710" s="406"/>
      <c r="AN710" s="406"/>
      <c r="AO710" s="406"/>
      <c r="AP710" s="406"/>
      <c r="AQ710" s="406"/>
      <c r="AR710" s="406"/>
      <c r="AS710" s="406"/>
      <c r="AT710" s="406"/>
      <c r="AU710" s="406"/>
      <c r="AV710" s="406"/>
      <c r="AW710" s="406"/>
      <c r="AX710" s="406"/>
      <c r="AY710" s="406"/>
      <c r="AZ710" s="406"/>
      <c r="BA710" s="406"/>
      <c r="BB710" s="406"/>
      <c r="BC710" s="406"/>
      <c r="BD710" s="406"/>
      <c r="BE710" s="406"/>
      <c r="BF710" s="406"/>
      <c r="BG710" s="406"/>
      <c r="BH710" s="406"/>
      <c r="BI710" s="406"/>
      <c r="BJ710" s="406"/>
      <c r="BK710" s="406"/>
      <c r="BL710" s="406"/>
      <c r="BM710" s="406"/>
      <c r="BN710" s="406"/>
      <c r="BO710" s="406"/>
      <c r="BP710" s="406"/>
      <c r="BQ710" s="406"/>
      <c r="BR710" s="406"/>
      <c r="BS710" s="406"/>
      <c r="BT710" s="406"/>
      <c r="BU710" s="406"/>
      <c r="BV710" s="406"/>
      <c r="BW710" s="406"/>
      <c r="BX710" s="406"/>
      <c r="BY710" s="406"/>
      <c r="BZ710" s="406"/>
      <c r="CA710" s="406"/>
      <c r="CB710" s="406"/>
      <c r="CC710" s="406"/>
      <c r="CD710" s="406"/>
    </row>
    <row r="711" spans="1:82" ht="12.6" customHeight="1" x14ac:dyDescent="0.25">
      <c r="A711" s="431">
        <v>7430</v>
      </c>
      <c r="B711" s="433" t="s">
        <v>738</v>
      </c>
      <c r="C711" s="417">
        <v>0</v>
      </c>
      <c r="D711" s="417">
        <v>0</v>
      </c>
      <c r="E711" s="417">
        <v>0</v>
      </c>
      <c r="F711" s="417">
        <v>0</v>
      </c>
      <c r="G711" s="417">
        <v>0</v>
      </c>
      <c r="H711" s="417">
        <v>0</v>
      </c>
      <c r="I711" s="417">
        <v>0</v>
      </c>
      <c r="J711" s="417">
        <v>0</v>
      </c>
      <c r="K711" s="417">
        <v>0</v>
      </c>
      <c r="L711" s="417">
        <v>0</v>
      </c>
      <c r="M711" s="417">
        <v>0</v>
      </c>
      <c r="N711" s="433" t="s">
        <v>739</v>
      </c>
      <c r="O711" s="406"/>
      <c r="P711" s="406"/>
      <c r="Q711" s="406"/>
      <c r="R711" s="406"/>
      <c r="S711" s="406"/>
      <c r="T711" s="406"/>
      <c r="U711" s="406"/>
      <c r="V711" s="406"/>
      <c r="W711" s="406"/>
      <c r="X711" s="406"/>
      <c r="Y711" s="406"/>
      <c r="Z711" s="406"/>
      <c r="AA711" s="406"/>
      <c r="AB711" s="406"/>
      <c r="AC711" s="406"/>
      <c r="AD711" s="406"/>
      <c r="AE711" s="406"/>
      <c r="AF711" s="406"/>
      <c r="AG711" s="406"/>
      <c r="AH711" s="406"/>
      <c r="AI711" s="406"/>
      <c r="AJ711" s="406"/>
      <c r="AK711" s="406"/>
      <c r="AL711" s="406"/>
      <c r="AM711" s="406"/>
      <c r="AN711" s="406"/>
      <c r="AO711" s="406"/>
      <c r="AP711" s="406"/>
      <c r="AQ711" s="406"/>
      <c r="AR711" s="406"/>
      <c r="AS711" s="406"/>
      <c r="AT711" s="406"/>
      <c r="AU711" s="406"/>
      <c r="AV711" s="406"/>
      <c r="AW711" s="406"/>
      <c r="AX711" s="406"/>
      <c r="AY711" s="406"/>
      <c r="AZ711" s="406"/>
      <c r="BA711" s="406"/>
      <c r="BB711" s="406"/>
      <c r="BC711" s="406"/>
      <c r="BD711" s="406"/>
      <c r="BE711" s="406"/>
      <c r="BF711" s="406"/>
      <c r="BG711" s="406"/>
      <c r="BH711" s="406"/>
      <c r="BI711" s="406"/>
      <c r="BJ711" s="406"/>
      <c r="BK711" s="406"/>
      <c r="BL711" s="406"/>
      <c r="BM711" s="406"/>
      <c r="BN711" s="406"/>
      <c r="BO711" s="406"/>
      <c r="BP711" s="406"/>
      <c r="BQ711" s="406"/>
      <c r="BR711" s="406"/>
      <c r="BS711" s="406"/>
      <c r="BT711" s="406"/>
      <c r="BU711" s="406"/>
      <c r="BV711" s="406"/>
      <c r="BW711" s="406"/>
      <c r="BX711" s="406"/>
      <c r="BY711" s="406"/>
      <c r="BZ711" s="406"/>
      <c r="CA711" s="406"/>
      <c r="CB711" s="406"/>
      <c r="CC711" s="406"/>
      <c r="CD711" s="406"/>
    </row>
    <row r="712" spans="1:82" ht="12.6" customHeight="1" x14ac:dyDescent="0.25">
      <c r="A712" s="431">
        <v>7490</v>
      </c>
      <c r="B712" s="433" t="s">
        <v>740</v>
      </c>
      <c r="C712" s="417">
        <v>0</v>
      </c>
      <c r="D712" s="417">
        <v>0</v>
      </c>
      <c r="E712" s="417">
        <v>0</v>
      </c>
      <c r="F712" s="417">
        <v>0</v>
      </c>
      <c r="G712" s="417">
        <v>0</v>
      </c>
      <c r="H712" s="417">
        <v>0</v>
      </c>
      <c r="I712" s="417">
        <v>0</v>
      </c>
      <c r="J712" s="417">
        <v>0</v>
      </c>
      <c r="K712" s="417">
        <v>0</v>
      </c>
      <c r="L712" s="417">
        <v>0</v>
      </c>
      <c r="M712" s="417">
        <v>0</v>
      </c>
      <c r="N712" s="434" t="s">
        <v>741</v>
      </c>
      <c r="O712" s="406"/>
      <c r="P712" s="406"/>
      <c r="Q712" s="406"/>
      <c r="R712" s="406"/>
      <c r="S712" s="406"/>
      <c r="T712" s="406"/>
      <c r="U712" s="406"/>
      <c r="V712" s="406"/>
      <c r="W712" s="406"/>
      <c r="X712" s="406"/>
      <c r="Y712" s="406"/>
      <c r="Z712" s="406"/>
      <c r="AA712" s="406"/>
      <c r="AB712" s="406"/>
      <c r="AC712" s="406"/>
      <c r="AD712" s="406"/>
      <c r="AE712" s="406"/>
      <c r="AF712" s="406"/>
      <c r="AG712" s="406"/>
      <c r="AH712" s="406"/>
      <c r="AI712" s="406"/>
      <c r="AJ712" s="406"/>
      <c r="AK712" s="406"/>
      <c r="AL712" s="406"/>
      <c r="AM712" s="406"/>
      <c r="AN712" s="406"/>
      <c r="AO712" s="406"/>
      <c r="AP712" s="406"/>
      <c r="AQ712" s="406"/>
      <c r="AR712" s="406"/>
      <c r="AS712" s="406"/>
      <c r="AT712" s="406"/>
      <c r="AU712" s="406"/>
      <c r="AV712" s="406"/>
      <c r="AW712" s="406"/>
      <c r="AX712" s="406"/>
      <c r="AY712" s="406"/>
      <c r="AZ712" s="406"/>
      <c r="BA712" s="406"/>
      <c r="BB712" s="406"/>
      <c r="BC712" s="406"/>
      <c r="BD712" s="406"/>
      <c r="BE712" s="406"/>
      <c r="BF712" s="406"/>
      <c r="BG712" s="406"/>
      <c r="BH712" s="406"/>
      <c r="BI712" s="406"/>
      <c r="BJ712" s="406"/>
      <c r="BK712" s="406"/>
      <c r="BL712" s="406"/>
      <c r="BM712" s="406"/>
      <c r="BN712" s="406"/>
      <c r="BO712" s="406"/>
      <c r="BP712" s="406"/>
      <c r="BQ712" s="406"/>
      <c r="BR712" s="406"/>
      <c r="BS712" s="406"/>
      <c r="BT712" s="406"/>
      <c r="BU712" s="406"/>
      <c r="BV712" s="406"/>
      <c r="BW712" s="406"/>
      <c r="BX712" s="406"/>
      <c r="BY712" s="406"/>
      <c r="BZ712" s="406"/>
      <c r="CA712" s="406"/>
      <c r="CB712" s="406"/>
      <c r="CC712" s="406"/>
      <c r="CD712" s="406"/>
    </row>
    <row r="714" spans="1:82" ht="12.6" customHeight="1" x14ac:dyDescent="0.25">
      <c r="A714" s="406"/>
      <c r="B714" s="406"/>
      <c r="C714" s="417">
        <v>27441473</v>
      </c>
      <c r="D714" s="417">
        <v>1270037</v>
      </c>
      <c r="E714" s="417">
        <v>4039804.1628922727</v>
      </c>
      <c r="F714" s="417">
        <v>0</v>
      </c>
      <c r="G714" s="417">
        <v>713098.71168625739</v>
      </c>
      <c r="H714" s="417">
        <v>47970.679603097517</v>
      </c>
      <c r="I714" s="417">
        <v>331372.76100772526</v>
      </c>
      <c r="J714" s="417">
        <v>155557.2834171865</v>
      </c>
      <c r="K714" s="417">
        <v>1335728.6520046599</v>
      </c>
      <c r="L714" s="417">
        <v>157331.57442984189</v>
      </c>
      <c r="M714" s="417">
        <v>7206486</v>
      </c>
      <c r="N714" s="433" t="s">
        <v>742</v>
      </c>
      <c r="O714" s="406"/>
      <c r="P714" s="406"/>
      <c r="Q714" s="406"/>
      <c r="R714" s="406"/>
      <c r="S714" s="406"/>
      <c r="T714" s="406"/>
      <c r="U714" s="406"/>
      <c r="V714" s="406"/>
      <c r="W714" s="406"/>
      <c r="X714" s="406"/>
      <c r="Y714" s="406"/>
      <c r="Z714" s="406"/>
      <c r="AA714" s="406"/>
      <c r="AB714" s="406"/>
      <c r="AC714" s="406"/>
      <c r="AD714" s="406"/>
      <c r="AE714" s="406"/>
      <c r="AF714" s="406"/>
      <c r="AG714" s="406"/>
      <c r="AH714" s="406"/>
      <c r="AI714" s="406"/>
      <c r="AJ714" s="406"/>
      <c r="AK714" s="406"/>
      <c r="AL714" s="406"/>
      <c r="AM714" s="406"/>
      <c r="AN714" s="406"/>
      <c r="AO714" s="406"/>
      <c r="AP714" s="406"/>
      <c r="AQ714" s="406"/>
      <c r="AR714" s="406"/>
      <c r="AS714" s="406"/>
      <c r="AT714" s="406"/>
      <c r="AU714" s="406"/>
      <c r="AV714" s="406"/>
      <c r="AW714" s="406"/>
      <c r="AX714" s="406"/>
      <c r="AY714" s="406"/>
      <c r="AZ714" s="406"/>
      <c r="BA714" s="406"/>
      <c r="BB714" s="406"/>
      <c r="BC714" s="406"/>
      <c r="BD714" s="406"/>
      <c r="BE714" s="406"/>
      <c r="BF714" s="406"/>
      <c r="BG714" s="406"/>
      <c r="BH714" s="406"/>
      <c r="BI714" s="406"/>
      <c r="BJ714" s="406"/>
      <c r="BK714" s="406"/>
      <c r="BL714" s="406"/>
      <c r="BM714" s="406"/>
      <c r="BN714" s="406"/>
      <c r="BO714" s="406"/>
      <c r="BP714" s="406"/>
      <c r="BQ714" s="406"/>
      <c r="BR714" s="406"/>
      <c r="BS714" s="406"/>
      <c r="BT714" s="406"/>
      <c r="BU714" s="406"/>
      <c r="BV714" s="406"/>
      <c r="BW714" s="406"/>
      <c r="BX714" s="406"/>
      <c r="BY714" s="406"/>
      <c r="BZ714" s="406"/>
      <c r="CA714" s="406"/>
      <c r="CB714" s="406"/>
      <c r="CC714" s="406"/>
      <c r="CD714" s="406"/>
    </row>
    <row r="715" spans="1:82" ht="12.6" customHeight="1" x14ac:dyDescent="0.25">
      <c r="A715" s="406"/>
      <c r="B715" s="406"/>
      <c r="C715" s="417">
        <v>27441473</v>
      </c>
      <c r="D715" s="417">
        <v>1270037</v>
      </c>
      <c r="E715" s="417">
        <v>4039804.1628922727</v>
      </c>
      <c r="F715" s="417">
        <v>0</v>
      </c>
      <c r="G715" s="417">
        <v>713098.71168625739</v>
      </c>
      <c r="H715" s="417">
        <v>47970.679603097531</v>
      </c>
      <c r="I715" s="417">
        <v>331372.76100772526</v>
      </c>
      <c r="J715" s="417">
        <v>155557.2834171865</v>
      </c>
      <c r="K715" s="417">
        <v>1335728.6520046601</v>
      </c>
      <c r="L715" s="417">
        <v>157331.57442984186</v>
      </c>
      <c r="M715" s="417">
        <v>7206488</v>
      </c>
      <c r="N715" s="433" t="s">
        <v>743</v>
      </c>
      <c r="O715" s="406"/>
      <c r="P715" s="406"/>
      <c r="Q715" s="406"/>
      <c r="R715" s="406"/>
      <c r="S715" s="406"/>
      <c r="T715" s="406"/>
      <c r="U715" s="406"/>
      <c r="V715" s="406"/>
      <c r="W715" s="406"/>
      <c r="X715" s="406"/>
      <c r="Y715" s="406"/>
      <c r="Z715" s="406"/>
      <c r="AA715" s="406"/>
      <c r="AB715" s="406"/>
      <c r="AC715" s="406"/>
      <c r="AD715" s="406"/>
      <c r="AE715" s="406"/>
      <c r="AF715" s="406"/>
      <c r="AG715" s="406"/>
      <c r="AH715" s="406"/>
      <c r="AI715" s="406"/>
      <c r="AJ715" s="406"/>
      <c r="AK715" s="406"/>
      <c r="AL715" s="406"/>
      <c r="AM715" s="406"/>
      <c r="AN715" s="406"/>
      <c r="AO715" s="406"/>
      <c r="AP715" s="406"/>
      <c r="AQ715" s="406"/>
      <c r="AR715" s="406"/>
      <c r="AS715" s="406"/>
      <c r="AT715" s="406"/>
      <c r="AU715" s="406"/>
      <c r="AV715" s="406"/>
      <c r="AW715" s="406"/>
      <c r="AX715" s="406"/>
      <c r="AY715" s="406"/>
      <c r="AZ715" s="406"/>
      <c r="BA715" s="406"/>
      <c r="BB715" s="406"/>
      <c r="BC715" s="406"/>
      <c r="BD715" s="406"/>
      <c r="BE715" s="406"/>
      <c r="BF715" s="406"/>
      <c r="BG715" s="406"/>
      <c r="BH715" s="406"/>
      <c r="BI715" s="406"/>
      <c r="BJ715" s="406"/>
      <c r="BK715" s="406"/>
      <c r="BL715" s="406"/>
      <c r="BM715" s="406"/>
      <c r="BN715" s="406"/>
      <c r="BO715" s="406"/>
      <c r="BP715" s="406"/>
      <c r="BQ715" s="406"/>
      <c r="BR715" s="406"/>
      <c r="BS715" s="406"/>
      <c r="BT715" s="406"/>
      <c r="BU715" s="406"/>
      <c r="BV715" s="406"/>
      <c r="BW715" s="406"/>
      <c r="BX715" s="406"/>
      <c r="BY715" s="406"/>
      <c r="BZ715" s="406"/>
      <c r="CA715" s="406"/>
      <c r="CB715" s="406"/>
      <c r="CC715" s="406"/>
      <c r="CD715" s="406"/>
    </row>
    <row r="716" spans="1:82" ht="12.6" customHeight="1" x14ac:dyDescent="0.25">
      <c r="A716" s="406"/>
      <c r="B716" s="406"/>
      <c r="C716" s="406"/>
      <c r="D716" s="406"/>
      <c r="E716" s="406"/>
      <c r="F716" s="406"/>
      <c r="G716" s="406"/>
      <c r="H716" s="406"/>
      <c r="I716" s="406"/>
      <c r="J716" s="406"/>
      <c r="K716" s="406"/>
      <c r="L716" s="406"/>
      <c r="M716" s="406"/>
      <c r="N716" s="406"/>
      <c r="O716" s="433"/>
      <c r="P716" s="406"/>
      <c r="Q716" s="406"/>
      <c r="R716" s="406"/>
      <c r="S716" s="406"/>
      <c r="T716" s="406"/>
      <c r="U716" s="406"/>
      <c r="V716" s="406"/>
      <c r="W716" s="406"/>
      <c r="X716" s="406"/>
      <c r="Y716" s="406"/>
      <c r="Z716" s="406"/>
      <c r="AA716" s="406"/>
      <c r="AB716" s="406"/>
      <c r="AC716" s="406"/>
      <c r="AD716" s="406"/>
      <c r="AE716" s="406"/>
      <c r="AF716" s="406"/>
      <c r="AG716" s="406"/>
      <c r="AH716" s="406"/>
      <c r="AI716" s="406"/>
      <c r="AJ716" s="406"/>
      <c r="AK716" s="406"/>
      <c r="AL716" s="406"/>
      <c r="AM716" s="406"/>
      <c r="AN716" s="406"/>
      <c r="AO716" s="406"/>
      <c r="AP716" s="406"/>
      <c r="AQ716" s="406"/>
      <c r="AR716" s="406"/>
      <c r="AS716" s="406"/>
      <c r="AT716" s="406"/>
      <c r="AU716" s="406"/>
      <c r="AV716" s="406"/>
      <c r="AW716" s="406"/>
      <c r="AX716" s="406"/>
      <c r="AY716" s="406"/>
      <c r="AZ716" s="406"/>
      <c r="BA716" s="406"/>
      <c r="BB716" s="406"/>
      <c r="BC716" s="406"/>
      <c r="BD716" s="406"/>
      <c r="BE716" s="406"/>
      <c r="BF716" s="406"/>
      <c r="BG716" s="406"/>
      <c r="BH716" s="406"/>
      <c r="BI716" s="406"/>
      <c r="BJ716" s="406"/>
      <c r="BK716" s="406"/>
      <c r="BL716" s="406"/>
      <c r="BM716" s="406"/>
      <c r="BN716" s="406"/>
      <c r="BO716" s="406"/>
      <c r="BP716" s="406"/>
      <c r="BQ716" s="406"/>
      <c r="BR716" s="406"/>
      <c r="BS716" s="406"/>
      <c r="BT716" s="406"/>
      <c r="BU716" s="406"/>
      <c r="BV716" s="406"/>
      <c r="BW716" s="406"/>
      <c r="BX716" s="406"/>
      <c r="BY716" s="406"/>
      <c r="BZ716" s="406"/>
      <c r="CA716" s="406"/>
      <c r="CB716" s="406"/>
      <c r="CC716" s="406"/>
      <c r="CD716" s="406"/>
    </row>
    <row r="717" spans="1:82" ht="12.6" customHeight="1" x14ac:dyDescent="0.25">
      <c r="A717" s="406"/>
      <c r="B717" s="406"/>
      <c r="C717" s="406"/>
      <c r="D717" s="406"/>
      <c r="E717" s="406"/>
      <c r="F717" s="406"/>
      <c r="G717" s="406"/>
      <c r="H717" s="406"/>
      <c r="I717" s="406"/>
      <c r="J717" s="406"/>
      <c r="K717" s="406"/>
      <c r="L717" s="406"/>
      <c r="M717" s="406"/>
      <c r="N717" s="406"/>
      <c r="O717" s="433"/>
      <c r="P717" s="406"/>
      <c r="Q717" s="406"/>
      <c r="R717" s="406"/>
      <c r="S717" s="406"/>
      <c r="T717" s="406"/>
      <c r="U717" s="406"/>
      <c r="V717" s="406"/>
      <c r="W717" s="406"/>
      <c r="X717" s="406"/>
      <c r="Y717" s="406"/>
      <c r="Z717" s="406"/>
      <c r="AA717" s="406"/>
      <c r="AB717" s="406"/>
      <c r="AC717" s="406"/>
      <c r="AD717" s="406"/>
      <c r="AE717" s="406"/>
      <c r="AF717" s="406"/>
      <c r="AG717" s="406"/>
      <c r="AH717" s="406"/>
      <c r="AI717" s="406"/>
      <c r="AJ717" s="406"/>
      <c r="AK717" s="406"/>
      <c r="AL717" s="406"/>
      <c r="AM717" s="406"/>
      <c r="AN717" s="406"/>
      <c r="AO717" s="406"/>
      <c r="AP717" s="406"/>
      <c r="AQ717" s="406"/>
      <c r="AR717" s="406"/>
      <c r="AS717" s="406"/>
      <c r="AT717" s="406"/>
      <c r="AU717" s="406"/>
      <c r="AV717" s="406"/>
      <c r="AW717" s="406"/>
      <c r="AX717" s="406"/>
      <c r="AY717" s="406"/>
      <c r="AZ717" s="406"/>
      <c r="BA717" s="406"/>
      <c r="BB717" s="406"/>
      <c r="BC717" s="406"/>
      <c r="BD717" s="406"/>
      <c r="BE717" s="406"/>
      <c r="BF717" s="406"/>
      <c r="BG717" s="406"/>
      <c r="BH717" s="406"/>
      <c r="BI717" s="406"/>
      <c r="BJ717" s="406"/>
      <c r="BK717" s="406"/>
      <c r="BL717" s="406"/>
      <c r="BM717" s="406"/>
      <c r="BN717" s="406"/>
      <c r="BO717" s="406"/>
      <c r="BP717" s="406"/>
      <c r="BQ717" s="406"/>
      <c r="BR717" s="406"/>
      <c r="BS717" s="406"/>
      <c r="BT717" s="406"/>
      <c r="BU717" s="406"/>
      <c r="BV717" s="406"/>
      <c r="BW717" s="406"/>
      <c r="BX717" s="406"/>
      <c r="BY717" s="406"/>
      <c r="BZ717" s="406"/>
      <c r="CA717" s="406"/>
      <c r="CB717" s="406"/>
      <c r="CC717" s="406"/>
      <c r="CD717" s="406"/>
    </row>
    <row r="718" spans="1:82" ht="12.6" customHeight="1" x14ac:dyDescent="0.25">
      <c r="A718" s="406"/>
      <c r="B718" s="406"/>
      <c r="C718" s="406"/>
      <c r="D718" s="406"/>
      <c r="E718" s="406"/>
      <c r="F718" s="406"/>
      <c r="G718" s="406"/>
      <c r="H718" s="406"/>
      <c r="I718" s="406"/>
      <c r="J718" s="406"/>
      <c r="K718" s="406"/>
      <c r="L718" s="406"/>
      <c r="M718" s="406"/>
      <c r="N718" s="406"/>
      <c r="O718" s="433"/>
      <c r="P718" s="406"/>
      <c r="Q718" s="406"/>
      <c r="R718" s="406"/>
      <c r="S718" s="406"/>
      <c r="T718" s="406"/>
      <c r="U718" s="406"/>
      <c r="V718" s="406"/>
      <c r="W718" s="406"/>
      <c r="X718" s="406"/>
      <c r="Y718" s="406"/>
      <c r="Z718" s="406"/>
      <c r="AA718" s="406"/>
      <c r="AB718" s="406"/>
      <c r="AC718" s="406"/>
      <c r="AD718" s="406"/>
      <c r="AE718" s="406"/>
      <c r="AF718" s="406"/>
      <c r="AG718" s="406"/>
      <c r="AH718" s="406"/>
      <c r="AI718" s="406"/>
      <c r="AJ718" s="406"/>
      <c r="AK718" s="406"/>
      <c r="AL718" s="406"/>
      <c r="AM718" s="406"/>
      <c r="AN718" s="406"/>
      <c r="AO718" s="406"/>
      <c r="AP718" s="406"/>
      <c r="AQ718" s="406"/>
      <c r="AR718" s="406"/>
      <c r="AS718" s="406"/>
      <c r="AT718" s="406"/>
      <c r="AU718" s="406"/>
      <c r="AV718" s="406"/>
      <c r="AW718" s="406"/>
      <c r="AX718" s="406"/>
      <c r="AY718" s="406"/>
      <c r="AZ718" s="406"/>
      <c r="BA718" s="406"/>
      <c r="BB718" s="406"/>
      <c r="BC718" s="406"/>
      <c r="BD718" s="406"/>
      <c r="BE718" s="406"/>
      <c r="BF718" s="406"/>
      <c r="BG718" s="406"/>
      <c r="BH718" s="406"/>
      <c r="BI718" s="406"/>
      <c r="BJ718" s="406"/>
      <c r="BK718" s="406"/>
      <c r="BL718" s="406"/>
      <c r="BM718" s="406"/>
      <c r="BN718" s="406"/>
      <c r="BO718" s="406"/>
      <c r="BP718" s="406"/>
      <c r="BQ718" s="406"/>
      <c r="BR718" s="406"/>
      <c r="BS718" s="406"/>
      <c r="BT718" s="406"/>
      <c r="BU718" s="406"/>
      <c r="BV718" s="406"/>
      <c r="BW718" s="406"/>
      <c r="BX718" s="406"/>
      <c r="BY718" s="406"/>
      <c r="BZ718" s="406"/>
      <c r="CA718" s="406"/>
      <c r="CB718" s="406"/>
      <c r="CC718" s="406"/>
      <c r="CD718" s="406"/>
    </row>
    <row r="719" spans="1:82" ht="12.6" customHeight="1" x14ac:dyDescent="0.25">
      <c r="A719" s="436" t="s">
        <v>744</v>
      </c>
      <c r="B719" s="436"/>
      <c r="C719" s="436"/>
      <c r="D719" s="436"/>
      <c r="E719" s="436"/>
      <c r="F719" s="436"/>
      <c r="G719" s="436"/>
      <c r="H719" s="436"/>
      <c r="I719" s="486"/>
      <c r="J719" s="486"/>
      <c r="K719" s="486"/>
      <c r="L719" s="486"/>
      <c r="M719" s="486"/>
      <c r="N719" s="486"/>
      <c r="O719" s="437"/>
      <c r="P719" s="486"/>
      <c r="Q719" s="486"/>
      <c r="R719" s="486"/>
      <c r="S719" s="486"/>
      <c r="T719" s="486"/>
      <c r="U719" s="486"/>
      <c r="V719" s="486"/>
      <c r="W719" s="486"/>
      <c r="X719" s="486"/>
      <c r="Y719" s="486"/>
      <c r="Z719" s="486"/>
      <c r="AA719" s="486"/>
      <c r="AB719" s="486"/>
      <c r="AC719" s="486"/>
      <c r="AD719" s="486"/>
      <c r="AE719" s="486"/>
      <c r="AF719" s="486"/>
      <c r="AG719" s="486"/>
      <c r="AH719" s="486"/>
      <c r="AI719" s="486"/>
      <c r="AJ719" s="486"/>
      <c r="AK719" s="486"/>
      <c r="AL719" s="486"/>
      <c r="AM719" s="486"/>
      <c r="AN719" s="486"/>
      <c r="AO719" s="486"/>
      <c r="AP719" s="486"/>
      <c r="AQ719" s="486"/>
      <c r="AR719" s="486"/>
      <c r="AS719" s="486"/>
      <c r="AT719" s="486"/>
      <c r="AU719" s="486"/>
      <c r="AV719" s="486"/>
      <c r="AW719" s="486"/>
      <c r="AX719" s="486"/>
      <c r="AY719" s="486"/>
      <c r="AZ719" s="486"/>
      <c r="BA719" s="486"/>
      <c r="BB719" s="486"/>
      <c r="BC719" s="486"/>
      <c r="BD719" s="486"/>
      <c r="BE719" s="486"/>
      <c r="BF719" s="486"/>
      <c r="BG719" s="486"/>
      <c r="BH719" s="486"/>
      <c r="BI719" s="486"/>
      <c r="BJ719" s="486"/>
      <c r="BK719" s="486"/>
      <c r="BL719" s="486"/>
      <c r="BM719" s="486"/>
      <c r="BN719" s="486"/>
      <c r="BO719" s="486"/>
      <c r="BP719" s="486"/>
      <c r="BQ719" s="486"/>
      <c r="BR719" s="486"/>
      <c r="BS719" s="486"/>
      <c r="BT719" s="486"/>
      <c r="BU719" s="486"/>
      <c r="BV719" s="486"/>
      <c r="BW719" s="486"/>
      <c r="BX719" s="486"/>
      <c r="BY719" s="486"/>
      <c r="BZ719" s="486"/>
      <c r="CA719" s="486"/>
      <c r="CB719" s="486"/>
      <c r="CC719" s="486"/>
      <c r="CD719" s="486"/>
    </row>
    <row r="720" spans="1:82" ht="12.6" customHeight="1" x14ac:dyDescent="0.25">
      <c r="A720" s="438" t="s">
        <v>745</v>
      </c>
      <c r="B720" s="438" t="s">
        <v>746</v>
      </c>
      <c r="C720" s="438" t="s">
        <v>747</v>
      </c>
      <c r="D720" s="438" t="s">
        <v>748</v>
      </c>
      <c r="E720" s="438" t="s">
        <v>749</v>
      </c>
      <c r="F720" s="438" t="s">
        <v>750</v>
      </c>
      <c r="G720" s="438" t="s">
        <v>751</v>
      </c>
      <c r="H720" s="438" t="s">
        <v>752</v>
      </c>
      <c r="I720" s="438" t="s">
        <v>753</v>
      </c>
      <c r="J720" s="438" t="s">
        <v>754</v>
      </c>
      <c r="K720" s="438" t="s">
        <v>755</v>
      </c>
      <c r="L720" s="438" t="s">
        <v>756</v>
      </c>
      <c r="M720" s="438" t="s">
        <v>757</v>
      </c>
      <c r="N720" s="438" t="s">
        <v>758</v>
      </c>
      <c r="O720" s="438" t="s">
        <v>759</v>
      </c>
      <c r="P720" s="438" t="s">
        <v>760</v>
      </c>
      <c r="Q720" s="438" t="s">
        <v>761</v>
      </c>
      <c r="R720" s="438" t="s">
        <v>762</v>
      </c>
      <c r="S720" s="438" t="s">
        <v>763</v>
      </c>
      <c r="T720" s="438" t="s">
        <v>764</v>
      </c>
      <c r="U720" s="438" t="s">
        <v>765</v>
      </c>
      <c r="V720" s="438" t="s">
        <v>766</v>
      </c>
      <c r="W720" s="438" t="s">
        <v>767</v>
      </c>
      <c r="X720" s="438" t="s">
        <v>768</v>
      </c>
      <c r="Y720" s="438" t="s">
        <v>769</v>
      </c>
      <c r="Z720" s="438" t="s">
        <v>770</v>
      </c>
      <c r="AA720" s="438" t="s">
        <v>771</v>
      </c>
      <c r="AB720" s="438" t="s">
        <v>772</v>
      </c>
      <c r="AC720" s="438" t="s">
        <v>773</v>
      </c>
      <c r="AD720" s="438" t="s">
        <v>774</v>
      </c>
      <c r="AE720" s="438" t="s">
        <v>775</v>
      </c>
      <c r="AF720" s="438" t="s">
        <v>776</v>
      </c>
      <c r="AG720" s="438" t="s">
        <v>777</v>
      </c>
      <c r="AH720" s="438" t="s">
        <v>778</v>
      </c>
      <c r="AI720" s="438" t="s">
        <v>779</v>
      </c>
      <c r="AJ720" s="438" t="s">
        <v>780</v>
      </c>
      <c r="AK720" s="438" t="s">
        <v>781</v>
      </c>
      <c r="AL720" s="438" t="s">
        <v>782</v>
      </c>
      <c r="AM720" s="438" t="s">
        <v>783</v>
      </c>
      <c r="AN720" s="438" t="s">
        <v>784</v>
      </c>
      <c r="AO720" s="438" t="s">
        <v>785</v>
      </c>
      <c r="AP720" s="438" t="s">
        <v>786</v>
      </c>
      <c r="AQ720" s="438" t="s">
        <v>787</v>
      </c>
      <c r="AR720" s="438" t="s">
        <v>788</v>
      </c>
      <c r="AS720" s="438" t="s">
        <v>789</v>
      </c>
      <c r="AT720" s="438" t="s">
        <v>790</v>
      </c>
      <c r="AU720" s="438" t="s">
        <v>791</v>
      </c>
      <c r="AV720" s="438" t="s">
        <v>792</v>
      </c>
      <c r="AW720" s="438" t="s">
        <v>793</v>
      </c>
      <c r="AX720" s="438" t="s">
        <v>794</v>
      </c>
      <c r="AY720" s="438" t="s">
        <v>795</v>
      </c>
      <c r="AZ720" s="438" t="s">
        <v>796</v>
      </c>
      <c r="BA720" s="438" t="s">
        <v>797</v>
      </c>
      <c r="BB720" s="438" t="s">
        <v>798</v>
      </c>
      <c r="BC720" s="438" t="s">
        <v>799</v>
      </c>
      <c r="BD720" s="438" t="s">
        <v>800</v>
      </c>
      <c r="BE720" s="438" t="s">
        <v>801</v>
      </c>
      <c r="BF720" s="438" t="s">
        <v>802</v>
      </c>
      <c r="BG720" s="438" t="s">
        <v>803</v>
      </c>
      <c r="BH720" s="438" t="s">
        <v>804</v>
      </c>
      <c r="BI720" s="438" t="s">
        <v>805</v>
      </c>
      <c r="BJ720" s="438" t="s">
        <v>806</v>
      </c>
      <c r="BK720" s="438" t="s">
        <v>807</v>
      </c>
      <c r="BL720" s="438" t="s">
        <v>808</v>
      </c>
      <c r="BM720" s="438" t="s">
        <v>809</v>
      </c>
      <c r="BN720" s="438" t="s">
        <v>810</v>
      </c>
      <c r="BO720" s="438" t="s">
        <v>811</v>
      </c>
      <c r="BP720" s="438" t="s">
        <v>812</v>
      </c>
      <c r="BQ720" s="438" t="s">
        <v>813</v>
      </c>
      <c r="BR720" s="438" t="s">
        <v>814</v>
      </c>
      <c r="BS720" s="438" t="s">
        <v>815</v>
      </c>
      <c r="BT720" s="438" t="s">
        <v>816</v>
      </c>
      <c r="BU720" s="438" t="s">
        <v>817</v>
      </c>
      <c r="BV720" s="438" t="s">
        <v>818</v>
      </c>
      <c r="BW720" s="438" t="s">
        <v>819</v>
      </c>
      <c r="BX720" s="438" t="s">
        <v>820</v>
      </c>
      <c r="BY720" s="438" t="s">
        <v>821</v>
      </c>
      <c r="BZ720" s="487" t="s">
        <v>822</v>
      </c>
      <c r="CA720" s="438" t="s">
        <v>823</v>
      </c>
      <c r="CB720" s="438" t="s">
        <v>824</v>
      </c>
      <c r="CC720" s="438" t="s">
        <v>825</v>
      </c>
      <c r="CD720" s="406"/>
    </row>
    <row r="721" spans="1:84" ht="12.6" customHeight="1" x14ac:dyDescent="0.25">
      <c r="A721" s="488" t="s">
        <v>1289</v>
      </c>
      <c r="B721" s="486">
        <v>1069285</v>
      </c>
      <c r="C721" s="486">
        <v>23043</v>
      </c>
      <c r="D721" s="486">
        <v>68973</v>
      </c>
      <c r="E721" s="486">
        <v>1824354</v>
      </c>
      <c r="F721" s="486">
        <v>0</v>
      </c>
      <c r="G721" s="486">
        <v>575579</v>
      </c>
      <c r="H721" s="486">
        <v>3609</v>
      </c>
      <c r="I721" s="486">
        <v>202078</v>
      </c>
      <c r="J721" s="486">
        <v>179885</v>
      </c>
      <c r="K721" s="486">
        <v>236064</v>
      </c>
      <c r="L721" s="486">
        <v>48378</v>
      </c>
      <c r="M721" s="486">
        <v>13685</v>
      </c>
      <c r="N721" s="486">
        <v>129737</v>
      </c>
      <c r="O721" s="486">
        <v>0</v>
      </c>
      <c r="P721" s="486">
        <v>306022</v>
      </c>
      <c r="Q721" s="486">
        <v>13489</v>
      </c>
      <c r="R721" s="486">
        <v>4168630</v>
      </c>
      <c r="S721" s="486">
        <v>0</v>
      </c>
      <c r="T721" s="486">
        <v>0</v>
      </c>
      <c r="U721" s="486">
        <v>619271</v>
      </c>
      <c r="V721" s="486">
        <v>0</v>
      </c>
      <c r="W721" s="486">
        <v>0</v>
      </c>
      <c r="X721" s="486">
        <v>5141340</v>
      </c>
      <c r="Y721" s="486">
        <v>0</v>
      </c>
      <c r="Z721" s="486">
        <v>0</v>
      </c>
      <c r="AA721" s="486">
        <v>948945</v>
      </c>
      <c r="AB721" s="486">
        <v>0</v>
      </c>
      <c r="AC721" s="486">
        <v>0</v>
      </c>
      <c r="AD721" s="486">
        <v>0</v>
      </c>
      <c r="AE721" s="486">
        <v>0</v>
      </c>
      <c r="AF721" s="486">
        <v>0</v>
      </c>
      <c r="AG721" s="486">
        <v>7349262</v>
      </c>
      <c r="AH721" s="486">
        <v>804268</v>
      </c>
      <c r="AI721" s="486">
        <v>113060</v>
      </c>
      <c r="AJ721" s="486">
        <v>0</v>
      </c>
      <c r="AK721" s="486">
        <v>0</v>
      </c>
      <c r="AL721" s="486">
        <v>0</v>
      </c>
      <c r="AM721" s="486">
        <v>0</v>
      </c>
      <c r="AN721" s="486">
        <v>0</v>
      </c>
      <c r="AO721" s="486">
        <v>0</v>
      </c>
      <c r="AP721" s="486">
        <v>964708</v>
      </c>
      <c r="AQ721" s="486">
        <v>0</v>
      </c>
      <c r="AR721" s="486">
        <v>10291</v>
      </c>
      <c r="AS721" s="486"/>
      <c r="AT721" s="486"/>
      <c r="AU721" s="486"/>
      <c r="AV721" s="486">
        <v>348985</v>
      </c>
      <c r="AW721" s="486">
        <v>43247</v>
      </c>
      <c r="AX721" s="486">
        <v>0</v>
      </c>
      <c r="AY721" s="486">
        <v>3901837</v>
      </c>
      <c r="AZ721" s="486">
        <v>140962</v>
      </c>
      <c r="BA721" s="486">
        <v>0</v>
      </c>
      <c r="BB721" s="486">
        <v>823396</v>
      </c>
      <c r="BC721" s="486">
        <v>15773</v>
      </c>
      <c r="BD721" s="486">
        <v>0</v>
      </c>
      <c r="BE721" s="486">
        <v>0</v>
      </c>
      <c r="BF721" s="486">
        <v>0</v>
      </c>
      <c r="BG721" s="486">
        <v>0</v>
      </c>
      <c r="BH721" s="486">
        <v>5865504</v>
      </c>
      <c r="BI721" s="486">
        <v>539577</v>
      </c>
      <c r="BJ721" s="486">
        <v>113060</v>
      </c>
      <c r="BK721" s="486">
        <v>0</v>
      </c>
      <c r="BL721" s="486">
        <v>0</v>
      </c>
      <c r="BM721" s="486">
        <v>0</v>
      </c>
      <c r="BN721" s="486">
        <v>0</v>
      </c>
      <c r="BO721" s="486">
        <v>0</v>
      </c>
      <c r="BP721" s="486">
        <v>0</v>
      </c>
      <c r="BQ721" s="486">
        <v>0</v>
      </c>
      <c r="BR721" s="486">
        <v>0</v>
      </c>
      <c r="BS721" s="486">
        <v>0</v>
      </c>
      <c r="BT721" s="486">
        <v>8276330</v>
      </c>
      <c r="BU721" s="486">
        <v>1937203</v>
      </c>
      <c r="BV721" s="486">
        <v>441358</v>
      </c>
      <c r="BW721" s="486">
        <v>0</v>
      </c>
      <c r="BX721" s="486">
        <v>8294567</v>
      </c>
      <c r="BY721" s="486">
        <v>0</v>
      </c>
      <c r="BZ721" s="486">
        <v>197</v>
      </c>
      <c r="CA721" s="486">
        <v>112340</v>
      </c>
      <c r="CB721" s="486">
        <v>286047</v>
      </c>
      <c r="CC721" s="486">
        <v>1296342</v>
      </c>
      <c r="CD721" s="406"/>
      <c r="CE721" s="406"/>
      <c r="CF721" s="406"/>
    </row>
    <row r="723" spans="1:84" ht="12.6" customHeight="1" x14ac:dyDescent="0.25">
      <c r="A723" s="436" t="s">
        <v>148</v>
      </c>
      <c r="B723" s="436"/>
      <c r="C723" s="436"/>
      <c r="D723" s="436"/>
      <c r="E723" s="436"/>
      <c r="F723" s="436"/>
      <c r="G723" s="436"/>
      <c r="H723" s="486"/>
      <c r="I723" s="486"/>
      <c r="J723" s="486"/>
      <c r="K723" s="486"/>
      <c r="L723" s="486"/>
      <c r="M723" s="486"/>
      <c r="N723" s="486"/>
      <c r="O723" s="486"/>
      <c r="P723" s="486"/>
      <c r="Q723" s="486"/>
      <c r="R723" s="486"/>
      <c r="S723" s="486"/>
      <c r="T723" s="486"/>
      <c r="U723" s="486"/>
      <c r="V723" s="486"/>
      <c r="W723" s="486"/>
      <c r="X723" s="486"/>
      <c r="Y723" s="486"/>
      <c r="Z723" s="486"/>
      <c r="AA723" s="486"/>
      <c r="AB723" s="486"/>
      <c r="AC723" s="486"/>
      <c r="AD723" s="486"/>
      <c r="AE723" s="486"/>
      <c r="AF723" s="486"/>
      <c r="AG723" s="486"/>
      <c r="AH723" s="486"/>
      <c r="AI723" s="486"/>
      <c r="AJ723" s="486"/>
      <c r="AK723" s="486"/>
      <c r="AL723" s="486"/>
      <c r="AM723" s="486"/>
      <c r="AN723" s="486"/>
      <c r="AO723" s="486"/>
      <c r="AP723" s="486"/>
      <c r="AQ723" s="486"/>
      <c r="AR723" s="486"/>
      <c r="AS723" s="486"/>
      <c r="AT723" s="486"/>
      <c r="AU723" s="486"/>
      <c r="AV723" s="486"/>
      <c r="AW723" s="486"/>
      <c r="AX723" s="486"/>
      <c r="AY723" s="486"/>
      <c r="AZ723" s="486"/>
      <c r="BA723" s="486"/>
      <c r="BB723" s="486"/>
      <c r="BC723" s="486"/>
      <c r="BD723" s="486"/>
      <c r="BE723" s="486"/>
      <c r="BF723" s="486"/>
      <c r="BG723" s="486"/>
      <c r="BH723" s="486"/>
      <c r="BI723" s="486"/>
      <c r="BJ723" s="486"/>
      <c r="BK723" s="486"/>
      <c r="BL723" s="486"/>
      <c r="BM723" s="486"/>
      <c r="BN723" s="486"/>
      <c r="BO723" s="486"/>
      <c r="BP723" s="486"/>
      <c r="BQ723" s="486"/>
      <c r="BR723" s="486"/>
      <c r="BS723" s="406"/>
      <c r="BT723" s="406"/>
      <c r="BU723" s="406"/>
      <c r="BV723" s="406"/>
      <c r="BW723" s="406"/>
      <c r="BX723" s="406"/>
      <c r="BY723" s="406"/>
      <c r="BZ723" s="406"/>
      <c r="CA723" s="406"/>
      <c r="CB723" s="406"/>
      <c r="CC723" s="406"/>
      <c r="CD723" s="406"/>
      <c r="CE723" s="406"/>
      <c r="CF723" s="406"/>
    </row>
    <row r="724" spans="1:84" ht="12.6" customHeight="1" x14ac:dyDescent="0.25">
      <c r="A724" s="438" t="s">
        <v>745</v>
      </c>
      <c r="B724" s="438" t="s">
        <v>826</v>
      </c>
      <c r="C724" s="438" t="s">
        <v>827</v>
      </c>
      <c r="D724" s="438" t="s">
        <v>828</v>
      </c>
      <c r="E724" s="438" t="s">
        <v>829</v>
      </c>
      <c r="F724" s="438" t="s">
        <v>830</v>
      </c>
      <c r="G724" s="438" t="s">
        <v>831</v>
      </c>
      <c r="H724" s="438" t="s">
        <v>832</v>
      </c>
      <c r="I724" s="438" t="s">
        <v>833</v>
      </c>
      <c r="J724" s="438" t="s">
        <v>834</v>
      </c>
      <c r="K724" s="438" t="s">
        <v>835</v>
      </c>
      <c r="L724" s="438" t="s">
        <v>836</v>
      </c>
      <c r="M724" s="438" t="s">
        <v>837</v>
      </c>
      <c r="N724" s="438" t="s">
        <v>838</v>
      </c>
      <c r="O724" s="438" t="s">
        <v>839</v>
      </c>
      <c r="P724" s="438" t="s">
        <v>840</v>
      </c>
      <c r="Q724" s="438" t="s">
        <v>841</v>
      </c>
      <c r="R724" s="438" t="s">
        <v>842</v>
      </c>
      <c r="S724" s="438" t="s">
        <v>843</v>
      </c>
      <c r="T724" s="438" t="s">
        <v>844</v>
      </c>
      <c r="U724" s="438" t="s">
        <v>845</v>
      </c>
      <c r="V724" s="438" t="s">
        <v>846</v>
      </c>
      <c r="W724" s="438" t="s">
        <v>847</v>
      </c>
      <c r="X724" s="438" t="s">
        <v>848</v>
      </c>
      <c r="Y724" s="438" t="s">
        <v>849</v>
      </c>
      <c r="Z724" s="438" t="s">
        <v>850</v>
      </c>
      <c r="AA724" s="438" t="s">
        <v>851</v>
      </c>
      <c r="AB724" s="438" t="s">
        <v>852</v>
      </c>
      <c r="AC724" s="438" t="s">
        <v>853</v>
      </c>
      <c r="AD724" s="438" t="s">
        <v>854</v>
      </c>
      <c r="AE724" s="438" t="s">
        <v>855</v>
      </c>
      <c r="AF724" s="438" t="s">
        <v>856</v>
      </c>
      <c r="AG724" s="438" t="s">
        <v>857</v>
      </c>
      <c r="AH724" s="438" t="s">
        <v>858</v>
      </c>
      <c r="AI724" s="438" t="s">
        <v>859</v>
      </c>
      <c r="AJ724" s="438" t="s">
        <v>860</v>
      </c>
      <c r="AK724" s="438" t="s">
        <v>861</v>
      </c>
      <c r="AL724" s="438" t="s">
        <v>862</v>
      </c>
      <c r="AM724" s="438" t="s">
        <v>863</v>
      </c>
      <c r="AN724" s="438" t="s">
        <v>864</v>
      </c>
      <c r="AO724" s="438" t="s">
        <v>865</v>
      </c>
      <c r="AP724" s="438" t="s">
        <v>866</v>
      </c>
      <c r="AQ724" s="438" t="s">
        <v>867</v>
      </c>
      <c r="AR724" s="438" t="s">
        <v>868</v>
      </c>
      <c r="AS724" s="438" t="s">
        <v>869</v>
      </c>
      <c r="AT724" s="438" t="s">
        <v>870</v>
      </c>
      <c r="AU724" s="438" t="s">
        <v>871</v>
      </c>
      <c r="AV724" s="438" t="s">
        <v>872</v>
      </c>
      <c r="AW724" s="438" t="s">
        <v>873</v>
      </c>
      <c r="AX724" s="438" t="s">
        <v>874</v>
      </c>
      <c r="AY724" s="438" t="s">
        <v>875</v>
      </c>
      <c r="AZ724" s="438" t="s">
        <v>876</v>
      </c>
      <c r="BA724" s="438" t="s">
        <v>877</v>
      </c>
      <c r="BB724" s="438" t="s">
        <v>878</v>
      </c>
      <c r="BC724" s="438" t="s">
        <v>879</v>
      </c>
      <c r="BD724" s="438" t="s">
        <v>880</v>
      </c>
      <c r="BE724" s="438" t="s">
        <v>881</v>
      </c>
      <c r="BF724" s="438" t="s">
        <v>882</v>
      </c>
      <c r="BG724" s="438" t="s">
        <v>883</v>
      </c>
      <c r="BH724" s="438" t="s">
        <v>884</v>
      </c>
      <c r="BI724" s="438" t="s">
        <v>885</v>
      </c>
      <c r="BJ724" s="438" t="s">
        <v>886</v>
      </c>
      <c r="BK724" s="438" t="s">
        <v>887</v>
      </c>
      <c r="BL724" s="438" t="s">
        <v>888</v>
      </c>
      <c r="BM724" s="438" t="s">
        <v>889</v>
      </c>
      <c r="BN724" s="438" t="s">
        <v>890</v>
      </c>
      <c r="BO724" s="438" t="s">
        <v>891</v>
      </c>
      <c r="BP724" s="438" t="s">
        <v>892</v>
      </c>
      <c r="BQ724" s="438" t="s">
        <v>893</v>
      </c>
      <c r="BR724" s="438" t="s">
        <v>894</v>
      </c>
      <c r="BS724" s="406"/>
      <c r="BT724" s="406"/>
      <c r="BU724" s="406"/>
      <c r="BV724" s="406"/>
      <c r="BW724" s="406"/>
      <c r="BX724" s="406"/>
      <c r="BY724" s="406"/>
      <c r="BZ724" s="406"/>
      <c r="CA724" s="406"/>
      <c r="CB724" s="406"/>
      <c r="CC724" s="406"/>
      <c r="CD724" s="406"/>
      <c r="CE724" s="406"/>
      <c r="CF724" s="406"/>
    </row>
    <row r="725" spans="1:84" ht="12.6" customHeight="1" x14ac:dyDescent="0.25">
      <c r="A725" s="488" t="s">
        <v>1289</v>
      </c>
      <c r="B725" s="486">
        <v>232</v>
      </c>
      <c r="C725" s="486">
        <v>263</v>
      </c>
      <c r="D725" s="486">
        <v>177</v>
      </c>
      <c r="E725" s="486">
        <v>95</v>
      </c>
      <c r="F725" s="486">
        <v>785</v>
      </c>
      <c r="G725" s="486">
        <v>4668</v>
      </c>
      <c r="H725" s="486">
        <v>684</v>
      </c>
      <c r="I725" s="486">
        <v>162</v>
      </c>
      <c r="J725" s="486">
        <v>0</v>
      </c>
      <c r="K725" s="486">
        <v>0</v>
      </c>
      <c r="L725" s="486">
        <v>0</v>
      </c>
      <c r="M725" s="486">
        <v>0</v>
      </c>
      <c r="N725" s="486">
        <v>0</v>
      </c>
      <c r="O725" s="486">
        <v>0</v>
      </c>
      <c r="P725" s="486">
        <v>0</v>
      </c>
      <c r="Q725" s="486">
        <v>0</v>
      </c>
      <c r="R725" s="486">
        <v>11</v>
      </c>
      <c r="S725" s="486">
        <v>14</v>
      </c>
      <c r="T725" s="486"/>
      <c r="U725" s="486">
        <v>0</v>
      </c>
      <c r="V725" s="486">
        <v>35</v>
      </c>
      <c r="W725" s="486">
        <v>5</v>
      </c>
      <c r="X725" s="486">
        <v>143</v>
      </c>
      <c r="Y725" s="486">
        <v>364</v>
      </c>
      <c r="Z725" s="486">
        <v>1816</v>
      </c>
      <c r="AA725" s="486">
        <v>3899125</v>
      </c>
      <c r="AB725" s="486">
        <v>10432446</v>
      </c>
      <c r="AC725" s="486">
        <v>39</v>
      </c>
      <c r="AD725" s="486">
        <v>241</v>
      </c>
      <c r="AE725" s="486">
        <v>1363</v>
      </c>
      <c r="AF725" s="486">
        <v>2200153</v>
      </c>
      <c r="AG725" s="486">
        <v>7988096</v>
      </c>
      <c r="AH725" s="486">
        <v>50</v>
      </c>
      <c r="AI725" s="486">
        <v>180</v>
      </c>
      <c r="AJ725" s="486">
        <v>2448</v>
      </c>
      <c r="AK725" s="486">
        <v>1492115</v>
      </c>
      <c r="AL725" s="486">
        <v>14325607</v>
      </c>
      <c r="AM725" s="486">
        <v>230</v>
      </c>
      <c r="AN725" s="486">
        <v>4143</v>
      </c>
      <c r="AO725" s="486">
        <v>0</v>
      </c>
      <c r="AP725" s="486">
        <v>4339946</v>
      </c>
      <c r="AQ725" s="486">
        <v>0</v>
      </c>
      <c r="AR725" s="486">
        <v>0</v>
      </c>
      <c r="AS725" s="486">
        <v>0</v>
      </c>
      <c r="AT725" s="486">
        <v>0</v>
      </c>
      <c r="AU725" s="486">
        <v>0</v>
      </c>
      <c r="AV725" s="486">
        <v>0</v>
      </c>
      <c r="AW725" s="486">
        <v>33</v>
      </c>
      <c r="AX725" s="486">
        <v>525</v>
      </c>
      <c r="AY725" s="486">
        <v>0</v>
      </c>
      <c r="AZ725" s="486">
        <v>456885</v>
      </c>
      <c r="BA725" s="486">
        <v>0</v>
      </c>
      <c r="BB725" s="486">
        <v>155</v>
      </c>
      <c r="BC725" s="486">
        <v>617</v>
      </c>
      <c r="BD725" s="486">
        <v>0</v>
      </c>
      <c r="BE725" s="486">
        <v>533555</v>
      </c>
      <c r="BF725" s="486">
        <v>250723</v>
      </c>
      <c r="BG725" s="486">
        <v>0</v>
      </c>
      <c r="BH725" s="486">
        <v>0</v>
      </c>
      <c r="BI725" s="486">
        <v>0</v>
      </c>
      <c r="BJ725" s="486">
        <v>0</v>
      </c>
      <c r="BK725" s="486">
        <v>30858</v>
      </c>
      <c r="BL725" s="486">
        <v>22</v>
      </c>
      <c r="BM725" s="486">
        <v>67</v>
      </c>
      <c r="BN725" s="486">
        <v>0</v>
      </c>
      <c r="BO725" s="486">
        <v>77077</v>
      </c>
      <c r="BP725" s="486">
        <v>70848</v>
      </c>
      <c r="BQ725" s="486">
        <v>5269102</v>
      </c>
      <c r="BR725" s="486">
        <v>2286362</v>
      </c>
      <c r="BS725" s="406"/>
      <c r="BT725" s="406"/>
      <c r="BU725" s="406"/>
      <c r="BV725" s="406"/>
      <c r="BW725" s="406"/>
      <c r="BX725" s="406"/>
      <c r="BY725" s="406"/>
      <c r="BZ725" s="406"/>
      <c r="CA725" s="406"/>
      <c r="CB725" s="406"/>
      <c r="CC725" s="406"/>
      <c r="CD725" s="406"/>
      <c r="CE725" s="406"/>
      <c r="CF725" s="406"/>
    </row>
    <row r="727" spans="1:84" ht="12.6" customHeight="1" x14ac:dyDescent="0.25">
      <c r="A727" s="436" t="s">
        <v>895</v>
      </c>
      <c r="B727" s="436"/>
      <c r="C727" s="436"/>
      <c r="D727" s="436"/>
      <c r="E727" s="436"/>
      <c r="F727" s="436"/>
      <c r="G727" s="436"/>
      <c r="H727" s="486"/>
      <c r="I727" s="486"/>
      <c r="J727" s="486"/>
      <c r="K727" s="486"/>
      <c r="L727" s="486"/>
      <c r="M727" s="486"/>
      <c r="N727" s="486"/>
      <c r="O727" s="486"/>
      <c r="P727" s="486"/>
      <c r="Q727" s="486"/>
      <c r="R727" s="486"/>
      <c r="S727" s="486"/>
      <c r="T727" s="486"/>
      <c r="U727" s="486"/>
      <c r="V727" s="486"/>
      <c r="W727" s="486"/>
      <c r="X727" s="486"/>
      <c r="Y727" s="486"/>
      <c r="Z727" s="486"/>
      <c r="AA727" s="486"/>
      <c r="AB727" s="486"/>
      <c r="AC727" s="486"/>
      <c r="AD727" s="486"/>
      <c r="AE727" s="486"/>
      <c r="AF727" s="486"/>
      <c r="AG727" s="486"/>
      <c r="AH727" s="486"/>
      <c r="AI727" s="486"/>
      <c r="AJ727" s="486"/>
      <c r="AK727" s="486"/>
      <c r="AL727" s="486"/>
      <c r="AM727" s="486"/>
      <c r="AN727" s="486"/>
      <c r="AO727" s="486"/>
      <c r="AP727" s="486"/>
      <c r="AQ727" s="486"/>
      <c r="AR727" s="486"/>
      <c r="AS727" s="486"/>
      <c r="AT727" s="486"/>
      <c r="AU727" s="486"/>
      <c r="AV727" s="486"/>
      <c r="AW727" s="486"/>
      <c r="AX727" s="486"/>
      <c r="AY727" s="486"/>
      <c r="AZ727" s="486"/>
      <c r="BA727" s="486"/>
      <c r="BB727" s="486"/>
      <c r="BC727" s="486"/>
      <c r="BD727" s="486"/>
      <c r="BE727" s="486"/>
      <c r="BF727" s="486"/>
      <c r="BG727" s="486"/>
      <c r="BH727" s="486"/>
      <c r="BI727" s="486"/>
      <c r="BJ727" s="486"/>
      <c r="BK727" s="486"/>
      <c r="BL727" s="486"/>
      <c r="BM727" s="486"/>
      <c r="BN727" s="486"/>
      <c r="BO727" s="486"/>
      <c r="BP727" s="486"/>
      <c r="BQ727" s="486"/>
      <c r="BR727" s="486"/>
      <c r="BS727" s="486"/>
      <c r="BT727" s="486"/>
      <c r="BU727" s="486"/>
      <c r="BV727" s="486"/>
      <c r="BW727" s="486"/>
      <c r="BX727" s="486"/>
      <c r="BY727" s="486"/>
      <c r="BZ727" s="486"/>
      <c r="CA727" s="486"/>
      <c r="CB727" s="486"/>
      <c r="CC727" s="486"/>
      <c r="CD727" s="486"/>
      <c r="CE727" s="486"/>
      <c r="CF727" s="486"/>
    </row>
    <row r="728" spans="1:84" ht="12.6" customHeight="1" x14ac:dyDescent="0.25">
      <c r="A728" s="438" t="s">
        <v>745</v>
      </c>
      <c r="B728" s="438" t="s">
        <v>896</v>
      </c>
      <c r="C728" s="438" t="s">
        <v>897</v>
      </c>
      <c r="D728" s="438" t="s">
        <v>898</v>
      </c>
      <c r="E728" s="438" t="s">
        <v>899</v>
      </c>
      <c r="F728" s="438" t="s">
        <v>900</v>
      </c>
      <c r="G728" s="438" t="s">
        <v>901</v>
      </c>
      <c r="H728" s="438" t="s">
        <v>902</v>
      </c>
      <c r="I728" s="438" t="s">
        <v>903</v>
      </c>
      <c r="J728" s="438" t="s">
        <v>904</v>
      </c>
      <c r="K728" s="438" t="s">
        <v>905</v>
      </c>
      <c r="L728" s="438" t="s">
        <v>906</v>
      </c>
      <c r="M728" s="438" t="s">
        <v>907</v>
      </c>
      <c r="N728" s="438" t="s">
        <v>908</v>
      </c>
      <c r="O728" s="438" t="s">
        <v>909</v>
      </c>
      <c r="P728" s="438" t="s">
        <v>910</v>
      </c>
      <c r="Q728" s="438" t="s">
        <v>911</v>
      </c>
      <c r="R728" s="438" t="s">
        <v>912</v>
      </c>
      <c r="S728" s="438" t="s">
        <v>913</v>
      </c>
      <c r="T728" s="438" t="s">
        <v>914</v>
      </c>
      <c r="U728" s="438" t="s">
        <v>915</v>
      </c>
      <c r="V728" s="438" t="s">
        <v>916</v>
      </c>
      <c r="W728" s="438" t="s">
        <v>917</v>
      </c>
      <c r="X728" s="438" t="s">
        <v>918</v>
      </c>
      <c r="Y728" s="438" t="s">
        <v>919</v>
      </c>
      <c r="Z728" s="438" t="s">
        <v>920</v>
      </c>
      <c r="AA728" s="438" t="s">
        <v>921</v>
      </c>
      <c r="AB728" s="438" t="s">
        <v>922</v>
      </c>
      <c r="AC728" s="438" t="s">
        <v>923</v>
      </c>
      <c r="AD728" s="438" t="s">
        <v>924</v>
      </c>
      <c r="AE728" s="438" t="s">
        <v>925</v>
      </c>
      <c r="AF728" s="438" t="s">
        <v>926</v>
      </c>
      <c r="AG728" s="438" t="s">
        <v>927</v>
      </c>
      <c r="AH728" s="438" t="s">
        <v>928</v>
      </c>
      <c r="AI728" s="438" t="s">
        <v>929</v>
      </c>
      <c r="AJ728" s="438" t="s">
        <v>930</v>
      </c>
      <c r="AK728" s="438" t="s">
        <v>931</v>
      </c>
      <c r="AL728" s="438" t="s">
        <v>932</v>
      </c>
      <c r="AM728" s="438" t="s">
        <v>933</v>
      </c>
      <c r="AN728" s="438" t="s">
        <v>934</v>
      </c>
      <c r="AO728" s="438" t="s">
        <v>935</v>
      </c>
      <c r="AP728" s="438" t="s">
        <v>936</v>
      </c>
      <c r="AQ728" s="438" t="s">
        <v>937</v>
      </c>
      <c r="AR728" s="438" t="s">
        <v>938</v>
      </c>
      <c r="AS728" s="438" t="s">
        <v>939</v>
      </c>
      <c r="AT728" s="438" t="s">
        <v>940</v>
      </c>
      <c r="AU728" s="438" t="s">
        <v>941</v>
      </c>
      <c r="AV728" s="438" t="s">
        <v>942</v>
      </c>
      <c r="AW728" s="438" t="s">
        <v>943</v>
      </c>
      <c r="AX728" s="438" t="s">
        <v>944</v>
      </c>
      <c r="AY728" s="438" t="s">
        <v>945</v>
      </c>
      <c r="AZ728" s="438" t="s">
        <v>946</v>
      </c>
      <c r="BA728" s="438" t="s">
        <v>947</v>
      </c>
      <c r="BB728" s="438" t="s">
        <v>948</v>
      </c>
      <c r="BC728" s="438" t="s">
        <v>949</v>
      </c>
      <c r="BD728" s="438" t="s">
        <v>950</v>
      </c>
      <c r="BE728" s="438" t="s">
        <v>951</v>
      </c>
      <c r="BF728" s="438" t="s">
        <v>952</v>
      </c>
      <c r="BG728" s="438" t="s">
        <v>953</v>
      </c>
      <c r="BH728" s="438" t="s">
        <v>954</v>
      </c>
      <c r="BI728" s="438" t="s">
        <v>955</v>
      </c>
      <c r="BJ728" s="438" t="s">
        <v>956</v>
      </c>
      <c r="BK728" s="438" t="s">
        <v>957</v>
      </c>
      <c r="BL728" s="438" t="s">
        <v>958</v>
      </c>
      <c r="BM728" s="438" t="s">
        <v>959</v>
      </c>
      <c r="BN728" s="438" t="s">
        <v>960</v>
      </c>
      <c r="BO728" s="438" t="s">
        <v>961</v>
      </c>
      <c r="BP728" s="438" t="s">
        <v>962</v>
      </c>
      <c r="BQ728" s="438" t="s">
        <v>963</v>
      </c>
      <c r="BR728" s="438" t="s">
        <v>964</v>
      </c>
      <c r="BS728" s="438" t="s">
        <v>965</v>
      </c>
      <c r="BT728" s="438" t="s">
        <v>966</v>
      </c>
      <c r="BU728" s="438" t="s">
        <v>967</v>
      </c>
      <c r="BV728" s="438" t="s">
        <v>968</v>
      </c>
      <c r="BW728" s="438" t="s">
        <v>969</v>
      </c>
      <c r="BX728" s="438" t="s">
        <v>970</v>
      </c>
      <c r="BY728" s="438" t="s">
        <v>971</v>
      </c>
      <c r="BZ728" s="438" t="s">
        <v>972</v>
      </c>
      <c r="CA728" s="438" t="s">
        <v>973</v>
      </c>
      <c r="CB728" s="438" t="s">
        <v>974</v>
      </c>
      <c r="CC728" s="438" t="s">
        <v>975</v>
      </c>
      <c r="CD728" s="438" t="s">
        <v>976</v>
      </c>
      <c r="CE728" s="438" t="s">
        <v>977</v>
      </c>
      <c r="CF728" s="438" t="s">
        <v>978</v>
      </c>
    </row>
    <row r="729" spans="1:84" ht="12.6" customHeight="1" x14ac:dyDescent="0.25">
      <c r="A729" s="488" t="s">
        <v>1289</v>
      </c>
      <c r="B729" s="486">
        <v>522583</v>
      </c>
      <c r="C729" s="486">
        <v>0</v>
      </c>
      <c r="D729" s="486">
        <v>8341249</v>
      </c>
      <c r="E729" s="486">
        <v>3957602</v>
      </c>
      <c r="F729" s="486">
        <v>0</v>
      </c>
      <c r="G729" s="486">
        <v>596777</v>
      </c>
      <c r="H729" s="486">
        <v>0</v>
      </c>
      <c r="I729" s="486">
        <v>197549</v>
      </c>
      <c r="J729" s="486">
        <v>184718</v>
      </c>
      <c r="K729" s="486">
        <v>0</v>
      </c>
      <c r="L729" s="486">
        <v>2850306</v>
      </c>
      <c r="M729" s="486">
        <v>0</v>
      </c>
      <c r="N729" s="486">
        <v>0</v>
      </c>
      <c r="O729" s="486">
        <v>4168630</v>
      </c>
      <c r="P729" s="486">
        <v>619271</v>
      </c>
      <c r="Q729" s="486">
        <v>5141340</v>
      </c>
      <c r="R729" s="486">
        <v>948945</v>
      </c>
      <c r="S729" s="486">
        <v>0</v>
      </c>
      <c r="T729" s="486">
        <v>8040470</v>
      </c>
      <c r="U729" s="486">
        <v>0</v>
      </c>
      <c r="V729" s="486">
        <v>954417</v>
      </c>
      <c r="W729" s="486">
        <v>0</v>
      </c>
      <c r="X729" s="486">
        <v>11566221</v>
      </c>
      <c r="Y729" s="486">
        <v>0</v>
      </c>
      <c r="Z729" s="486">
        <v>0</v>
      </c>
      <c r="AA729" s="486">
        <v>0</v>
      </c>
      <c r="AB729" s="486">
        <v>0</v>
      </c>
      <c r="AC729" s="486">
        <v>94777</v>
      </c>
      <c r="AD729" s="486">
        <v>327492</v>
      </c>
      <c r="AE729" s="486">
        <v>0</v>
      </c>
      <c r="AF729" s="486">
        <v>0</v>
      </c>
      <c r="AG729" s="486">
        <v>0</v>
      </c>
      <c r="AH729" s="486">
        <v>484041</v>
      </c>
      <c r="AI729" s="486">
        <v>1301564</v>
      </c>
      <c r="AJ729" s="486">
        <v>22030</v>
      </c>
      <c r="AK729" s="486">
        <v>0</v>
      </c>
      <c r="AL729" s="486">
        <v>218956</v>
      </c>
      <c r="AM729" s="486">
        <v>0</v>
      </c>
      <c r="AN729" s="486">
        <v>0</v>
      </c>
      <c r="AO729" s="486">
        <v>0</v>
      </c>
      <c r="AP729" s="486">
        <v>466497</v>
      </c>
      <c r="AQ729" s="486">
        <v>0</v>
      </c>
      <c r="AR729" s="486">
        <v>0</v>
      </c>
      <c r="AS729" s="486">
        <v>0</v>
      </c>
      <c r="AT729" s="486">
        <v>0</v>
      </c>
      <c r="AU729" s="486">
        <v>0</v>
      </c>
      <c r="AV729" s="486">
        <v>0</v>
      </c>
      <c r="AW729" s="486">
        <v>490585</v>
      </c>
      <c r="AX729" s="486">
        <v>6967341</v>
      </c>
      <c r="AY729" s="486">
        <v>0</v>
      </c>
      <c r="AZ729" s="486">
        <v>429772</v>
      </c>
      <c r="BA729" s="486">
        <v>0</v>
      </c>
      <c r="BB729" s="486">
        <v>7550412</v>
      </c>
      <c r="BC729" s="486"/>
      <c r="BD729" s="486"/>
      <c r="BE729" s="486">
        <v>0</v>
      </c>
      <c r="BF729" s="486">
        <v>0</v>
      </c>
      <c r="BG729" s="486"/>
      <c r="BH729" s="486"/>
      <c r="BI729" s="489">
        <v>216.63</v>
      </c>
      <c r="BJ729" s="486">
        <v>12998856</v>
      </c>
      <c r="BK729" s="486">
        <v>33098578</v>
      </c>
      <c r="BL729" s="486">
        <v>18949458</v>
      </c>
      <c r="BM729" s="486">
        <v>398387</v>
      </c>
      <c r="BN729" s="486">
        <v>102961</v>
      </c>
      <c r="BO729" s="486">
        <v>534901</v>
      </c>
      <c r="BP729" s="486">
        <v>1632682</v>
      </c>
      <c r="BQ729" s="486">
        <v>16507728</v>
      </c>
      <c r="BR729" s="486">
        <v>495944</v>
      </c>
      <c r="BS729" s="486">
        <v>2133651</v>
      </c>
      <c r="BT729" s="486">
        <v>207783</v>
      </c>
      <c r="BU729" s="486">
        <v>1880845</v>
      </c>
      <c r="BV729" s="486">
        <v>739559</v>
      </c>
      <c r="BW729" s="486">
        <v>381963</v>
      </c>
      <c r="BX729" s="486">
        <v>284442</v>
      </c>
      <c r="BY729" s="486">
        <v>143422</v>
      </c>
      <c r="BZ729" s="486">
        <v>319511</v>
      </c>
      <c r="CA729" s="486">
        <v>1193381</v>
      </c>
      <c r="CB729" s="486">
        <v>1316112</v>
      </c>
      <c r="CC729" s="486" t="e">
        <v>#REF!</v>
      </c>
      <c r="CD729" s="486">
        <v>216205</v>
      </c>
      <c r="CE729" s="486">
        <v>0</v>
      </c>
      <c r="CF729" s="486">
        <v>0</v>
      </c>
    </row>
    <row r="731" spans="1:84" ht="12.6" customHeight="1" x14ac:dyDescent="0.25">
      <c r="A731" s="436" t="s">
        <v>979</v>
      </c>
      <c r="B731" s="436"/>
      <c r="C731" s="436"/>
      <c r="D731" s="436"/>
      <c r="E731" s="436"/>
      <c r="F731" s="436"/>
      <c r="G731" s="436"/>
      <c r="H731" s="486"/>
      <c r="I731" s="486"/>
      <c r="J731" s="486"/>
      <c r="K731" s="486"/>
      <c r="L731" s="486"/>
      <c r="M731" s="486"/>
      <c r="N731" s="486"/>
      <c r="O731" s="486"/>
      <c r="P731" s="486"/>
      <c r="Q731" s="486"/>
      <c r="R731" s="486"/>
      <c r="S731" s="486"/>
      <c r="T731" s="486"/>
      <c r="U731" s="486"/>
      <c r="V731" s="486"/>
      <c r="W731" s="486"/>
      <c r="X731" s="486"/>
      <c r="Y731" s="406"/>
      <c r="Z731" s="406"/>
      <c r="AA731" s="406"/>
      <c r="AB731" s="406"/>
      <c r="AC731" s="406"/>
      <c r="AD731" s="406"/>
      <c r="AE731" s="406"/>
      <c r="AF731" s="406"/>
      <c r="AG731" s="406"/>
      <c r="AH731" s="406"/>
      <c r="AI731" s="406"/>
      <c r="AJ731" s="406"/>
      <c r="AK731" s="406"/>
      <c r="AL731" s="406"/>
      <c r="AM731" s="406"/>
      <c r="AN731" s="406"/>
      <c r="AO731" s="406"/>
      <c r="AP731" s="406"/>
      <c r="AQ731" s="406"/>
      <c r="AR731" s="406"/>
      <c r="AS731" s="406"/>
      <c r="AT731" s="406"/>
      <c r="AU731" s="406"/>
      <c r="AV731" s="406"/>
      <c r="AW731" s="406"/>
      <c r="AX731" s="406"/>
      <c r="AY731" s="406"/>
      <c r="AZ731" s="406"/>
      <c r="BA731" s="406"/>
      <c r="BB731" s="406"/>
      <c r="BC731" s="406"/>
      <c r="BD731" s="406"/>
      <c r="BE731" s="406"/>
      <c r="BF731" s="406"/>
      <c r="BG731" s="406"/>
      <c r="BH731" s="406"/>
      <c r="BI731" s="406"/>
      <c r="BJ731" s="406"/>
      <c r="BK731" s="406"/>
      <c r="BL731" s="432"/>
      <c r="BM731" s="406"/>
      <c r="BN731" s="406"/>
      <c r="BO731" s="406"/>
      <c r="BP731" s="406"/>
      <c r="BQ731" s="406"/>
      <c r="BR731" s="406"/>
      <c r="BS731" s="406"/>
      <c r="BT731" s="406"/>
      <c r="BU731" s="406"/>
      <c r="BV731" s="406"/>
      <c r="BW731" s="406"/>
      <c r="BX731" s="406"/>
      <c r="BY731" s="406"/>
      <c r="BZ731" s="406"/>
      <c r="CA731" s="406"/>
      <c r="CB731" s="406"/>
      <c r="CC731" s="406"/>
      <c r="CD731" s="406"/>
      <c r="CE731" s="406"/>
      <c r="CF731" s="406"/>
    </row>
    <row r="732" spans="1:84" ht="12.6" customHeight="1" x14ac:dyDescent="0.25">
      <c r="A732" s="438" t="s">
        <v>745</v>
      </c>
      <c r="B732" s="438" t="s">
        <v>980</v>
      </c>
      <c r="C732" s="438" t="s">
        <v>981</v>
      </c>
      <c r="D732" s="438" t="s">
        <v>982</v>
      </c>
      <c r="E732" s="438" t="s">
        <v>983</v>
      </c>
      <c r="F732" s="438" t="s">
        <v>984</v>
      </c>
      <c r="G732" s="438" t="s">
        <v>985</v>
      </c>
      <c r="H732" s="438" t="s">
        <v>986</v>
      </c>
      <c r="I732" s="438" t="s">
        <v>987</v>
      </c>
      <c r="J732" s="438" t="s">
        <v>988</v>
      </c>
      <c r="K732" s="438" t="s">
        <v>989</v>
      </c>
      <c r="L732" s="438" t="s">
        <v>990</v>
      </c>
      <c r="M732" s="438" t="s">
        <v>991</v>
      </c>
      <c r="N732" s="438" t="s">
        <v>992</v>
      </c>
      <c r="O732" s="438" t="s">
        <v>993</v>
      </c>
      <c r="P732" s="438" t="s">
        <v>994</v>
      </c>
      <c r="Q732" s="438" t="s">
        <v>995</v>
      </c>
      <c r="R732" s="438" t="s">
        <v>996</v>
      </c>
      <c r="S732" s="438" t="s">
        <v>997</v>
      </c>
      <c r="T732" s="438" t="s">
        <v>998</v>
      </c>
      <c r="U732" s="438" t="s">
        <v>999</v>
      </c>
      <c r="V732" s="438" t="s">
        <v>1263</v>
      </c>
      <c r="W732" s="438" t="s">
        <v>1000</v>
      </c>
      <c r="X732" s="438" t="s">
        <v>1001</v>
      </c>
      <c r="Y732" s="438" t="s">
        <v>1002</v>
      </c>
      <c r="Z732" s="438" t="s">
        <v>1003</v>
      </c>
      <c r="AA732" s="406"/>
      <c r="AB732" s="406"/>
      <c r="AC732" s="406"/>
      <c r="AD732" s="406"/>
      <c r="AE732" s="406"/>
      <c r="AF732" s="406"/>
      <c r="AG732" s="406"/>
      <c r="AH732" s="406"/>
      <c r="AI732" s="406"/>
      <c r="AJ732" s="406"/>
      <c r="AK732" s="406"/>
      <c r="AL732" s="406"/>
      <c r="AM732" s="406"/>
      <c r="AN732" s="406"/>
      <c r="AO732" s="406"/>
      <c r="AP732" s="406"/>
      <c r="AQ732" s="406"/>
      <c r="AR732" s="406"/>
      <c r="AS732" s="406"/>
      <c r="AT732" s="406"/>
      <c r="AU732" s="406"/>
      <c r="AV732" s="406"/>
      <c r="AW732" s="406"/>
      <c r="AX732" s="406"/>
      <c r="AY732" s="406"/>
      <c r="AZ732" s="406"/>
      <c r="BA732" s="406"/>
      <c r="BB732" s="406"/>
      <c r="BC732" s="406"/>
      <c r="BD732" s="406"/>
      <c r="BE732" s="406"/>
      <c r="BF732" s="406"/>
      <c r="BG732" s="406"/>
      <c r="BH732" s="406"/>
      <c r="BI732" s="406"/>
      <c r="BJ732" s="406"/>
      <c r="BK732" s="406"/>
      <c r="BL732" s="406"/>
      <c r="BM732" s="406"/>
      <c r="BN732" s="406"/>
      <c r="BO732" s="406"/>
      <c r="BP732" s="406"/>
      <c r="BQ732" s="406"/>
      <c r="BR732" s="406"/>
      <c r="BS732" s="406"/>
      <c r="BT732" s="406"/>
      <c r="BU732" s="406"/>
      <c r="BV732" s="406"/>
      <c r="BW732" s="406"/>
      <c r="BX732" s="406"/>
      <c r="BY732" s="406"/>
      <c r="BZ732" s="406"/>
      <c r="CA732" s="406"/>
      <c r="CB732" s="406"/>
      <c r="CC732" s="406"/>
      <c r="CD732" s="406"/>
      <c r="CE732" s="406"/>
      <c r="CF732" s="406"/>
    </row>
    <row r="733" spans="1:84" ht="12.6" customHeight="1" x14ac:dyDescent="0.25">
      <c r="A733" s="442" t="s">
        <v>1290</v>
      </c>
      <c r="B733" s="486">
        <v>0</v>
      </c>
      <c r="C733" s="489">
        <v>0</v>
      </c>
      <c r="D733" s="486">
        <v>0</v>
      </c>
      <c r="E733" s="486">
        <v>0</v>
      </c>
      <c r="F733" s="486">
        <v>0</v>
      </c>
      <c r="G733" s="486">
        <v>0</v>
      </c>
      <c r="H733" s="486">
        <v>0</v>
      </c>
      <c r="I733" s="486">
        <v>0</v>
      </c>
      <c r="J733" s="486">
        <v>0</v>
      </c>
      <c r="K733" s="486">
        <v>0</v>
      </c>
      <c r="L733" s="486">
        <v>0</v>
      </c>
      <c r="M733" s="486">
        <v>0</v>
      </c>
      <c r="N733" s="486">
        <v>0</v>
      </c>
      <c r="O733" s="486">
        <v>0</v>
      </c>
      <c r="P733" s="486">
        <v>0</v>
      </c>
      <c r="Q733" s="486">
        <v>0</v>
      </c>
      <c r="R733" s="486">
        <v>0</v>
      </c>
      <c r="S733" s="486">
        <v>0</v>
      </c>
      <c r="T733" s="489">
        <v>0</v>
      </c>
      <c r="U733" s="486"/>
      <c r="V733" s="406"/>
      <c r="W733" s="406"/>
      <c r="X733" s="486"/>
      <c r="Y733" s="486"/>
      <c r="Z733" s="486">
        <v>0</v>
      </c>
      <c r="AA733" s="406"/>
      <c r="AB733" s="406"/>
      <c r="AC733" s="406"/>
      <c r="AD733" s="406"/>
      <c r="AE733" s="406"/>
      <c r="AF733" s="406"/>
      <c r="AG733" s="406"/>
      <c r="AH733" s="406"/>
      <c r="AI733" s="406"/>
      <c r="AJ733" s="406"/>
      <c r="AK733" s="406"/>
      <c r="AL733" s="406"/>
      <c r="AM733" s="406"/>
      <c r="AN733" s="406"/>
      <c r="AO733" s="406"/>
      <c r="AP733" s="406"/>
      <c r="AQ733" s="406"/>
      <c r="AR733" s="406"/>
      <c r="AS733" s="406"/>
      <c r="AT733" s="406"/>
      <c r="AU733" s="406"/>
      <c r="AV733" s="406"/>
      <c r="AW733" s="406"/>
      <c r="AX733" s="406"/>
      <c r="AY733" s="406"/>
      <c r="AZ733" s="406"/>
      <c r="BA733" s="406"/>
      <c r="BB733" s="406"/>
      <c r="BC733" s="406"/>
      <c r="BD733" s="406"/>
      <c r="BE733" s="406"/>
      <c r="BF733" s="406"/>
      <c r="BG733" s="406"/>
      <c r="BH733" s="406"/>
      <c r="BI733" s="406"/>
      <c r="BJ733" s="406"/>
      <c r="BK733" s="406"/>
      <c r="BL733" s="406"/>
      <c r="BM733" s="406"/>
      <c r="BN733" s="406"/>
      <c r="BO733" s="406"/>
      <c r="BP733" s="406"/>
      <c r="BQ733" s="406"/>
      <c r="BR733" s="406"/>
      <c r="BS733" s="406"/>
      <c r="BT733" s="406"/>
      <c r="BU733" s="406"/>
      <c r="BV733" s="406"/>
      <c r="BW733" s="406"/>
      <c r="BX733" s="406"/>
      <c r="BY733" s="406"/>
      <c r="BZ733" s="406"/>
      <c r="CA733" s="406"/>
      <c r="CB733" s="406"/>
      <c r="CC733" s="406"/>
      <c r="CD733" s="406"/>
      <c r="CE733" s="406"/>
      <c r="CF733" s="406"/>
    </row>
    <row r="734" spans="1:84" ht="12.6" customHeight="1" x14ac:dyDescent="0.25">
      <c r="A734" s="442" t="s">
        <v>1291</v>
      </c>
      <c r="B734" s="486">
        <v>0</v>
      </c>
      <c r="C734" s="489">
        <v>0</v>
      </c>
      <c r="D734" s="486">
        <v>0</v>
      </c>
      <c r="E734" s="486">
        <v>0</v>
      </c>
      <c r="F734" s="486">
        <v>0</v>
      </c>
      <c r="G734" s="486">
        <v>0</v>
      </c>
      <c r="H734" s="486">
        <v>0</v>
      </c>
      <c r="I734" s="486">
        <v>0</v>
      </c>
      <c r="J734" s="486">
        <v>0</v>
      </c>
      <c r="K734" s="486">
        <v>0</v>
      </c>
      <c r="L734" s="486">
        <v>0</v>
      </c>
      <c r="M734" s="486">
        <v>0</v>
      </c>
      <c r="N734" s="486">
        <v>0</v>
      </c>
      <c r="O734" s="486">
        <v>0</v>
      </c>
      <c r="P734" s="486">
        <v>0</v>
      </c>
      <c r="Q734" s="486">
        <v>0</v>
      </c>
      <c r="R734" s="486">
        <v>0</v>
      </c>
      <c r="S734" s="486">
        <v>0</v>
      </c>
      <c r="T734" s="489">
        <v>0</v>
      </c>
      <c r="U734" s="486"/>
      <c r="V734" s="406"/>
      <c r="W734" s="406"/>
      <c r="X734" s="486"/>
      <c r="Y734" s="486"/>
      <c r="Z734" s="486">
        <v>0</v>
      </c>
      <c r="AA734" s="406"/>
      <c r="AB734" s="406"/>
      <c r="AC734" s="406"/>
      <c r="AD734" s="406"/>
      <c r="AE734" s="406"/>
      <c r="AF734" s="406"/>
      <c r="AG734" s="406"/>
      <c r="AH734" s="406"/>
      <c r="AI734" s="406"/>
      <c r="AJ734" s="406"/>
      <c r="AK734" s="406"/>
      <c r="AL734" s="406"/>
      <c r="AM734" s="406"/>
      <c r="AN734" s="406"/>
      <c r="AO734" s="406"/>
      <c r="AP734" s="406"/>
      <c r="AQ734" s="406"/>
      <c r="AR734" s="406"/>
      <c r="AS734" s="406"/>
      <c r="AT734" s="406"/>
      <c r="AU734" s="406"/>
      <c r="AV734" s="406"/>
      <c r="AW734" s="406"/>
      <c r="AX734" s="406"/>
      <c r="AY734" s="406"/>
      <c r="AZ734" s="406"/>
      <c r="BA734" s="406"/>
      <c r="BB734" s="406"/>
      <c r="BC734" s="406"/>
      <c r="BD734" s="406"/>
      <c r="BE734" s="406"/>
      <c r="BF734" s="406"/>
      <c r="BG734" s="406"/>
      <c r="BH734" s="406"/>
      <c r="BI734" s="406"/>
      <c r="BJ734" s="406"/>
      <c r="BK734" s="406"/>
      <c r="BL734" s="406"/>
      <c r="BM734" s="406"/>
      <c r="BN734" s="406"/>
      <c r="BO734" s="406"/>
      <c r="BP734" s="406"/>
      <c r="BQ734" s="406"/>
      <c r="BR734" s="406"/>
      <c r="BS734" s="406"/>
      <c r="BT734" s="406"/>
      <c r="BU734" s="406"/>
      <c r="BV734" s="406"/>
      <c r="BW734" s="406"/>
      <c r="BX734" s="406"/>
      <c r="BY734" s="406"/>
      <c r="BZ734" s="406"/>
      <c r="CA734" s="406"/>
      <c r="CB734" s="406"/>
      <c r="CC734" s="406"/>
      <c r="CD734" s="406"/>
      <c r="CE734" s="406"/>
      <c r="CF734" s="406"/>
    </row>
    <row r="735" spans="1:84" ht="12.6" customHeight="1" x14ac:dyDescent="0.25">
      <c r="A735" s="442" t="s">
        <v>1292</v>
      </c>
      <c r="B735" s="486">
        <v>785</v>
      </c>
      <c r="C735" s="489">
        <v>9.8000000000000007</v>
      </c>
      <c r="D735" s="486">
        <v>655018</v>
      </c>
      <c r="E735" s="486">
        <v>141451</v>
      </c>
      <c r="F735" s="486">
        <v>0</v>
      </c>
      <c r="G735" s="486">
        <v>27611</v>
      </c>
      <c r="H735" s="486">
        <v>0</v>
      </c>
      <c r="I735" s="486">
        <v>55462</v>
      </c>
      <c r="J735" s="486">
        <v>40917</v>
      </c>
      <c r="K735" s="486">
        <v>7358</v>
      </c>
      <c r="L735" s="486">
        <v>28417</v>
      </c>
      <c r="M735" s="486">
        <v>0</v>
      </c>
      <c r="N735" s="486">
        <v>5964794</v>
      </c>
      <c r="O735" s="486">
        <v>1754016</v>
      </c>
      <c r="P735" s="486">
        <v>7661</v>
      </c>
      <c r="Q735" s="486">
        <v>2309</v>
      </c>
      <c r="R735" s="486">
        <v>7661</v>
      </c>
      <c r="S735" s="486">
        <v>42858</v>
      </c>
      <c r="T735" s="489">
        <v>9.8000000000000007</v>
      </c>
      <c r="U735" s="486"/>
      <c r="V735" s="406"/>
      <c r="W735" s="406"/>
      <c r="X735" s="486"/>
      <c r="Y735" s="486"/>
      <c r="Z735" s="486">
        <v>972029</v>
      </c>
      <c r="AA735" s="406"/>
      <c r="AB735" s="406"/>
      <c r="AC735" s="406"/>
      <c r="AD735" s="406"/>
      <c r="AE735" s="406"/>
      <c r="AF735" s="406"/>
      <c r="AG735" s="406"/>
      <c r="AH735" s="406"/>
      <c r="AI735" s="406"/>
      <c r="AJ735" s="406"/>
      <c r="AK735" s="406"/>
      <c r="AL735" s="406"/>
      <c r="AM735" s="406"/>
      <c r="AN735" s="406"/>
      <c r="AO735" s="406"/>
      <c r="AP735" s="406"/>
      <c r="AQ735" s="406"/>
      <c r="AR735" s="406"/>
      <c r="AS735" s="406"/>
      <c r="AT735" s="406"/>
      <c r="AU735" s="406"/>
      <c r="AV735" s="406"/>
      <c r="AW735" s="406"/>
      <c r="AX735" s="406"/>
      <c r="AY735" s="406"/>
      <c r="AZ735" s="406"/>
      <c r="BA735" s="406"/>
      <c r="BB735" s="406"/>
      <c r="BC735" s="406"/>
      <c r="BD735" s="406"/>
      <c r="BE735" s="406"/>
      <c r="BF735" s="406"/>
      <c r="BG735" s="406"/>
      <c r="BH735" s="406"/>
      <c r="BI735" s="406"/>
      <c r="BJ735" s="406"/>
      <c r="BK735" s="406"/>
      <c r="BL735" s="406"/>
      <c r="BM735" s="406"/>
      <c r="BN735" s="406"/>
      <c r="BO735" s="406"/>
      <c r="BP735" s="406"/>
      <c r="BQ735" s="406"/>
      <c r="BR735" s="406"/>
      <c r="BS735" s="406"/>
      <c r="BT735" s="406"/>
      <c r="BU735" s="406"/>
      <c r="BV735" s="406"/>
      <c r="BW735" s="406"/>
      <c r="BX735" s="406"/>
      <c r="BY735" s="406"/>
      <c r="BZ735" s="406"/>
      <c r="CA735" s="406"/>
      <c r="CB735" s="406"/>
      <c r="CC735" s="406"/>
      <c r="CD735" s="406"/>
      <c r="CE735" s="406"/>
      <c r="CF735" s="406"/>
    </row>
    <row r="736" spans="1:84" ht="12.6" customHeight="1" x14ac:dyDescent="0.25">
      <c r="A736" s="442" t="s">
        <v>1293</v>
      </c>
      <c r="B736" s="486">
        <v>0</v>
      </c>
      <c r="C736" s="489">
        <v>0</v>
      </c>
      <c r="D736" s="486">
        <v>0</v>
      </c>
      <c r="E736" s="486">
        <v>0</v>
      </c>
      <c r="F736" s="486">
        <v>0</v>
      </c>
      <c r="G736" s="486">
        <v>0</v>
      </c>
      <c r="H736" s="486">
        <v>0</v>
      </c>
      <c r="I736" s="486">
        <v>0</v>
      </c>
      <c r="J736" s="486">
        <v>0</v>
      </c>
      <c r="K736" s="486">
        <v>0</v>
      </c>
      <c r="L736" s="486">
        <v>0</v>
      </c>
      <c r="M736" s="486">
        <v>0</v>
      </c>
      <c r="N736" s="486">
        <v>0</v>
      </c>
      <c r="O736" s="486">
        <v>0</v>
      </c>
      <c r="P736" s="486">
        <v>0</v>
      </c>
      <c r="Q736" s="486">
        <v>0</v>
      </c>
      <c r="R736" s="486">
        <v>0</v>
      </c>
      <c r="S736" s="486">
        <v>0</v>
      </c>
      <c r="T736" s="489">
        <v>0</v>
      </c>
      <c r="U736" s="486"/>
      <c r="V736" s="406"/>
      <c r="W736" s="406"/>
      <c r="X736" s="486"/>
      <c r="Y736" s="486"/>
      <c r="Z736" s="486">
        <v>0</v>
      </c>
      <c r="AA736" s="406"/>
      <c r="AB736" s="406"/>
      <c r="AC736" s="406"/>
      <c r="AD736" s="406"/>
      <c r="AE736" s="406"/>
      <c r="AF736" s="406"/>
      <c r="AG736" s="406"/>
      <c r="AH736" s="406"/>
      <c r="AI736" s="406"/>
      <c r="AJ736" s="406"/>
      <c r="AK736" s="406"/>
      <c r="AL736" s="406"/>
      <c r="AM736" s="406"/>
      <c r="AN736" s="406"/>
      <c r="AO736" s="406"/>
      <c r="AP736" s="406"/>
      <c r="AQ736" s="406"/>
      <c r="AR736" s="406"/>
      <c r="AS736" s="406"/>
      <c r="AT736" s="406"/>
      <c r="AU736" s="406"/>
      <c r="AV736" s="406"/>
      <c r="AW736" s="406"/>
      <c r="AX736" s="406"/>
      <c r="AY736" s="406"/>
      <c r="AZ736" s="406"/>
      <c r="BA736" s="406"/>
      <c r="BB736" s="406"/>
      <c r="BC736" s="406"/>
      <c r="BD736" s="406"/>
      <c r="BE736" s="406"/>
      <c r="BF736" s="406"/>
      <c r="BG736" s="406"/>
      <c r="BH736" s="406"/>
      <c r="BI736" s="406"/>
      <c r="BJ736" s="406"/>
      <c r="BK736" s="406"/>
      <c r="BL736" s="406"/>
      <c r="BM736" s="406"/>
      <c r="BN736" s="406"/>
      <c r="BO736" s="406"/>
      <c r="BP736" s="406"/>
      <c r="BQ736" s="406"/>
      <c r="BR736" s="406"/>
      <c r="BS736" s="406"/>
      <c r="BT736" s="406"/>
      <c r="BU736" s="406"/>
      <c r="BV736" s="406"/>
      <c r="BW736" s="406"/>
      <c r="BX736" s="406"/>
      <c r="BY736" s="406"/>
      <c r="BZ736" s="406"/>
      <c r="CA736" s="406"/>
      <c r="CB736" s="406"/>
      <c r="CC736" s="406"/>
      <c r="CD736" s="406"/>
      <c r="CE736" s="406"/>
      <c r="CF736" s="406"/>
    </row>
    <row r="737" spans="1:26" ht="12.6" customHeight="1" x14ac:dyDescent="0.25">
      <c r="A737" s="442" t="s">
        <v>1294</v>
      </c>
      <c r="B737" s="486">
        <v>0</v>
      </c>
      <c r="C737" s="489">
        <v>0</v>
      </c>
      <c r="D737" s="486">
        <v>0</v>
      </c>
      <c r="E737" s="486">
        <v>0</v>
      </c>
      <c r="F737" s="486">
        <v>0</v>
      </c>
      <c r="G737" s="486">
        <v>0</v>
      </c>
      <c r="H737" s="486">
        <v>0</v>
      </c>
      <c r="I737" s="486">
        <v>0</v>
      </c>
      <c r="J737" s="486">
        <v>0</v>
      </c>
      <c r="K737" s="486">
        <v>0</v>
      </c>
      <c r="L737" s="486">
        <v>0</v>
      </c>
      <c r="M737" s="486">
        <v>0</v>
      </c>
      <c r="N737" s="486">
        <v>0</v>
      </c>
      <c r="O737" s="486">
        <v>0</v>
      </c>
      <c r="P737" s="486">
        <v>0</v>
      </c>
      <c r="Q737" s="486">
        <v>0</v>
      </c>
      <c r="R737" s="486">
        <v>0</v>
      </c>
      <c r="S737" s="486">
        <v>0</v>
      </c>
      <c r="T737" s="489">
        <v>0</v>
      </c>
      <c r="U737" s="486"/>
      <c r="V737" s="406"/>
      <c r="W737" s="406"/>
      <c r="X737" s="486"/>
      <c r="Y737" s="486"/>
      <c r="Z737" s="486">
        <v>0</v>
      </c>
    </row>
    <row r="738" spans="1:26" ht="12.6" customHeight="1" x14ac:dyDescent="0.25">
      <c r="A738" s="442" t="s">
        <v>1295</v>
      </c>
      <c r="B738" s="486">
        <v>0</v>
      </c>
      <c r="C738" s="489">
        <v>0</v>
      </c>
      <c r="D738" s="486">
        <v>0</v>
      </c>
      <c r="E738" s="486">
        <v>0</v>
      </c>
      <c r="F738" s="486">
        <v>0</v>
      </c>
      <c r="G738" s="486">
        <v>0</v>
      </c>
      <c r="H738" s="486">
        <v>0</v>
      </c>
      <c r="I738" s="486">
        <v>0</v>
      </c>
      <c r="J738" s="486">
        <v>0</v>
      </c>
      <c r="K738" s="486">
        <v>0</v>
      </c>
      <c r="L738" s="486">
        <v>0</v>
      </c>
      <c r="M738" s="486">
        <v>0</v>
      </c>
      <c r="N738" s="486">
        <v>0</v>
      </c>
      <c r="O738" s="486">
        <v>0</v>
      </c>
      <c r="P738" s="486">
        <v>0</v>
      </c>
      <c r="Q738" s="486">
        <v>0</v>
      </c>
      <c r="R738" s="486">
        <v>0</v>
      </c>
      <c r="S738" s="486">
        <v>0</v>
      </c>
      <c r="T738" s="489">
        <v>0</v>
      </c>
      <c r="U738" s="486"/>
      <c r="V738" s="406"/>
      <c r="W738" s="406"/>
      <c r="X738" s="486"/>
      <c r="Y738" s="486"/>
      <c r="Z738" s="486">
        <v>0</v>
      </c>
    </row>
    <row r="739" spans="1:26" ht="12.6" customHeight="1" x14ac:dyDescent="0.25">
      <c r="A739" s="442" t="s">
        <v>1296</v>
      </c>
      <c r="B739" s="486">
        <v>684</v>
      </c>
      <c r="C739" s="489">
        <v>3.3</v>
      </c>
      <c r="D739" s="486">
        <v>233384</v>
      </c>
      <c r="E739" s="486">
        <v>50399</v>
      </c>
      <c r="F739" s="486">
        <v>0</v>
      </c>
      <c r="G739" s="486">
        <v>1808</v>
      </c>
      <c r="H739" s="486">
        <v>392</v>
      </c>
      <c r="I739" s="486">
        <v>252</v>
      </c>
      <c r="J739" s="486">
        <v>27344</v>
      </c>
      <c r="K739" s="486">
        <v>3442</v>
      </c>
      <c r="L739" s="486">
        <v>3553</v>
      </c>
      <c r="M739" s="486">
        <v>0</v>
      </c>
      <c r="N739" s="486">
        <v>784278</v>
      </c>
      <c r="O739" s="486">
        <v>644284</v>
      </c>
      <c r="P739" s="486">
        <v>3442</v>
      </c>
      <c r="Q739" s="486">
        <v>2012</v>
      </c>
      <c r="R739" s="486">
        <v>3442</v>
      </c>
      <c r="S739" s="486">
        <v>0</v>
      </c>
      <c r="T739" s="489">
        <v>3.3</v>
      </c>
      <c r="U739" s="486"/>
      <c r="V739" s="406"/>
      <c r="W739" s="406"/>
      <c r="X739" s="486"/>
      <c r="Y739" s="486"/>
      <c r="Z739" s="486">
        <v>364718</v>
      </c>
    </row>
    <row r="740" spans="1:26" ht="12.6" customHeight="1" x14ac:dyDescent="0.25">
      <c r="A740" s="442" t="s">
        <v>1297</v>
      </c>
      <c r="B740" s="486">
        <v>162</v>
      </c>
      <c r="C740" s="489">
        <v>0.59</v>
      </c>
      <c r="D740" s="486">
        <v>0</v>
      </c>
      <c r="E740" s="486">
        <v>0</v>
      </c>
      <c r="F740" s="486">
        <v>0</v>
      </c>
      <c r="G740" s="486">
        <v>9700</v>
      </c>
      <c r="H740" s="486">
        <v>0</v>
      </c>
      <c r="I740" s="486">
        <v>0</v>
      </c>
      <c r="J740" s="486">
        <v>694</v>
      </c>
      <c r="K740" s="486">
        <v>0</v>
      </c>
      <c r="L740" s="486">
        <v>0</v>
      </c>
      <c r="M740" s="486">
        <v>0</v>
      </c>
      <c r="N740" s="486">
        <v>234366</v>
      </c>
      <c r="O740" s="486">
        <v>234366</v>
      </c>
      <c r="P740" s="486">
        <v>0</v>
      </c>
      <c r="Q740" s="486">
        <v>0</v>
      </c>
      <c r="R740" s="486">
        <v>0</v>
      </c>
      <c r="S740" s="486">
        <v>397</v>
      </c>
      <c r="T740" s="489">
        <v>0.59</v>
      </c>
      <c r="U740" s="486"/>
      <c r="V740" s="406"/>
      <c r="W740" s="406"/>
      <c r="X740" s="486"/>
      <c r="Y740" s="486"/>
      <c r="Z740" s="486">
        <v>10110</v>
      </c>
    </row>
    <row r="741" spans="1:26" ht="12.6" customHeight="1" x14ac:dyDescent="0.25">
      <c r="A741" s="442" t="s">
        <v>1298</v>
      </c>
      <c r="B741" s="486">
        <v>0</v>
      </c>
      <c r="C741" s="489">
        <v>0</v>
      </c>
      <c r="D741" s="486">
        <v>0</v>
      </c>
      <c r="E741" s="486">
        <v>0</v>
      </c>
      <c r="F741" s="486">
        <v>0</v>
      </c>
      <c r="G741" s="486">
        <v>0</v>
      </c>
      <c r="H741" s="486">
        <v>0</v>
      </c>
      <c r="I741" s="486">
        <v>0</v>
      </c>
      <c r="J741" s="486">
        <v>0</v>
      </c>
      <c r="K741" s="486">
        <v>0</v>
      </c>
      <c r="L741" s="486">
        <v>0</v>
      </c>
      <c r="M741" s="486">
        <v>0</v>
      </c>
      <c r="N741" s="486">
        <v>0</v>
      </c>
      <c r="O741" s="486">
        <v>0</v>
      </c>
      <c r="P741" s="486">
        <v>0</v>
      </c>
      <c r="Q741" s="486">
        <v>0</v>
      </c>
      <c r="R741" s="486">
        <v>0</v>
      </c>
      <c r="S741" s="486">
        <v>0</v>
      </c>
      <c r="T741" s="489">
        <v>0</v>
      </c>
      <c r="U741" s="486"/>
      <c r="V741" s="406"/>
      <c r="W741" s="406"/>
      <c r="X741" s="486"/>
      <c r="Y741" s="486"/>
      <c r="Z741" s="486">
        <v>0</v>
      </c>
    </row>
    <row r="742" spans="1:26" ht="12.6" customHeight="1" x14ac:dyDescent="0.25">
      <c r="A742" s="442" t="s">
        <v>1299</v>
      </c>
      <c r="B742" s="486">
        <v>4668</v>
      </c>
      <c r="C742" s="489">
        <v>29.41</v>
      </c>
      <c r="D742" s="486">
        <v>2036832</v>
      </c>
      <c r="E742" s="486">
        <v>439855</v>
      </c>
      <c r="F742" s="486">
        <v>0</v>
      </c>
      <c r="G742" s="486">
        <v>42212</v>
      </c>
      <c r="H742" s="486">
        <v>2129</v>
      </c>
      <c r="I742" s="486">
        <v>66414</v>
      </c>
      <c r="J742" s="486">
        <v>0</v>
      </c>
      <c r="K742" s="486">
        <v>27340</v>
      </c>
      <c r="L742" s="486">
        <v>52639</v>
      </c>
      <c r="M742" s="486">
        <v>0</v>
      </c>
      <c r="N742" s="486">
        <v>4339946</v>
      </c>
      <c r="O742" s="486">
        <v>4339946</v>
      </c>
      <c r="P742" s="486">
        <v>0</v>
      </c>
      <c r="Q742" s="486">
        <v>13730</v>
      </c>
      <c r="R742" s="486">
        <v>0</v>
      </c>
      <c r="S742" s="486">
        <v>0</v>
      </c>
      <c r="T742" s="489">
        <v>29.41</v>
      </c>
      <c r="U742" s="486"/>
      <c r="V742" s="406"/>
      <c r="W742" s="406"/>
      <c r="X742" s="486"/>
      <c r="Y742" s="486"/>
      <c r="Z742" s="486">
        <v>1168373</v>
      </c>
    </row>
    <row r="743" spans="1:26" ht="12.6" customHeight="1" x14ac:dyDescent="0.25">
      <c r="A743" s="442" t="s">
        <v>1300</v>
      </c>
      <c r="B743" s="486">
        <v>0</v>
      </c>
      <c r="C743" s="489">
        <v>0</v>
      </c>
      <c r="D743" s="486">
        <v>0</v>
      </c>
      <c r="E743" s="486">
        <v>0</v>
      </c>
      <c r="F743" s="486">
        <v>0</v>
      </c>
      <c r="G743" s="486">
        <v>0</v>
      </c>
      <c r="H743" s="486">
        <v>0</v>
      </c>
      <c r="I743" s="486">
        <v>0</v>
      </c>
      <c r="J743" s="486">
        <v>0</v>
      </c>
      <c r="K743" s="486">
        <v>0</v>
      </c>
      <c r="L743" s="486">
        <v>0</v>
      </c>
      <c r="M743" s="486">
        <v>0</v>
      </c>
      <c r="N743" s="486">
        <v>0</v>
      </c>
      <c r="O743" s="486">
        <v>0</v>
      </c>
      <c r="P743" s="486">
        <v>0</v>
      </c>
      <c r="Q743" s="486">
        <v>0</v>
      </c>
      <c r="R743" s="486">
        <v>0</v>
      </c>
      <c r="S743" s="486">
        <v>0</v>
      </c>
      <c r="T743" s="489">
        <v>0</v>
      </c>
      <c r="U743" s="486"/>
      <c r="V743" s="406"/>
      <c r="W743" s="406"/>
      <c r="X743" s="486"/>
      <c r="Y743" s="486"/>
      <c r="Z743" s="486">
        <v>0</v>
      </c>
    </row>
    <row r="744" spans="1:26" ht="12.6" customHeight="1" x14ac:dyDescent="0.25">
      <c r="A744" s="442" t="s">
        <v>1301</v>
      </c>
      <c r="B744" s="486">
        <v>0</v>
      </c>
      <c r="C744" s="489">
        <v>0</v>
      </c>
      <c r="D744" s="486">
        <v>0</v>
      </c>
      <c r="E744" s="486">
        <v>0</v>
      </c>
      <c r="F744" s="486">
        <v>0</v>
      </c>
      <c r="G744" s="486">
        <v>0</v>
      </c>
      <c r="H744" s="486">
        <v>0</v>
      </c>
      <c r="I744" s="486">
        <v>0</v>
      </c>
      <c r="J744" s="486">
        <v>0</v>
      </c>
      <c r="K744" s="486">
        <v>0</v>
      </c>
      <c r="L744" s="486">
        <v>0</v>
      </c>
      <c r="M744" s="486">
        <v>0</v>
      </c>
      <c r="N744" s="486">
        <v>0</v>
      </c>
      <c r="O744" s="486">
        <v>0</v>
      </c>
      <c r="P744" s="486">
        <v>0</v>
      </c>
      <c r="Q744" s="486">
        <v>0</v>
      </c>
      <c r="R744" s="486">
        <v>0</v>
      </c>
      <c r="S744" s="486">
        <v>0</v>
      </c>
      <c r="T744" s="489">
        <v>0</v>
      </c>
      <c r="U744" s="486"/>
      <c r="V744" s="406"/>
      <c r="W744" s="406"/>
      <c r="X744" s="486"/>
      <c r="Y744" s="486"/>
      <c r="Z744" s="486">
        <v>0</v>
      </c>
    </row>
    <row r="745" spans="1:26" ht="12.6" customHeight="1" x14ac:dyDescent="0.25">
      <c r="A745" s="442" t="s">
        <v>1302</v>
      </c>
      <c r="B745" s="486">
        <v>0</v>
      </c>
      <c r="C745" s="489">
        <v>4.7699999999999996</v>
      </c>
      <c r="D745" s="486">
        <v>388906</v>
      </c>
      <c r="E745" s="486">
        <v>83984</v>
      </c>
      <c r="F745" s="486">
        <v>0</v>
      </c>
      <c r="G745" s="486">
        <v>13403</v>
      </c>
      <c r="H745" s="486">
        <v>0</v>
      </c>
      <c r="I745" s="486">
        <v>108401</v>
      </c>
      <c r="J745" s="486">
        <v>69737</v>
      </c>
      <c r="K745" s="486">
        <v>4257</v>
      </c>
      <c r="L745" s="486">
        <v>15584</v>
      </c>
      <c r="M745" s="486">
        <v>0</v>
      </c>
      <c r="N745" s="486">
        <v>735737</v>
      </c>
      <c r="O745" s="486">
        <v>636868</v>
      </c>
      <c r="P745" s="486">
        <v>794</v>
      </c>
      <c r="Q745" s="486">
        <v>0</v>
      </c>
      <c r="R745" s="486">
        <v>794</v>
      </c>
      <c r="S745" s="486">
        <v>1757</v>
      </c>
      <c r="T745" s="489">
        <v>4.7699999999999996</v>
      </c>
      <c r="U745" s="486"/>
      <c r="V745" s="406"/>
      <c r="W745" s="406"/>
      <c r="X745" s="486"/>
      <c r="Y745" s="486"/>
      <c r="Z745" s="486">
        <v>195866</v>
      </c>
    </row>
    <row r="746" spans="1:26" ht="12.6" customHeight="1" x14ac:dyDescent="0.25">
      <c r="A746" s="442" t="s">
        <v>1303</v>
      </c>
      <c r="B746" s="486">
        <v>51194</v>
      </c>
      <c r="C746" s="489">
        <v>6.85</v>
      </c>
      <c r="D746" s="486">
        <v>514903</v>
      </c>
      <c r="E746" s="486">
        <v>111193</v>
      </c>
      <c r="F746" s="486">
        <v>0</v>
      </c>
      <c r="G746" s="486">
        <v>87348</v>
      </c>
      <c r="H746" s="486">
        <v>1276</v>
      </c>
      <c r="I746" s="486">
        <v>2611</v>
      </c>
      <c r="J746" s="486">
        <v>146928</v>
      </c>
      <c r="K746" s="486">
        <v>7920</v>
      </c>
      <c r="L746" s="486">
        <v>101119</v>
      </c>
      <c r="M746" s="486">
        <v>0</v>
      </c>
      <c r="N746" s="486">
        <v>4133941</v>
      </c>
      <c r="O746" s="486">
        <v>505611</v>
      </c>
      <c r="P746" s="486">
        <v>907</v>
      </c>
      <c r="Q746" s="486">
        <v>0</v>
      </c>
      <c r="R746" s="486">
        <v>907</v>
      </c>
      <c r="S746" s="486">
        <v>10573</v>
      </c>
      <c r="T746" s="489">
        <v>6.85</v>
      </c>
      <c r="U746" s="486"/>
      <c r="V746" s="406"/>
      <c r="W746" s="406"/>
      <c r="X746" s="486"/>
      <c r="Y746" s="486"/>
      <c r="Z746" s="486">
        <v>369837</v>
      </c>
    </row>
    <row r="747" spans="1:26" ht="12.6" customHeight="1" x14ac:dyDescent="0.25">
      <c r="A747" s="442" t="s">
        <v>1304</v>
      </c>
      <c r="B747" s="486">
        <v>40259</v>
      </c>
      <c r="C747" s="489">
        <v>2.19</v>
      </c>
      <c r="D747" s="486">
        <v>186963</v>
      </c>
      <c r="E747" s="486">
        <v>40375</v>
      </c>
      <c r="F747" s="486">
        <v>0</v>
      </c>
      <c r="G747" s="486">
        <v>15796</v>
      </c>
      <c r="H747" s="486">
        <v>495</v>
      </c>
      <c r="I747" s="486">
        <v>0</v>
      </c>
      <c r="J747" s="486">
        <v>2995</v>
      </c>
      <c r="K747" s="486">
        <v>0</v>
      </c>
      <c r="L747" s="486">
        <v>1866</v>
      </c>
      <c r="M747" s="486">
        <v>0</v>
      </c>
      <c r="N747" s="486">
        <v>770854</v>
      </c>
      <c r="O747" s="486">
        <v>182181</v>
      </c>
      <c r="P747" s="486">
        <v>479</v>
      </c>
      <c r="Q747" s="486">
        <v>0</v>
      </c>
      <c r="R747" s="486">
        <v>479</v>
      </c>
      <c r="S747" s="486">
        <v>0</v>
      </c>
      <c r="T747" s="489">
        <v>2.19</v>
      </c>
      <c r="U747" s="486"/>
      <c r="V747" s="406"/>
      <c r="W747" s="406"/>
      <c r="X747" s="486"/>
      <c r="Y747" s="486"/>
      <c r="Z747" s="486">
        <v>96402</v>
      </c>
    </row>
    <row r="748" spans="1:26" ht="12.6" customHeight="1" x14ac:dyDescent="0.25">
      <c r="A748" s="442" t="s">
        <v>1305</v>
      </c>
      <c r="B748" s="486">
        <v>58935</v>
      </c>
      <c r="C748" s="489">
        <v>1.28</v>
      </c>
      <c r="D748" s="486">
        <v>456953</v>
      </c>
      <c r="E748" s="486">
        <v>98679</v>
      </c>
      <c r="F748" s="486">
        <v>0</v>
      </c>
      <c r="G748" s="486">
        <v>3329</v>
      </c>
      <c r="H748" s="486">
        <v>0</v>
      </c>
      <c r="I748" s="486">
        <v>216</v>
      </c>
      <c r="J748" s="486">
        <v>7353</v>
      </c>
      <c r="K748" s="486">
        <v>393</v>
      </c>
      <c r="L748" s="486">
        <v>9037</v>
      </c>
      <c r="M748" s="486">
        <v>0</v>
      </c>
      <c r="N748" s="486">
        <v>1431203</v>
      </c>
      <c r="O748" s="486">
        <v>314362</v>
      </c>
      <c r="P748" s="486">
        <v>60</v>
      </c>
      <c r="Q748" s="486">
        <v>0</v>
      </c>
      <c r="R748" s="486">
        <v>60</v>
      </c>
      <c r="S748" s="486">
        <v>0</v>
      </c>
      <c r="T748" s="489">
        <v>1.28</v>
      </c>
      <c r="U748" s="486"/>
      <c r="V748" s="406"/>
      <c r="W748" s="406"/>
      <c r="X748" s="486"/>
      <c r="Y748" s="486"/>
      <c r="Z748" s="486">
        <v>146162</v>
      </c>
    </row>
    <row r="749" spans="1:26" ht="12.6" customHeight="1" x14ac:dyDescent="0.25">
      <c r="A749" s="442" t="s">
        <v>1306</v>
      </c>
      <c r="B749" s="486"/>
      <c r="C749" s="489">
        <v>5.09</v>
      </c>
      <c r="D749" s="486">
        <v>241556</v>
      </c>
      <c r="E749" s="486">
        <v>52164</v>
      </c>
      <c r="F749" s="486">
        <v>0</v>
      </c>
      <c r="G749" s="486">
        <v>587890</v>
      </c>
      <c r="H749" s="486">
        <v>0</v>
      </c>
      <c r="I749" s="486">
        <v>89</v>
      </c>
      <c r="J749" s="486">
        <v>9368</v>
      </c>
      <c r="K749" s="486">
        <v>89</v>
      </c>
      <c r="L749" s="486">
        <v>18343</v>
      </c>
      <c r="M749" s="486">
        <v>0</v>
      </c>
      <c r="N749" s="486">
        <v>3050889</v>
      </c>
      <c r="O749" s="486">
        <v>312151</v>
      </c>
      <c r="P749" s="486">
        <v>1754</v>
      </c>
      <c r="Q749" s="486">
        <v>0</v>
      </c>
      <c r="R749" s="486">
        <v>1754</v>
      </c>
      <c r="S749" s="486">
        <v>0</v>
      </c>
      <c r="T749" s="489">
        <v>5.09</v>
      </c>
      <c r="U749" s="486"/>
      <c r="V749" s="406"/>
      <c r="W749" s="406"/>
      <c r="X749" s="486"/>
      <c r="Y749" s="486"/>
      <c r="Z749" s="486">
        <v>355584</v>
      </c>
    </row>
    <row r="750" spans="1:26" ht="12.6" customHeight="1" x14ac:dyDescent="0.25">
      <c r="A750" s="442" t="s">
        <v>1307</v>
      </c>
      <c r="B750" s="486"/>
      <c r="C750" s="489">
        <v>0</v>
      </c>
      <c r="D750" s="486">
        <v>0</v>
      </c>
      <c r="E750" s="486">
        <v>0</v>
      </c>
      <c r="F750" s="486">
        <v>0</v>
      </c>
      <c r="G750" s="486">
        <v>0</v>
      </c>
      <c r="H750" s="486">
        <v>0</v>
      </c>
      <c r="I750" s="486">
        <v>0</v>
      </c>
      <c r="J750" s="486">
        <v>0</v>
      </c>
      <c r="K750" s="486">
        <v>0</v>
      </c>
      <c r="L750" s="486">
        <v>0</v>
      </c>
      <c r="M750" s="486">
        <v>0</v>
      </c>
      <c r="N750" s="486">
        <v>0</v>
      </c>
      <c r="O750" s="486">
        <v>0</v>
      </c>
      <c r="P750" s="486">
        <v>0</v>
      </c>
      <c r="Q750" s="486">
        <v>0</v>
      </c>
      <c r="R750" s="486">
        <v>0</v>
      </c>
      <c r="S750" s="486">
        <v>0</v>
      </c>
      <c r="T750" s="489">
        <v>0</v>
      </c>
      <c r="U750" s="486"/>
      <c r="V750" s="406"/>
      <c r="W750" s="406"/>
      <c r="X750" s="486"/>
      <c r="Y750" s="486"/>
      <c r="Z750" s="486">
        <v>0</v>
      </c>
    </row>
    <row r="751" spans="1:26" ht="12.6" customHeight="1" x14ac:dyDescent="0.25">
      <c r="A751" s="442" t="s">
        <v>1308</v>
      </c>
      <c r="B751" s="486">
        <v>51718</v>
      </c>
      <c r="C751" s="489">
        <v>7.05</v>
      </c>
      <c r="D751" s="486">
        <v>466751</v>
      </c>
      <c r="E751" s="486">
        <v>100795</v>
      </c>
      <c r="F751" s="486">
        <v>7200</v>
      </c>
      <c r="G751" s="486">
        <v>316414</v>
      </c>
      <c r="H751" s="486">
        <v>597</v>
      </c>
      <c r="I751" s="486">
        <v>332985</v>
      </c>
      <c r="J751" s="486">
        <v>19053</v>
      </c>
      <c r="K751" s="486">
        <v>1100</v>
      </c>
      <c r="L751" s="486">
        <v>52923</v>
      </c>
      <c r="M751" s="486">
        <v>0</v>
      </c>
      <c r="N751" s="486">
        <v>3327068</v>
      </c>
      <c r="O751" s="486">
        <v>574411</v>
      </c>
      <c r="P751" s="486">
        <v>729</v>
      </c>
      <c r="Q751" s="486">
        <v>0</v>
      </c>
      <c r="R751" s="486">
        <v>729</v>
      </c>
      <c r="S751" s="486">
        <v>157</v>
      </c>
      <c r="T751" s="489">
        <v>7.05</v>
      </c>
      <c r="U751" s="486"/>
      <c r="V751" s="406"/>
      <c r="W751" s="406"/>
      <c r="X751" s="486"/>
      <c r="Y751" s="486"/>
      <c r="Z751" s="486">
        <v>373193</v>
      </c>
    </row>
    <row r="752" spans="1:26" ht="12.6" customHeight="1" x14ac:dyDescent="0.25">
      <c r="A752" s="442" t="s">
        <v>1309</v>
      </c>
      <c r="B752" s="486">
        <v>0</v>
      </c>
      <c r="C752" s="489">
        <v>0</v>
      </c>
      <c r="D752" s="486">
        <v>0</v>
      </c>
      <c r="E752" s="486">
        <v>0</v>
      </c>
      <c r="F752" s="486">
        <v>0</v>
      </c>
      <c r="G752" s="486">
        <v>0</v>
      </c>
      <c r="H752" s="486">
        <v>0</v>
      </c>
      <c r="I752" s="486">
        <v>0</v>
      </c>
      <c r="J752" s="486">
        <v>0</v>
      </c>
      <c r="K752" s="486">
        <v>0</v>
      </c>
      <c r="L752" s="486">
        <v>0</v>
      </c>
      <c r="M752" s="486">
        <v>0</v>
      </c>
      <c r="N752" s="486">
        <v>0</v>
      </c>
      <c r="O752" s="486">
        <v>0</v>
      </c>
      <c r="P752" s="486">
        <v>0</v>
      </c>
      <c r="Q752" s="486">
        <v>0</v>
      </c>
      <c r="R752" s="486">
        <v>0</v>
      </c>
      <c r="S752" s="486">
        <v>0</v>
      </c>
      <c r="T752" s="489">
        <v>0</v>
      </c>
      <c r="U752" s="486"/>
      <c r="V752" s="406"/>
      <c r="W752" s="406"/>
      <c r="X752" s="486"/>
      <c r="Y752" s="486"/>
      <c r="Z752" s="486">
        <v>0</v>
      </c>
    </row>
    <row r="753" spans="1:26" ht="12.6" customHeight="1" x14ac:dyDescent="0.25">
      <c r="A753" s="442" t="s">
        <v>1310</v>
      </c>
      <c r="B753" s="486">
        <v>0</v>
      </c>
      <c r="C753" s="489">
        <v>0</v>
      </c>
      <c r="D753" s="486">
        <v>0</v>
      </c>
      <c r="E753" s="486">
        <v>0</v>
      </c>
      <c r="F753" s="486">
        <v>0</v>
      </c>
      <c r="G753" s="486">
        <v>0</v>
      </c>
      <c r="H753" s="486">
        <v>0</v>
      </c>
      <c r="I753" s="486">
        <v>0</v>
      </c>
      <c r="J753" s="486">
        <v>0</v>
      </c>
      <c r="K753" s="486">
        <v>0</v>
      </c>
      <c r="L753" s="486">
        <v>0</v>
      </c>
      <c r="M753" s="486">
        <v>0</v>
      </c>
      <c r="N753" s="486">
        <v>0</v>
      </c>
      <c r="O753" s="486">
        <v>0</v>
      </c>
      <c r="P753" s="486">
        <v>0</v>
      </c>
      <c r="Q753" s="486">
        <v>0</v>
      </c>
      <c r="R753" s="486">
        <v>0</v>
      </c>
      <c r="S753" s="486">
        <v>0</v>
      </c>
      <c r="T753" s="489">
        <v>0</v>
      </c>
      <c r="U753" s="486"/>
      <c r="V753" s="406"/>
      <c r="W753" s="406"/>
      <c r="X753" s="486"/>
      <c r="Y753" s="486"/>
      <c r="Z753" s="486">
        <v>0</v>
      </c>
    </row>
    <row r="754" spans="1:26" ht="12.6" customHeight="1" x14ac:dyDescent="0.25">
      <c r="A754" s="442" t="s">
        <v>1311</v>
      </c>
      <c r="B754" s="486">
        <v>0</v>
      </c>
      <c r="C754" s="489">
        <v>0</v>
      </c>
      <c r="D754" s="486">
        <v>0</v>
      </c>
      <c r="E754" s="486">
        <v>0</v>
      </c>
      <c r="F754" s="486">
        <v>0</v>
      </c>
      <c r="G754" s="486">
        <v>0</v>
      </c>
      <c r="H754" s="486">
        <v>0</v>
      </c>
      <c r="I754" s="486">
        <v>0</v>
      </c>
      <c r="J754" s="486">
        <v>0</v>
      </c>
      <c r="K754" s="486">
        <v>0</v>
      </c>
      <c r="L754" s="486">
        <v>0</v>
      </c>
      <c r="M754" s="486">
        <v>0</v>
      </c>
      <c r="N754" s="486">
        <v>0</v>
      </c>
      <c r="O754" s="486">
        <v>0</v>
      </c>
      <c r="P754" s="486">
        <v>0</v>
      </c>
      <c r="Q754" s="486">
        <v>0</v>
      </c>
      <c r="R754" s="486">
        <v>0</v>
      </c>
      <c r="S754" s="486">
        <v>0</v>
      </c>
      <c r="T754" s="489">
        <v>0</v>
      </c>
      <c r="U754" s="486"/>
      <c r="V754" s="406"/>
      <c r="W754" s="406"/>
      <c r="X754" s="486"/>
      <c r="Y754" s="486"/>
      <c r="Z754" s="486">
        <v>0</v>
      </c>
    </row>
    <row r="755" spans="1:26" ht="12.6" customHeight="1" x14ac:dyDescent="0.25">
      <c r="A755" s="442" t="s">
        <v>1312</v>
      </c>
      <c r="B755" s="486">
        <v>6426</v>
      </c>
      <c r="C755" s="489">
        <v>7.27</v>
      </c>
      <c r="D755" s="486">
        <v>502363</v>
      </c>
      <c r="E755" s="486">
        <v>108485</v>
      </c>
      <c r="F755" s="486">
        <v>321608</v>
      </c>
      <c r="G755" s="486">
        <v>40052</v>
      </c>
      <c r="H755" s="486">
        <v>1192</v>
      </c>
      <c r="I755" s="486">
        <v>170015</v>
      </c>
      <c r="J755" s="486">
        <v>95853</v>
      </c>
      <c r="K755" s="486">
        <v>975</v>
      </c>
      <c r="L755" s="486">
        <v>218134</v>
      </c>
      <c r="M755" s="486">
        <v>0</v>
      </c>
      <c r="N755" s="486">
        <v>5099102</v>
      </c>
      <c r="O755" s="486">
        <v>217212</v>
      </c>
      <c r="P755" s="486">
        <v>1408</v>
      </c>
      <c r="Q755" s="486">
        <v>0</v>
      </c>
      <c r="R755" s="486">
        <v>1408</v>
      </c>
      <c r="S755" s="486">
        <v>11796</v>
      </c>
      <c r="T755" s="489">
        <v>7.27</v>
      </c>
      <c r="U755" s="486"/>
      <c r="V755" s="406"/>
      <c r="W755" s="406"/>
      <c r="X755" s="486"/>
      <c r="Y755" s="486"/>
      <c r="Z755" s="486">
        <v>513910</v>
      </c>
    </row>
    <row r="756" spans="1:26" ht="12.6" customHeight="1" x14ac:dyDescent="0.25">
      <c r="A756" s="442" t="s">
        <v>1313</v>
      </c>
      <c r="B756" s="486">
        <v>0</v>
      </c>
      <c r="C756" s="489">
        <v>0</v>
      </c>
      <c r="D756" s="486">
        <v>0</v>
      </c>
      <c r="E756" s="486">
        <v>0</v>
      </c>
      <c r="F756" s="486">
        <v>0</v>
      </c>
      <c r="G756" s="486">
        <v>0</v>
      </c>
      <c r="H756" s="486">
        <v>0</v>
      </c>
      <c r="I756" s="486">
        <v>0</v>
      </c>
      <c r="J756" s="486">
        <v>0</v>
      </c>
      <c r="K756" s="486">
        <v>0</v>
      </c>
      <c r="L756" s="486">
        <v>0</v>
      </c>
      <c r="M756" s="486">
        <v>0</v>
      </c>
      <c r="N756" s="486">
        <v>0</v>
      </c>
      <c r="O756" s="486">
        <v>0</v>
      </c>
      <c r="P756" s="486">
        <v>0</v>
      </c>
      <c r="Q756" s="486">
        <v>0</v>
      </c>
      <c r="R756" s="486">
        <v>0</v>
      </c>
      <c r="S756" s="486">
        <v>0</v>
      </c>
      <c r="T756" s="489">
        <v>0</v>
      </c>
      <c r="U756" s="486"/>
      <c r="V756" s="406"/>
      <c r="W756" s="406"/>
      <c r="X756" s="486"/>
      <c r="Y756" s="486"/>
      <c r="Z756" s="486">
        <v>0</v>
      </c>
    </row>
    <row r="757" spans="1:26" ht="12.6" customHeight="1" x14ac:dyDescent="0.25">
      <c r="A757" s="442" t="s">
        <v>1314</v>
      </c>
      <c r="B757" s="486">
        <v>0</v>
      </c>
      <c r="C757" s="489">
        <v>0</v>
      </c>
      <c r="D757" s="486">
        <v>0</v>
      </c>
      <c r="E757" s="486">
        <v>0</v>
      </c>
      <c r="F757" s="486">
        <v>0</v>
      </c>
      <c r="G757" s="486">
        <v>0</v>
      </c>
      <c r="H757" s="486">
        <v>0</v>
      </c>
      <c r="I757" s="486">
        <v>0</v>
      </c>
      <c r="J757" s="486">
        <v>0</v>
      </c>
      <c r="K757" s="486">
        <v>0</v>
      </c>
      <c r="L757" s="486">
        <v>0</v>
      </c>
      <c r="M757" s="486">
        <v>0</v>
      </c>
      <c r="N757" s="486">
        <v>0</v>
      </c>
      <c r="O757" s="486">
        <v>0</v>
      </c>
      <c r="P757" s="486">
        <v>0</v>
      </c>
      <c r="Q757" s="486">
        <v>0</v>
      </c>
      <c r="R757" s="486">
        <v>0</v>
      </c>
      <c r="S757" s="486">
        <v>0</v>
      </c>
      <c r="T757" s="489">
        <v>0</v>
      </c>
      <c r="U757" s="486"/>
      <c r="V757" s="406"/>
      <c r="W757" s="406"/>
      <c r="X757" s="486"/>
      <c r="Y757" s="486"/>
      <c r="Z757" s="486">
        <v>0</v>
      </c>
    </row>
    <row r="758" spans="1:26" ht="12.6" customHeight="1" x14ac:dyDescent="0.25">
      <c r="A758" s="442" t="s">
        <v>1315</v>
      </c>
      <c r="B758" s="486"/>
      <c r="C758" s="489">
        <v>2</v>
      </c>
      <c r="D758" s="486">
        <v>207786</v>
      </c>
      <c r="E758" s="486">
        <v>44871</v>
      </c>
      <c r="F758" s="486">
        <v>0</v>
      </c>
      <c r="G758" s="486">
        <v>297990</v>
      </c>
      <c r="H758" s="486">
        <v>0</v>
      </c>
      <c r="I758" s="486">
        <v>151513</v>
      </c>
      <c r="J758" s="486">
        <v>3867</v>
      </c>
      <c r="K758" s="486">
        <v>13831</v>
      </c>
      <c r="L758" s="486">
        <v>11947</v>
      </c>
      <c r="M758" s="486">
        <v>188875</v>
      </c>
      <c r="N758" s="486">
        <v>3397004</v>
      </c>
      <c r="O758" s="486">
        <v>2110954</v>
      </c>
      <c r="P758" s="486">
        <v>406</v>
      </c>
      <c r="Q758" s="486">
        <v>0</v>
      </c>
      <c r="R758" s="486">
        <v>406</v>
      </c>
      <c r="S758" s="486">
        <v>0</v>
      </c>
      <c r="T758" s="489">
        <v>2</v>
      </c>
      <c r="U758" s="486"/>
      <c r="V758" s="406"/>
      <c r="W758" s="406"/>
      <c r="X758" s="486"/>
      <c r="Y758" s="486"/>
      <c r="Z758" s="486">
        <v>218771</v>
      </c>
    </row>
    <row r="759" spans="1:26" ht="12.6" customHeight="1" x14ac:dyDescent="0.25">
      <c r="A759" s="442" t="s">
        <v>1316</v>
      </c>
      <c r="B759" s="486">
        <v>1507</v>
      </c>
      <c r="C759" s="489">
        <v>1.1299999999999999</v>
      </c>
      <c r="D759" s="486">
        <v>111701</v>
      </c>
      <c r="E759" s="486">
        <v>24122</v>
      </c>
      <c r="F759" s="486">
        <v>0</v>
      </c>
      <c r="G759" s="486">
        <v>22491</v>
      </c>
      <c r="H759" s="486">
        <v>0</v>
      </c>
      <c r="I759" s="486">
        <v>33</v>
      </c>
      <c r="J759" s="486">
        <v>764</v>
      </c>
      <c r="K759" s="486">
        <v>2795</v>
      </c>
      <c r="L759" s="486">
        <v>1721</v>
      </c>
      <c r="M759" s="486">
        <v>0</v>
      </c>
      <c r="N759" s="486">
        <v>1010647</v>
      </c>
      <c r="O759" s="486">
        <v>592233</v>
      </c>
      <c r="P759" s="486">
        <v>143</v>
      </c>
      <c r="Q759" s="486">
        <v>0</v>
      </c>
      <c r="R759" s="486">
        <v>143</v>
      </c>
      <c r="S759" s="486">
        <v>0</v>
      </c>
      <c r="T759" s="489">
        <v>1.1299999999999999</v>
      </c>
      <c r="U759" s="486"/>
      <c r="V759" s="406"/>
      <c r="W759" s="406"/>
      <c r="X759" s="486"/>
      <c r="Y759" s="486"/>
      <c r="Z759" s="486">
        <v>67480</v>
      </c>
    </row>
    <row r="760" spans="1:26" ht="12.6" customHeight="1" x14ac:dyDescent="0.25">
      <c r="A760" s="442" t="s">
        <v>1317</v>
      </c>
      <c r="B760" s="486">
        <v>0</v>
      </c>
      <c r="C760" s="489">
        <v>0</v>
      </c>
      <c r="D760" s="486">
        <v>0</v>
      </c>
      <c r="E760" s="486">
        <v>0</v>
      </c>
      <c r="F760" s="486">
        <v>0</v>
      </c>
      <c r="G760" s="486">
        <v>0</v>
      </c>
      <c r="H760" s="486">
        <v>0</v>
      </c>
      <c r="I760" s="486">
        <v>0</v>
      </c>
      <c r="J760" s="486">
        <v>0</v>
      </c>
      <c r="K760" s="486">
        <v>0</v>
      </c>
      <c r="L760" s="486">
        <v>0</v>
      </c>
      <c r="M760" s="486">
        <v>0</v>
      </c>
      <c r="N760" s="486">
        <v>0</v>
      </c>
      <c r="O760" s="486">
        <v>0</v>
      </c>
      <c r="P760" s="486">
        <v>0</v>
      </c>
      <c r="Q760" s="486">
        <v>0</v>
      </c>
      <c r="R760" s="486">
        <v>0</v>
      </c>
      <c r="S760" s="486">
        <v>0</v>
      </c>
      <c r="T760" s="489">
        <v>0</v>
      </c>
      <c r="U760" s="486"/>
      <c r="V760" s="406"/>
      <c r="W760" s="406"/>
      <c r="X760" s="486"/>
      <c r="Y760" s="486"/>
      <c r="Z760" s="486">
        <v>0</v>
      </c>
    </row>
    <row r="761" spans="1:26" ht="12.6" customHeight="1" x14ac:dyDescent="0.25">
      <c r="A761" s="442" t="s">
        <v>1318</v>
      </c>
      <c r="B761" s="486">
        <v>15998</v>
      </c>
      <c r="C761" s="489">
        <v>4.47</v>
      </c>
      <c r="D761" s="486">
        <v>399761</v>
      </c>
      <c r="E761" s="486">
        <v>86328</v>
      </c>
      <c r="F761" s="486">
        <v>0</v>
      </c>
      <c r="G761" s="486">
        <v>8322</v>
      </c>
      <c r="H761" s="486">
        <v>2248</v>
      </c>
      <c r="I761" s="486">
        <v>373</v>
      </c>
      <c r="J761" s="486">
        <v>8228</v>
      </c>
      <c r="K761" s="486">
        <v>1400</v>
      </c>
      <c r="L761" s="486">
        <v>9296</v>
      </c>
      <c r="M761" s="486">
        <v>0</v>
      </c>
      <c r="N761" s="486">
        <v>957320</v>
      </c>
      <c r="O761" s="486">
        <v>150823</v>
      </c>
      <c r="P761" s="486">
        <v>1154</v>
      </c>
      <c r="Q761" s="486">
        <v>0</v>
      </c>
      <c r="R761" s="486">
        <v>1154</v>
      </c>
      <c r="S761" s="486">
        <v>0</v>
      </c>
      <c r="T761" s="489">
        <v>4.47</v>
      </c>
      <c r="U761" s="486"/>
      <c r="V761" s="406"/>
      <c r="W761" s="406"/>
      <c r="X761" s="486"/>
      <c r="Y761" s="486"/>
      <c r="Z761" s="486">
        <v>190811</v>
      </c>
    </row>
    <row r="762" spans="1:26" ht="12.6" customHeight="1" x14ac:dyDescent="0.25">
      <c r="A762" s="442" t="s">
        <v>1319</v>
      </c>
      <c r="B762" s="486">
        <v>0</v>
      </c>
      <c r="C762" s="489">
        <v>0</v>
      </c>
      <c r="D762" s="486">
        <v>0</v>
      </c>
      <c r="E762" s="486">
        <v>0</v>
      </c>
      <c r="F762" s="486">
        <v>0</v>
      </c>
      <c r="G762" s="486">
        <v>0</v>
      </c>
      <c r="H762" s="486">
        <v>0</v>
      </c>
      <c r="I762" s="486">
        <v>0</v>
      </c>
      <c r="J762" s="486">
        <v>0</v>
      </c>
      <c r="K762" s="486">
        <v>0</v>
      </c>
      <c r="L762" s="486">
        <v>0</v>
      </c>
      <c r="M762" s="486">
        <v>0</v>
      </c>
      <c r="N762" s="486">
        <v>0</v>
      </c>
      <c r="O762" s="486">
        <v>0</v>
      </c>
      <c r="P762" s="486">
        <v>0</v>
      </c>
      <c r="Q762" s="486">
        <v>0</v>
      </c>
      <c r="R762" s="486">
        <v>0</v>
      </c>
      <c r="S762" s="486">
        <v>0</v>
      </c>
      <c r="T762" s="489">
        <v>0</v>
      </c>
      <c r="U762" s="486"/>
      <c r="V762" s="406"/>
      <c r="W762" s="406"/>
      <c r="X762" s="486"/>
      <c r="Y762" s="486"/>
      <c r="Z762" s="486">
        <v>0</v>
      </c>
    </row>
    <row r="763" spans="1:26" ht="12.6" customHeight="1" x14ac:dyDescent="0.25">
      <c r="A763" s="442" t="s">
        <v>1320</v>
      </c>
      <c r="B763" s="486">
        <v>5627</v>
      </c>
      <c r="C763" s="489">
        <v>12.23</v>
      </c>
      <c r="D763" s="486">
        <v>1618873</v>
      </c>
      <c r="E763" s="486">
        <v>349596</v>
      </c>
      <c r="F763" s="486">
        <v>81125</v>
      </c>
      <c r="G763" s="486">
        <v>43469</v>
      </c>
      <c r="H763" s="486">
        <v>2052</v>
      </c>
      <c r="I763" s="486">
        <v>165875</v>
      </c>
      <c r="J763" s="486">
        <v>29431</v>
      </c>
      <c r="K763" s="486">
        <v>13573</v>
      </c>
      <c r="L763" s="486">
        <v>91019</v>
      </c>
      <c r="M763" s="486">
        <v>0</v>
      </c>
      <c r="N763" s="486">
        <v>8147928</v>
      </c>
      <c r="O763" s="486">
        <v>196578</v>
      </c>
      <c r="P763" s="486">
        <v>1425</v>
      </c>
      <c r="Q763" s="486">
        <v>0</v>
      </c>
      <c r="R763" s="486">
        <v>1425</v>
      </c>
      <c r="S763" s="486">
        <v>12079</v>
      </c>
      <c r="T763" s="489">
        <v>12.23</v>
      </c>
      <c r="U763" s="486"/>
      <c r="V763" s="406"/>
      <c r="W763" s="406"/>
      <c r="X763" s="486"/>
      <c r="Y763" s="486"/>
      <c r="Z763" s="486">
        <v>772112</v>
      </c>
    </row>
    <row r="764" spans="1:26" ht="12.6" customHeight="1" x14ac:dyDescent="0.25">
      <c r="A764" s="442" t="s">
        <v>1321</v>
      </c>
      <c r="B764" s="486">
        <v>1326</v>
      </c>
      <c r="C764" s="489">
        <v>21.89</v>
      </c>
      <c r="D764" s="486">
        <v>536989</v>
      </c>
      <c r="E764" s="486">
        <v>115963</v>
      </c>
      <c r="F764" s="486">
        <v>0</v>
      </c>
      <c r="G764" s="486">
        <v>29594</v>
      </c>
      <c r="H764" s="486">
        <v>11525</v>
      </c>
      <c r="I764" s="486">
        <v>89322</v>
      </c>
      <c r="J764" s="486">
        <v>44735</v>
      </c>
      <c r="K764" s="486">
        <v>5429</v>
      </c>
      <c r="L764" s="486">
        <v>45698</v>
      </c>
      <c r="M764" s="486">
        <v>104468</v>
      </c>
      <c r="N764" s="486">
        <v>1850607</v>
      </c>
      <c r="O764" s="486">
        <v>0</v>
      </c>
      <c r="P764" s="486">
        <v>1246</v>
      </c>
      <c r="Q764" s="486">
        <v>0</v>
      </c>
      <c r="R764" s="486">
        <v>1246</v>
      </c>
      <c r="S764" s="486">
        <v>5333</v>
      </c>
      <c r="T764" s="489">
        <v>21.89</v>
      </c>
      <c r="U764" s="486"/>
      <c r="V764" s="406"/>
      <c r="W764" s="406"/>
      <c r="X764" s="486"/>
      <c r="Y764" s="486"/>
      <c r="Z764" s="486">
        <v>300103</v>
      </c>
    </row>
    <row r="765" spans="1:26" ht="12.6" customHeight="1" x14ac:dyDescent="0.25">
      <c r="A765" s="442" t="s">
        <v>1322</v>
      </c>
      <c r="B765" s="486">
        <v>0</v>
      </c>
      <c r="C765" s="489">
        <v>0</v>
      </c>
      <c r="D765" s="486">
        <v>0</v>
      </c>
      <c r="E765" s="486">
        <v>0</v>
      </c>
      <c r="F765" s="486">
        <v>0</v>
      </c>
      <c r="G765" s="486">
        <v>0</v>
      </c>
      <c r="H765" s="486">
        <v>0</v>
      </c>
      <c r="I765" s="486">
        <v>0</v>
      </c>
      <c r="J765" s="486">
        <v>0</v>
      </c>
      <c r="K765" s="486">
        <v>0</v>
      </c>
      <c r="L765" s="486">
        <v>0</v>
      </c>
      <c r="M765" s="486">
        <v>0</v>
      </c>
      <c r="N765" s="486">
        <v>0</v>
      </c>
      <c r="O765" s="486">
        <v>0</v>
      </c>
      <c r="P765" s="486">
        <v>0</v>
      </c>
      <c r="Q765" s="486">
        <v>0</v>
      </c>
      <c r="R765" s="486">
        <v>0</v>
      </c>
      <c r="S765" s="486">
        <v>0</v>
      </c>
      <c r="T765" s="489">
        <v>0</v>
      </c>
      <c r="U765" s="486"/>
      <c r="V765" s="406"/>
      <c r="W765" s="406"/>
      <c r="X765" s="486"/>
      <c r="Y765" s="486"/>
      <c r="Z765" s="486">
        <v>0</v>
      </c>
    </row>
    <row r="766" spans="1:26" ht="12.6" customHeight="1" x14ac:dyDescent="0.25">
      <c r="A766" s="442" t="s">
        <v>1323</v>
      </c>
      <c r="B766" s="486">
        <v>21981</v>
      </c>
      <c r="C766" s="489">
        <v>35.770000000000003</v>
      </c>
      <c r="D766" s="486">
        <v>3821024</v>
      </c>
      <c r="E766" s="486">
        <v>825150</v>
      </c>
      <c r="F766" s="486">
        <v>86011</v>
      </c>
      <c r="G766" s="486">
        <v>208230</v>
      </c>
      <c r="H766" s="486">
        <v>23538</v>
      </c>
      <c r="I766" s="486">
        <v>204011</v>
      </c>
      <c r="J766" s="486">
        <v>82077</v>
      </c>
      <c r="K766" s="486">
        <v>193824</v>
      </c>
      <c r="L766" s="486">
        <v>198132</v>
      </c>
      <c r="M766" s="486">
        <v>0</v>
      </c>
      <c r="N766" s="486">
        <v>224331</v>
      </c>
      <c r="O766" s="486">
        <v>185451</v>
      </c>
      <c r="P766" s="486">
        <v>631</v>
      </c>
      <c r="Q766" s="486">
        <v>0</v>
      </c>
      <c r="R766" s="486">
        <v>631</v>
      </c>
      <c r="S766" s="486">
        <v>0</v>
      </c>
      <c r="T766" s="489">
        <v>24.96</v>
      </c>
      <c r="U766" s="486"/>
      <c r="V766" s="406"/>
      <c r="W766" s="406"/>
      <c r="X766" s="486"/>
      <c r="Y766" s="486"/>
      <c r="Z766" s="486">
        <v>1054266</v>
      </c>
    </row>
    <row r="767" spans="1:26" ht="12.6" customHeight="1" x14ac:dyDescent="0.25">
      <c r="A767" s="442" t="s">
        <v>1324</v>
      </c>
      <c r="B767" s="486">
        <v>0</v>
      </c>
      <c r="C767" s="489">
        <v>1.01</v>
      </c>
      <c r="D767" s="486">
        <v>82800</v>
      </c>
      <c r="E767" s="486">
        <v>17881</v>
      </c>
      <c r="F767" s="486">
        <v>0</v>
      </c>
      <c r="G767" s="486">
        <v>544</v>
      </c>
      <c r="H767" s="486">
        <v>0</v>
      </c>
      <c r="I767" s="486">
        <v>0</v>
      </c>
      <c r="J767" s="486">
        <v>0</v>
      </c>
      <c r="K767" s="486">
        <v>0</v>
      </c>
      <c r="L767" s="486">
        <v>2139</v>
      </c>
      <c r="M767" s="486">
        <v>0</v>
      </c>
      <c r="N767" s="486">
        <v>264594</v>
      </c>
      <c r="O767" s="486">
        <v>47410</v>
      </c>
      <c r="P767" s="486">
        <v>0</v>
      </c>
      <c r="Q767" s="486">
        <v>0</v>
      </c>
      <c r="R767" s="486">
        <v>0</v>
      </c>
      <c r="S767" s="486">
        <v>0</v>
      </c>
      <c r="T767" s="489">
        <v>1.01</v>
      </c>
      <c r="U767" s="486"/>
      <c r="V767" s="406"/>
      <c r="W767" s="406"/>
      <c r="X767" s="486"/>
      <c r="Y767" s="486"/>
      <c r="Z767" s="486">
        <v>26875</v>
      </c>
    </row>
    <row r="768" spans="1:26" ht="12.6" customHeight="1" x14ac:dyDescent="0.25">
      <c r="A768" s="442" t="s">
        <v>1325</v>
      </c>
      <c r="B768" s="486">
        <v>0</v>
      </c>
      <c r="C768" s="489">
        <v>0</v>
      </c>
      <c r="D768" s="486">
        <v>0</v>
      </c>
      <c r="E768" s="486">
        <v>0</v>
      </c>
      <c r="F768" s="486">
        <v>0</v>
      </c>
      <c r="G768" s="486">
        <v>0</v>
      </c>
      <c r="H768" s="486">
        <v>0</v>
      </c>
      <c r="I768" s="486">
        <v>0</v>
      </c>
      <c r="J768" s="486">
        <v>0</v>
      </c>
      <c r="K768" s="486">
        <v>0</v>
      </c>
      <c r="L768" s="486">
        <v>0</v>
      </c>
      <c r="M768" s="486">
        <v>0</v>
      </c>
      <c r="N768" s="486">
        <v>0</v>
      </c>
      <c r="O768" s="486">
        <v>0</v>
      </c>
      <c r="P768" s="486">
        <v>0</v>
      </c>
      <c r="Q768" s="486">
        <v>0</v>
      </c>
      <c r="R768" s="486">
        <v>0</v>
      </c>
      <c r="S768" s="486">
        <v>0</v>
      </c>
      <c r="T768" s="489">
        <v>0</v>
      </c>
      <c r="U768" s="486"/>
      <c r="V768" s="406"/>
      <c r="W768" s="406"/>
      <c r="X768" s="486"/>
      <c r="Y768" s="486"/>
      <c r="Z768" s="486">
        <v>0</v>
      </c>
    </row>
    <row r="769" spans="1:26" ht="12.6" customHeight="1" x14ac:dyDescent="0.25">
      <c r="A769" s="442" t="s">
        <v>1326</v>
      </c>
      <c r="B769" s="486">
        <v>0</v>
      </c>
      <c r="C769" s="489">
        <v>0</v>
      </c>
      <c r="D769" s="486">
        <v>0</v>
      </c>
      <c r="E769" s="486">
        <v>0</v>
      </c>
      <c r="F769" s="486">
        <v>0</v>
      </c>
      <c r="G769" s="486">
        <v>0</v>
      </c>
      <c r="H769" s="486">
        <v>0</v>
      </c>
      <c r="I769" s="486">
        <v>0</v>
      </c>
      <c r="J769" s="486">
        <v>0</v>
      </c>
      <c r="K769" s="486">
        <v>0</v>
      </c>
      <c r="L769" s="486">
        <v>0</v>
      </c>
      <c r="M769" s="486">
        <v>0</v>
      </c>
      <c r="N769" s="486">
        <v>0</v>
      </c>
      <c r="O769" s="486">
        <v>0</v>
      </c>
      <c r="P769" s="486">
        <v>0</v>
      </c>
      <c r="Q769" s="486">
        <v>0</v>
      </c>
      <c r="R769" s="486">
        <v>0</v>
      </c>
      <c r="S769" s="486">
        <v>0</v>
      </c>
      <c r="T769" s="489">
        <v>0</v>
      </c>
      <c r="U769" s="486"/>
      <c r="V769" s="406"/>
      <c r="W769" s="406"/>
      <c r="X769" s="486"/>
      <c r="Y769" s="486"/>
      <c r="Z769" s="486">
        <v>0</v>
      </c>
    </row>
    <row r="770" spans="1:26" ht="12.6" customHeight="1" x14ac:dyDescent="0.25">
      <c r="A770" s="442" t="s">
        <v>1327</v>
      </c>
      <c r="B770" s="486">
        <v>0</v>
      </c>
      <c r="C770" s="489">
        <v>0</v>
      </c>
      <c r="D770" s="486">
        <v>0</v>
      </c>
      <c r="E770" s="486">
        <v>0</v>
      </c>
      <c r="F770" s="486">
        <v>0</v>
      </c>
      <c r="G770" s="486">
        <v>0</v>
      </c>
      <c r="H770" s="486">
        <v>0</v>
      </c>
      <c r="I770" s="486">
        <v>0</v>
      </c>
      <c r="J770" s="486">
        <v>0</v>
      </c>
      <c r="K770" s="486">
        <v>0</v>
      </c>
      <c r="L770" s="486">
        <v>0</v>
      </c>
      <c r="M770" s="486">
        <v>0</v>
      </c>
      <c r="N770" s="486">
        <v>0</v>
      </c>
      <c r="O770" s="486">
        <v>0</v>
      </c>
      <c r="P770" s="486">
        <v>0</v>
      </c>
      <c r="Q770" s="486">
        <v>0</v>
      </c>
      <c r="R770" s="486">
        <v>0</v>
      </c>
      <c r="S770" s="486">
        <v>0</v>
      </c>
      <c r="T770" s="489">
        <v>0</v>
      </c>
      <c r="U770" s="486"/>
      <c r="V770" s="406"/>
      <c r="W770" s="406"/>
      <c r="X770" s="486"/>
      <c r="Y770" s="486"/>
      <c r="Z770" s="486">
        <v>0</v>
      </c>
    </row>
    <row r="771" spans="1:26" ht="12.6" customHeight="1" x14ac:dyDescent="0.25">
      <c r="A771" s="442" t="s">
        <v>1328</v>
      </c>
      <c r="B771" s="486">
        <v>0</v>
      </c>
      <c r="C771" s="489">
        <v>0</v>
      </c>
      <c r="D771" s="486">
        <v>0</v>
      </c>
      <c r="E771" s="486">
        <v>0</v>
      </c>
      <c r="F771" s="486">
        <v>0</v>
      </c>
      <c r="G771" s="486">
        <v>0</v>
      </c>
      <c r="H771" s="486">
        <v>0</v>
      </c>
      <c r="I771" s="486">
        <v>0</v>
      </c>
      <c r="J771" s="486">
        <v>0</v>
      </c>
      <c r="K771" s="486">
        <v>0</v>
      </c>
      <c r="L771" s="486">
        <v>0</v>
      </c>
      <c r="M771" s="486">
        <v>0</v>
      </c>
      <c r="N771" s="486">
        <v>372825</v>
      </c>
      <c r="O771" s="486">
        <v>0</v>
      </c>
      <c r="P771" s="486">
        <v>0</v>
      </c>
      <c r="Q771" s="486">
        <v>0</v>
      </c>
      <c r="R771" s="486">
        <v>0</v>
      </c>
      <c r="S771" s="486">
        <v>0</v>
      </c>
      <c r="T771" s="489">
        <v>0</v>
      </c>
      <c r="U771" s="486"/>
      <c r="V771" s="406"/>
      <c r="W771" s="406"/>
      <c r="X771" s="486"/>
      <c r="Y771" s="486"/>
      <c r="Z771" s="486">
        <v>10803</v>
      </c>
    </row>
    <row r="772" spans="1:26" ht="12.6" customHeight="1" x14ac:dyDescent="0.25">
      <c r="A772" s="442" t="s">
        <v>1329</v>
      </c>
      <c r="B772" s="486">
        <v>0</v>
      </c>
      <c r="C772" s="489">
        <v>0</v>
      </c>
      <c r="D772" s="486">
        <v>0</v>
      </c>
      <c r="E772" s="486">
        <v>0</v>
      </c>
      <c r="F772" s="486">
        <v>0</v>
      </c>
      <c r="G772" s="486">
        <v>0</v>
      </c>
      <c r="H772" s="486">
        <v>0</v>
      </c>
      <c r="I772" s="486">
        <v>0</v>
      </c>
      <c r="J772" s="486">
        <v>0</v>
      </c>
      <c r="K772" s="486">
        <v>0</v>
      </c>
      <c r="L772" s="486">
        <v>0</v>
      </c>
      <c r="M772" s="486">
        <v>0</v>
      </c>
      <c r="N772" s="486">
        <v>0</v>
      </c>
      <c r="O772" s="486">
        <v>0</v>
      </c>
      <c r="P772" s="486">
        <v>0</v>
      </c>
      <c r="Q772" s="486">
        <v>0</v>
      </c>
      <c r="R772" s="486">
        <v>0</v>
      </c>
      <c r="S772" s="486">
        <v>0</v>
      </c>
      <c r="T772" s="489">
        <v>0</v>
      </c>
      <c r="U772" s="486"/>
      <c r="V772" s="406"/>
      <c r="W772" s="406"/>
      <c r="X772" s="486"/>
      <c r="Y772" s="486"/>
      <c r="Z772" s="486">
        <v>0</v>
      </c>
    </row>
    <row r="773" spans="1:26" ht="12.6" customHeight="1" x14ac:dyDescent="0.25">
      <c r="A773" s="442" t="s">
        <v>1330</v>
      </c>
      <c r="B773" s="486">
        <v>0</v>
      </c>
      <c r="C773" s="489">
        <v>0</v>
      </c>
      <c r="D773" s="486">
        <v>0</v>
      </c>
      <c r="E773" s="486">
        <v>0</v>
      </c>
      <c r="F773" s="486">
        <v>0</v>
      </c>
      <c r="G773" s="486">
        <v>0</v>
      </c>
      <c r="H773" s="486">
        <v>0</v>
      </c>
      <c r="I773" s="486">
        <v>0</v>
      </c>
      <c r="J773" s="486">
        <v>0</v>
      </c>
      <c r="K773" s="486">
        <v>0</v>
      </c>
      <c r="L773" s="486">
        <v>0</v>
      </c>
      <c r="M773" s="486">
        <v>0</v>
      </c>
      <c r="N773" s="486">
        <v>0</v>
      </c>
      <c r="O773" s="486">
        <v>0</v>
      </c>
      <c r="P773" s="486">
        <v>0</v>
      </c>
      <c r="Q773" s="486">
        <v>0</v>
      </c>
      <c r="R773" s="486">
        <v>0</v>
      </c>
      <c r="S773" s="486">
        <v>0</v>
      </c>
      <c r="T773" s="489">
        <v>0</v>
      </c>
      <c r="U773" s="486"/>
      <c r="V773" s="406"/>
      <c r="W773" s="406"/>
      <c r="X773" s="486"/>
      <c r="Y773" s="486"/>
      <c r="Z773" s="486">
        <v>0</v>
      </c>
    </row>
    <row r="774" spans="1:26" ht="12.6" customHeight="1" x14ac:dyDescent="0.25">
      <c r="A774" s="442" t="s">
        <v>1331</v>
      </c>
      <c r="B774" s="486">
        <v>0</v>
      </c>
      <c r="C774" s="489">
        <v>0</v>
      </c>
      <c r="D774" s="486">
        <v>-5019</v>
      </c>
      <c r="E774" s="486">
        <v>-1084</v>
      </c>
      <c r="F774" s="486">
        <v>0</v>
      </c>
      <c r="G774" s="486">
        <v>60</v>
      </c>
      <c r="H774" s="486">
        <v>0</v>
      </c>
      <c r="I774" s="486">
        <v>0</v>
      </c>
      <c r="J774" s="486">
        <v>717</v>
      </c>
      <c r="K774" s="486">
        <v>0</v>
      </c>
      <c r="L774" s="486">
        <v>0</v>
      </c>
      <c r="M774" s="486">
        <v>0</v>
      </c>
      <c r="N774" s="486">
        <v>0</v>
      </c>
      <c r="O774" s="486">
        <v>0</v>
      </c>
      <c r="P774" s="486">
        <v>0</v>
      </c>
      <c r="Q774" s="486">
        <v>0</v>
      </c>
      <c r="R774" s="486">
        <v>0</v>
      </c>
      <c r="S774" s="486">
        <v>0</v>
      </c>
      <c r="T774" s="489">
        <v>0</v>
      </c>
      <c r="U774" s="486"/>
      <c r="V774" s="406"/>
      <c r="W774" s="406"/>
      <c r="X774" s="486"/>
      <c r="Y774" s="486"/>
      <c r="Z774" s="486">
        <v>-919</v>
      </c>
    </row>
    <row r="775" spans="1:26" ht="12.6" customHeight="1" x14ac:dyDescent="0.25">
      <c r="A775" s="442" t="s">
        <v>1332</v>
      </c>
      <c r="B775" s="486">
        <v>0</v>
      </c>
      <c r="C775" s="489">
        <v>0</v>
      </c>
      <c r="D775" s="486">
        <v>0</v>
      </c>
      <c r="E775" s="486">
        <v>0</v>
      </c>
      <c r="F775" s="486">
        <v>0</v>
      </c>
      <c r="G775" s="486">
        <v>0</v>
      </c>
      <c r="H775" s="486">
        <v>0</v>
      </c>
      <c r="I775" s="486">
        <v>0</v>
      </c>
      <c r="J775" s="486">
        <v>0</v>
      </c>
      <c r="K775" s="486">
        <v>0</v>
      </c>
      <c r="L775" s="486">
        <v>0</v>
      </c>
      <c r="M775" s="486">
        <v>0</v>
      </c>
      <c r="N775" s="486">
        <v>0</v>
      </c>
      <c r="O775" s="486">
        <v>0</v>
      </c>
      <c r="P775" s="486">
        <v>0</v>
      </c>
      <c r="Q775" s="486">
        <v>0</v>
      </c>
      <c r="R775" s="486">
        <v>0</v>
      </c>
      <c r="S775" s="486">
        <v>0</v>
      </c>
      <c r="T775" s="489">
        <v>0</v>
      </c>
      <c r="U775" s="486"/>
      <c r="V775" s="406"/>
      <c r="W775" s="406"/>
      <c r="X775" s="486"/>
      <c r="Y775" s="486"/>
      <c r="Z775" s="486">
        <v>0</v>
      </c>
    </row>
    <row r="776" spans="1:26" ht="12.6" customHeight="1" x14ac:dyDescent="0.25">
      <c r="A776" s="442" t="s">
        <v>1333</v>
      </c>
      <c r="B776" s="486">
        <v>0</v>
      </c>
      <c r="C776" s="489">
        <v>0</v>
      </c>
      <c r="D776" s="486">
        <v>0</v>
      </c>
      <c r="E776" s="486">
        <v>0</v>
      </c>
      <c r="F776" s="486">
        <v>0</v>
      </c>
      <c r="G776" s="486">
        <v>0</v>
      </c>
      <c r="H776" s="486">
        <v>0</v>
      </c>
      <c r="I776" s="486">
        <v>0</v>
      </c>
      <c r="J776" s="486">
        <v>0</v>
      </c>
      <c r="K776" s="486">
        <v>0</v>
      </c>
      <c r="L776" s="486">
        <v>0</v>
      </c>
      <c r="M776" s="486">
        <v>0</v>
      </c>
      <c r="N776" s="486">
        <v>0</v>
      </c>
      <c r="O776" s="486">
        <v>0</v>
      </c>
      <c r="P776" s="486">
        <v>0</v>
      </c>
      <c r="Q776" s="486">
        <v>0</v>
      </c>
      <c r="R776" s="486">
        <v>0</v>
      </c>
      <c r="S776" s="486">
        <v>0</v>
      </c>
      <c r="T776" s="489">
        <v>0</v>
      </c>
      <c r="U776" s="486"/>
      <c r="V776" s="406"/>
      <c r="W776" s="406"/>
      <c r="X776" s="486"/>
      <c r="Y776" s="486"/>
      <c r="Z776" s="486">
        <v>0</v>
      </c>
    </row>
    <row r="777" spans="1:26" ht="12.6" customHeight="1" x14ac:dyDescent="0.25">
      <c r="A777" s="442" t="s">
        <v>1334</v>
      </c>
      <c r="B777" s="486">
        <v>0</v>
      </c>
      <c r="C777" s="489">
        <v>0</v>
      </c>
      <c r="D777" s="486">
        <v>0</v>
      </c>
      <c r="E777" s="486">
        <v>0</v>
      </c>
      <c r="F777" s="486">
        <v>0</v>
      </c>
      <c r="G777" s="486">
        <v>0</v>
      </c>
      <c r="H777" s="486">
        <v>0</v>
      </c>
      <c r="I777" s="486">
        <v>0</v>
      </c>
      <c r="J777" s="486">
        <v>0</v>
      </c>
      <c r="K777" s="486">
        <v>0</v>
      </c>
      <c r="L777" s="486">
        <v>0</v>
      </c>
      <c r="M777" s="486">
        <v>0</v>
      </c>
      <c r="N777" s="486">
        <v>0</v>
      </c>
      <c r="O777" s="486">
        <v>0</v>
      </c>
      <c r="P777" s="486">
        <v>0</v>
      </c>
      <c r="Q777" s="486">
        <v>0</v>
      </c>
      <c r="R777" s="486">
        <v>0</v>
      </c>
      <c r="S777" s="486">
        <v>0</v>
      </c>
      <c r="T777" s="489">
        <v>0</v>
      </c>
      <c r="U777" s="486"/>
      <c r="V777" s="406"/>
      <c r="W777" s="406"/>
      <c r="X777" s="486"/>
      <c r="Y777" s="486"/>
      <c r="Z777" s="486">
        <v>0</v>
      </c>
    </row>
    <row r="778" spans="1:26" ht="12.6" customHeight="1" x14ac:dyDescent="0.25">
      <c r="A778" s="442" t="s">
        <v>1335</v>
      </c>
      <c r="B778" s="486"/>
      <c r="C778" s="489">
        <v>0</v>
      </c>
      <c r="D778" s="486">
        <v>0</v>
      </c>
      <c r="E778" s="486">
        <v>0</v>
      </c>
      <c r="F778" s="486">
        <v>0</v>
      </c>
      <c r="G778" s="486">
        <v>0</v>
      </c>
      <c r="H778" s="486">
        <v>0</v>
      </c>
      <c r="I778" s="486">
        <v>0</v>
      </c>
      <c r="J778" s="486">
        <v>0</v>
      </c>
      <c r="K778" s="486">
        <v>0</v>
      </c>
      <c r="L778" s="486">
        <v>0</v>
      </c>
      <c r="M778" s="486">
        <v>0</v>
      </c>
      <c r="N778" s="486">
        <v>0</v>
      </c>
      <c r="O778" s="486">
        <v>0</v>
      </c>
      <c r="P778" s="486">
        <v>0</v>
      </c>
      <c r="Q778" s="486">
        <v>0</v>
      </c>
      <c r="R778" s="486">
        <v>0</v>
      </c>
      <c r="S778" s="486">
        <v>0</v>
      </c>
      <c r="T778" s="489">
        <v>0</v>
      </c>
      <c r="U778" s="486"/>
      <c r="V778" s="406"/>
      <c r="W778" s="406"/>
      <c r="X778" s="486"/>
      <c r="Y778" s="486"/>
      <c r="Z778" s="486">
        <v>0</v>
      </c>
    </row>
    <row r="779" spans="1:26" ht="12.6" customHeight="1" x14ac:dyDescent="0.25">
      <c r="A779" s="442" t="s">
        <v>1336</v>
      </c>
      <c r="B779" s="486"/>
      <c r="C779" s="489">
        <v>0</v>
      </c>
      <c r="D779" s="486">
        <v>0</v>
      </c>
      <c r="E779" s="486">
        <v>0</v>
      </c>
      <c r="F779" s="486">
        <v>0</v>
      </c>
      <c r="G779" s="486">
        <v>0</v>
      </c>
      <c r="H779" s="486">
        <v>0</v>
      </c>
      <c r="I779" s="486">
        <v>0</v>
      </c>
      <c r="J779" s="486">
        <v>0</v>
      </c>
      <c r="K779" s="486">
        <v>0</v>
      </c>
      <c r="L779" s="486">
        <v>0</v>
      </c>
      <c r="M779" s="486">
        <v>0</v>
      </c>
      <c r="N779" s="486"/>
      <c r="O779" s="486"/>
      <c r="P779" s="486">
        <v>0</v>
      </c>
      <c r="Q779" s="486">
        <v>0</v>
      </c>
      <c r="R779" s="486">
        <v>0</v>
      </c>
      <c r="S779" s="486">
        <v>0</v>
      </c>
      <c r="T779" s="489">
        <v>0</v>
      </c>
      <c r="U779" s="486"/>
      <c r="V779" s="406"/>
      <c r="W779" s="406"/>
      <c r="X779" s="486"/>
      <c r="Y779" s="486"/>
      <c r="Z779" s="486"/>
    </row>
    <row r="780" spans="1:26" ht="12.6" customHeight="1" x14ac:dyDescent="0.25">
      <c r="A780" s="442" t="s">
        <v>1337</v>
      </c>
      <c r="B780" s="486"/>
      <c r="C780" s="489">
        <v>0</v>
      </c>
      <c r="D780" s="486">
        <v>0</v>
      </c>
      <c r="E780" s="486">
        <v>0</v>
      </c>
      <c r="F780" s="486">
        <v>0</v>
      </c>
      <c r="G780" s="486">
        <v>0</v>
      </c>
      <c r="H780" s="486">
        <v>0</v>
      </c>
      <c r="I780" s="486">
        <v>0</v>
      </c>
      <c r="J780" s="486">
        <v>0</v>
      </c>
      <c r="K780" s="486">
        <v>0</v>
      </c>
      <c r="L780" s="486">
        <v>0</v>
      </c>
      <c r="M780" s="486">
        <v>0</v>
      </c>
      <c r="N780" s="486"/>
      <c r="O780" s="486"/>
      <c r="P780" s="486">
        <v>0</v>
      </c>
      <c r="Q780" s="486">
        <v>0</v>
      </c>
      <c r="R780" s="486">
        <v>0</v>
      </c>
      <c r="S780" s="486">
        <v>0</v>
      </c>
      <c r="T780" s="489">
        <v>0</v>
      </c>
      <c r="U780" s="486"/>
      <c r="V780" s="406"/>
      <c r="W780" s="406"/>
      <c r="X780" s="486"/>
      <c r="Y780" s="486"/>
      <c r="Z780" s="486"/>
    </row>
    <row r="781" spans="1:26" ht="12.6" customHeight="1" x14ac:dyDescent="0.25">
      <c r="A781" s="442" t="s">
        <v>1338</v>
      </c>
      <c r="B781" s="486">
        <v>18051</v>
      </c>
      <c r="C781" s="489">
        <v>9.31</v>
      </c>
      <c r="D781" s="486">
        <v>362584</v>
      </c>
      <c r="E781" s="486">
        <v>78300</v>
      </c>
      <c r="F781" s="486">
        <v>0</v>
      </c>
      <c r="G781" s="486">
        <v>232636</v>
      </c>
      <c r="H781" s="486">
        <v>0</v>
      </c>
      <c r="I781" s="486">
        <v>1170</v>
      </c>
      <c r="J781" s="486">
        <v>9393</v>
      </c>
      <c r="K781" s="486">
        <v>1198</v>
      </c>
      <c r="L781" s="486">
        <v>3034</v>
      </c>
      <c r="M781" s="486">
        <v>122635</v>
      </c>
      <c r="N781" s="486"/>
      <c r="O781" s="486"/>
      <c r="P781" s="486">
        <v>1117</v>
      </c>
      <c r="Q781" s="486">
        <v>0</v>
      </c>
      <c r="R781" s="486">
        <v>0</v>
      </c>
      <c r="S781" s="486">
        <v>0</v>
      </c>
      <c r="T781" s="489">
        <v>0</v>
      </c>
      <c r="U781" s="486"/>
      <c r="V781" s="406"/>
      <c r="W781" s="406"/>
      <c r="X781" s="486"/>
      <c r="Y781" s="486"/>
      <c r="Z781" s="486"/>
    </row>
    <row r="782" spans="1:26" ht="12.6" customHeight="1" x14ac:dyDescent="0.25">
      <c r="A782" s="442" t="s">
        <v>1339</v>
      </c>
      <c r="B782" s="486">
        <v>0</v>
      </c>
      <c r="C782" s="489">
        <v>0</v>
      </c>
      <c r="D782" s="486">
        <v>0</v>
      </c>
      <c r="E782" s="486">
        <v>0</v>
      </c>
      <c r="F782" s="486">
        <v>0</v>
      </c>
      <c r="G782" s="486">
        <v>0</v>
      </c>
      <c r="H782" s="486">
        <v>0</v>
      </c>
      <c r="I782" s="486">
        <v>0</v>
      </c>
      <c r="J782" s="486">
        <v>5042</v>
      </c>
      <c r="K782" s="486">
        <v>0</v>
      </c>
      <c r="L782" s="486">
        <v>0</v>
      </c>
      <c r="M782" s="486">
        <v>0</v>
      </c>
      <c r="N782" s="486"/>
      <c r="O782" s="486"/>
      <c r="P782" s="486">
        <v>944</v>
      </c>
      <c r="Q782" s="486">
        <v>0</v>
      </c>
      <c r="R782" s="486">
        <v>0</v>
      </c>
      <c r="S782" s="486">
        <v>0</v>
      </c>
      <c r="T782" s="489">
        <v>0</v>
      </c>
      <c r="U782" s="486"/>
      <c r="V782" s="406"/>
      <c r="W782" s="406"/>
      <c r="X782" s="486"/>
      <c r="Y782" s="486"/>
      <c r="Z782" s="486"/>
    </row>
    <row r="783" spans="1:26" ht="12.6" customHeight="1" x14ac:dyDescent="0.25">
      <c r="A783" s="442" t="s">
        <v>1340</v>
      </c>
      <c r="B783" s="486">
        <v>0</v>
      </c>
      <c r="C783" s="489">
        <v>0.89</v>
      </c>
      <c r="D783" s="486">
        <v>23188</v>
      </c>
      <c r="E783" s="486">
        <v>5007</v>
      </c>
      <c r="F783" s="486">
        <v>0</v>
      </c>
      <c r="G783" s="486">
        <v>1991</v>
      </c>
      <c r="H783" s="486">
        <v>0</v>
      </c>
      <c r="I783" s="486">
        <v>96044</v>
      </c>
      <c r="J783" s="486">
        <v>598</v>
      </c>
      <c r="K783" s="486">
        <v>0</v>
      </c>
      <c r="L783" s="486">
        <v>0</v>
      </c>
      <c r="M783" s="486">
        <v>0</v>
      </c>
      <c r="N783" s="486"/>
      <c r="O783" s="486"/>
      <c r="P783" s="486">
        <v>112</v>
      </c>
      <c r="Q783" s="486">
        <v>0</v>
      </c>
      <c r="R783" s="486">
        <v>112</v>
      </c>
      <c r="S783" s="486">
        <v>0</v>
      </c>
      <c r="T783" s="489">
        <v>0</v>
      </c>
      <c r="U783" s="486"/>
      <c r="V783" s="406"/>
      <c r="W783" s="406"/>
      <c r="X783" s="486"/>
      <c r="Y783" s="486"/>
      <c r="Z783" s="486"/>
    </row>
    <row r="784" spans="1:26" ht="12.6" customHeight="1" x14ac:dyDescent="0.25">
      <c r="A784" s="442" t="s">
        <v>1341</v>
      </c>
      <c r="B784" s="486"/>
      <c r="C784" s="489">
        <v>0.24</v>
      </c>
      <c r="D784" s="486">
        <v>24926</v>
      </c>
      <c r="E784" s="486">
        <v>5383</v>
      </c>
      <c r="F784" s="486">
        <v>0</v>
      </c>
      <c r="G784" s="486">
        <v>417</v>
      </c>
      <c r="H784" s="486">
        <v>0</v>
      </c>
      <c r="I784" s="486">
        <v>0</v>
      </c>
      <c r="J784" s="486">
        <v>385</v>
      </c>
      <c r="K784" s="486">
        <v>635</v>
      </c>
      <c r="L784" s="486">
        <v>717</v>
      </c>
      <c r="M784" s="486">
        <v>0</v>
      </c>
      <c r="N784" s="486"/>
      <c r="O784" s="486"/>
      <c r="P784" s="486">
        <v>72</v>
      </c>
      <c r="Q784" s="486">
        <v>0</v>
      </c>
      <c r="R784" s="486">
        <v>72</v>
      </c>
      <c r="S784" s="486">
        <v>0</v>
      </c>
      <c r="T784" s="489">
        <v>0</v>
      </c>
      <c r="U784" s="486"/>
      <c r="V784" s="406"/>
      <c r="W784" s="406"/>
      <c r="X784" s="486"/>
      <c r="Y784" s="486"/>
      <c r="Z784" s="486"/>
    </row>
    <row r="785" spans="1:26" ht="12.6" customHeight="1" x14ac:dyDescent="0.25">
      <c r="A785" s="442" t="s">
        <v>1342</v>
      </c>
      <c r="B785" s="486"/>
      <c r="C785" s="489">
        <v>0</v>
      </c>
      <c r="D785" s="486">
        <v>0</v>
      </c>
      <c r="E785" s="486">
        <v>0</v>
      </c>
      <c r="F785" s="486">
        <v>0</v>
      </c>
      <c r="G785" s="486">
        <v>0</v>
      </c>
      <c r="H785" s="486">
        <v>0</v>
      </c>
      <c r="I785" s="486">
        <v>0</v>
      </c>
      <c r="J785" s="486">
        <v>0</v>
      </c>
      <c r="K785" s="486">
        <v>0</v>
      </c>
      <c r="L785" s="486">
        <v>0</v>
      </c>
      <c r="M785" s="486">
        <v>0</v>
      </c>
      <c r="N785" s="486"/>
      <c r="O785" s="486"/>
      <c r="P785" s="486">
        <v>0</v>
      </c>
      <c r="Q785" s="486">
        <v>0</v>
      </c>
      <c r="R785" s="486">
        <v>0</v>
      </c>
      <c r="S785" s="486">
        <v>0</v>
      </c>
      <c r="T785" s="489">
        <v>0</v>
      </c>
      <c r="U785" s="486"/>
      <c r="V785" s="406"/>
      <c r="W785" s="406"/>
      <c r="X785" s="486"/>
      <c r="Y785" s="486"/>
      <c r="Z785" s="486"/>
    </row>
    <row r="786" spans="1:26" ht="12.6" customHeight="1" x14ac:dyDescent="0.25">
      <c r="A786" s="442" t="s">
        <v>1343</v>
      </c>
      <c r="B786" s="486"/>
      <c r="C786" s="489">
        <v>0</v>
      </c>
      <c r="D786" s="486">
        <v>0</v>
      </c>
      <c r="E786" s="486">
        <v>0</v>
      </c>
      <c r="F786" s="486">
        <v>0</v>
      </c>
      <c r="G786" s="486">
        <v>0</v>
      </c>
      <c r="H786" s="486">
        <v>0</v>
      </c>
      <c r="I786" s="486">
        <v>0</v>
      </c>
      <c r="J786" s="486">
        <v>0</v>
      </c>
      <c r="K786" s="486">
        <v>0</v>
      </c>
      <c r="L786" s="486">
        <v>0</v>
      </c>
      <c r="M786" s="486">
        <v>0</v>
      </c>
      <c r="N786" s="486"/>
      <c r="O786" s="486"/>
      <c r="P786" s="486">
        <v>0</v>
      </c>
      <c r="Q786" s="486">
        <v>0</v>
      </c>
      <c r="R786" s="486">
        <v>0</v>
      </c>
      <c r="S786" s="486">
        <v>0</v>
      </c>
      <c r="T786" s="489">
        <v>0</v>
      </c>
      <c r="U786" s="486"/>
      <c r="V786" s="406"/>
      <c r="W786" s="406"/>
      <c r="X786" s="486"/>
      <c r="Y786" s="486"/>
      <c r="Z786" s="486"/>
    </row>
    <row r="787" spans="1:26" ht="12.6" customHeight="1" x14ac:dyDescent="0.25">
      <c r="A787" s="442" t="s">
        <v>1344</v>
      </c>
      <c r="B787" s="486">
        <v>37424</v>
      </c>
      <c r="C787" s="489">
        <v>5.0599999999999996</v>
      </c>
      <c r="D787" s="486">
        <v>262868</v>
      </c>
      <c r="E787" s="486">
        <v>56766</v>
      </c>
      <c r="F787" s="486">
        <v>0</v>
      </c>
      <c r="G787" s="486">
        <v>17879</v>
      </c>
      <c r="H787" s="486">
        <v>99323</v>
      </c>
      <c r="I787" s="486">
        <v>17606</v>
      </c>
      <c r="J787" s="486">
        <v>25684</v>
      </c>
      <c r="K787" s="486">
        <v>734</v>
      </c>
      <c r="L787" s="486">
        <v>41802</v>
      </c>
      <c r="M787" s="486">
        <v>0</v>
      </c>
      <c r="N787" s="486"/>
      <c r="O787" s="486"/>
      <c r="P787" s="486">
        <v>3997</v>
      </c>
      <c r="Q787" s="486">
        <v>0</v>
      </c>
      <c r="R787" s="486">
        <v>0</v>
      </c>
      <c r="S787" s="486">
        <v>0</v>
      </c>
      <c r="T787" s="489">
        <v>0</v>
      </c>
      <c r="U787" s="486"/>
      <c r="V787" s="406"/>
      <c r="W787" s="406"/>
      <c r="X787" s="486"/>
      <c r="Y787" s="486"/>
      <c r="Z787" s="486"/>
    </row>
    <row r="788" spans="1:26" ht="12.6" customHeight="1" x14ac:dyDescent="0.25">
      <c r="A788" s="442" t="s">
        <v>1345</v>
      </c>
      <c r="B788" s="486"/>
      <c r="C788" s="489">
        <v>5.33</v>
      </c>
      <c r="D788" s="486">
        <v>191613</v>
      </c>
      <c r="E788" s="486">
        <v>41379</v>
      </c>
      <c r="F788" s="486">
        <v>0</v>
      </c>
      <c r="G788" s="486">
        <v>32823</v>
      </c>
      <c r="H788" s="486">
        <v>806</v>
      </c>
      <c r="I788" s="486">
        <v>0</v>
      </c>
      <c r="J788" s="486">
        <v>1747</v>
      </c>
      <c r="K788" s="486">
        <v>0</v>
      </c>
      <c r="L788" s="486">
        <v>576</v>
      </c>
      <c r="M788" s="486">
        <v>0</v>
      </c>
      <c r="N788" s="486"/>
      <c r="O788" s="486"/>
      <c r="P788" s="486">
        <v>327</v>
      </c>
      <c r="Q788" s="486">
        <v>0</v>
      </c>
      <c r="R788" s="486">
        <v>0</v>
      </c>
      <c r="S788" s="486">
        <v>0</v>
      </c>
      <c r="T788" s="489">
        <v>0</v>
      </c>
      <c r="U788" s="486"/>
      <c r="V788" s="406"/>
      <c r="W788" s="406"/>
      <c r="X788" s="486"/>
      <c r="Y788" s="486"/>
      <c r="Z788" s="486"/>
    </row>
    <row r="789" spans="1:26" ht="12.6" customHeight="1" x14ac:dyDescent="0.25">
      <c r="A789" s="442" t="s">
        <v>1346</v>
      </c>
      <c r="B789" s="486"/>
      <c r="C789" s="489">
        <v>0</v>
      </c>
      <c r="D789" s="486">
        <v>0</v>
      </c>
      <c r="E789" s="486">
        <v>0</v>
      </c>
      <c r="F789" s="486">
        <v>0</v>
      </c>
      <c r="G789" s="486">
        <v>0</v>
      </c>
      <c r="H789" s="486">
        <v>0</v>
      </c>
      <c r="I789" s="486">
        <v>0</v>
      </c>
      <c r="J789" s="486">
        <v>0</v>
      </c>
      <c r="K789" s="486">
        <v>0</v>
      </c>
      <c r="L789" s="486">
        <v>0</v>
      </c>
      <c r="M789" s="486">
        <v>0</v>
      </c>
      <c r="N789" s="486"/>
      <c r="O789" s="486"/>
      <c r="P789" s="486">
        <v>0</v>
      </c>
      <c r="Q789" s="486">
        <v>0</v>
      </c>
      <c r="R789" s="486">
        <v>0</v>
      </c>
      <c r="S789" s="486">
        <v>0</v>
      </c>
      <c r="T789" s="489">
        <v>0</v>
      </c>
      <c r="U789" s="486"/>
      <c r="V789" s="406"/>
      <c r="W789" s="406"/>
      <c r="X789" s="486"/>
      <c r="Y789" s="486"/>
      <c r="Z789" s="486"/>
    </row>
    <row r="790" spans="1:26" ht="12.6" customHeight="1" x14ac:dyDescent="0.25">
      <c r="A790" s="442" t="s">
        <v>1347</v>
      </c>
      <c r="B790" s="486"/>
      <c r="C790" s="489">
        <v>0</v>
      </c>
      <c r="D790" s="486">
        <v>0</v>
      </c>
      <c r="E790" s="486">
        <v>0</v>
      </c>
      <c r="F790" s="486">
        <v>0</v>
      </c>
      <c r="G790" s="486">
        <v>0</v>
      </c>
      <c r="H790" s="486">
        <v>0</v>
      </c>
      <c r="I790" s="486">
        <v>0</v>
      </c>
      <c r="J790" s="486">
        <v>0</v>
      </c>
      <c r="K790" s="486">
        <v>0</v>
      </c>
      <c r="L790" s="486">
        <v>0</v>
      </c>
      <c r="M790" s="486">
        <v>0</v>
      </c>
      <c r="N790" s="486"/>
      <c r="O790" s="486"/>
      <c r="P790" s="486">
        <v>0</v>
      </c>
      <c r="Q790" s="486">
        <v>0</v>
      </c>
      <c r="R790" s="486">
        <v>0</v>
      </c>
      <c r="S790" s="486">
        <v>0</v>
      </c>
      <c r="T790" s="489">
        <v>0</v>
      </c>
      <c r="U790" s="486"/>
      <c r="V790" s="406"/>
      <c r="W790" s="406"/>
      <c r="X790" s="486"/>
      <c r="Y790" s="486"/>
      <c r="Z790" s="486"/>
    </row>
    <row r="791" spans="1:26" ht="12.6" customHeight="1" x14ac:dyDescent="0.25">
      <c r="A791" s="442" t="s">
        <v>1348</v>
      </c>
      <c r="B791" s="486"/>
      <c r="C791" s="489">
        <v>0</v>
      </c>
      <c r="D791" s="486">
        <v>0</v>
      </c>
      <c r="E791" s="486">
        <v>0</v>
      </c>
      <c r="F791" s="486">
        <v>0</v>
      </c>
      <c r="G791" s="486">
        <v>0</v>
      </c>
      <c r="H791" s="486">
        <v>0</v>
      </c>
      <c r="I791" s="486">
        <v>0</v>
      </c>
      <c r="J791" s="486">
        <v>0</v>
      </c>
      <c r="K791" s="486">
        <v>0</v>
      </c>
      <c r="L791" s="486">
        <v>0</v>
      </c>
      <c r="M791" s="486">
        <v>0</v>
      </c>
      <c r="N791" s="486"/>
      <c r="O791" s="486"/>
      <c r="P791" s="486">
        <v>0</v>
      </c>
      <c r="Q791" s="486">
        <v>0</v>
      </c>
      <c r="R791" s="486">
        <v>0</v>
      </c>
      <c r="S791" s="486">
        <v>0</v>
      </c>
      <c r="T791" s="489">
        <v>0</v>
      </c>
      <c r="U791" s="486"/>
      <c r="V791" s="406"/>
      <c r="W791" s="406"/>
      <c r="X791" s="486"/>
      <c r="Y791" s="486"/>
      <c r="Z791" s="486"/>
    </row>
    <row r="792" spans="1:26" ht="12.6" customHeight="1" x14ac:dyDescent="0.25">
      <c r="A792" s="442" t="s">
        <v>1349</v>
      </c>
      <c r="B792" s="486"/>
      <c r="C792" s="489">
        <v>8.08</v>
      </c>
      <c r="D792" s="486">
        <v>345679</v>
      </c>
      <c r="E792" s="486">
        <v>74649</v>
      </c>
      <c r="F792" s="486">
        <v>0</v>
      </c>
      <c r="G792" s="486">
        <v>20669</v>
      </c>
      <c r="H792" s="486">
        <v>2192</v>
      </c>
      <c r="I792" s="486">
        <v>77398</v>
      </c>
      <c r="J792" s="486">
        <v>0</v>
      </c>
      <c r="K792" s="486">
        <v>37268</v>
      </c>
      <c r="L792" s="486">
        <v>17957</v>
      </c>
      <c r="M792" s="486">
        <v>0</v>
      </c>
      <c r="N792" s="486"/>
      <c r="O792" s="486"/>
      <c r="P792" s="486">
        <v>0</v>
      </c>
      <c r="Q792" s="486">
        <v>0</v>
      </c>
      <c r="R792" s="486">
        <v>0</v>
      </c>
      <c r="S792" s="486">
        <v>0</v>
      </c>
      <c r="T792" s="489">
        <v>0</v>
      </c>
      <c r="U792" s="486"/>
      <c r="V792" s="406"/>
      <c r="W792" s="406"/>
      <c r="X792" s="486"/>
      <c r="Y792" s="486"/>
      <c r="Z792" s="486"/>
    </row>
    <row r="793" spans="1:26" ht="12.6" customHeight="1" x14ac:dyDescent="0.25">
      <c r="A793" s="442" t="s">
        <v>1350</v>
      </c>
      <c r="B793" s="486"/>
      <c r="C793" s="489">
        <v>0</v>
      </c>
      <c r="D793" s="486">
        <v>0</v>
      </c>
      <c r="E793" s="486">
        <v>0</v>
      </c>
      <c r="F793" s="486">
        <v>0</v>
      </c>
      <c r="G793" s="486">
        <v>0</v>
      </c>
      <c r="H793" s="486">
        <v>0</v>
      </c>
      <c r="I793" s="486">
        <v>0</v>
      </c>
      <c r="J793" s="486">
        <v>0</v>
      </c>
      <c r="K793" s="486">
        <v>0</v>
      </c>
      <c r="L793" s="486">
        <v>0</v>
      </c>
      <c r="M793" s="486">
        <v>0</v>
      </c>
      <c r="N793" s="486"/>
      <c r="O793" s="486"/>
      <c r="P793" s="486">
        <v>0</v>
      </c>
      <c r="Q793" s="486">
        <v>0</v>
      </c>
      <c r="R793" s="486">
        <v>0</v>
      </c>
      <c r="S793" s="486">
        <v>0</v>
      </c>
      <c r="T793" s="489">
        <v>0</v>
      </c>
      <c r="U793" s="486"/>
      <c r="V793" s="406"/>
      <c r="W793" s="406"/>
      <c r="X793" s="486"/>
      <c r="Y793" s="486"/>
      <c r="Z793" s="486"/>
    </row>
    <row r="794" spans="1:26" ht="12.6" customHeight="1" x14ac:dyDescent="0.25">
      <c r="A794" s="442" t="s">
        <v>1351</v>
      </c>
      <c r="B794" s="486"/>
      <c r="C794" s="489">
        <v>7.82</v>
      </c>
      <c r="D794" s="486">
        <v>282920</v>
      </c>
      <c r="E794" s="486">
        <v>61097</v>
      </c>
      <c r="F794" s="486">
        <v>0</v>
      </c>
      <c r="G794" s="486">
        <v>7293</v>
      </c>
      <c r="H794" s="486">
        <v>0</v>
      </c>
      <c r="I794" s="486">
        <v>8989</v>
      </c>
      <c r="J794" s="486">
        <v>0</v>
      </c>
      <c r="K794" s="486">
        <v>4641</v>
      </c>
      <c r="L794" s="486">
        <v>14495</v>
      </c>
      <c r="M794" s="486">
        <v>0</v>
      </c>
      <c r="N794" s="486"/>
      <c r="O794" s="486"/>
      <c r="P794" s="486">
        <v>0</v>
      </c>
      <c r="Q794" s="486">
        <v>0</v>
      </c>
      <c r="R794" s="486">
        <v>0</v>
      </c>
      <c r="S794" s="486">
        <v>0</v>
      </c>
      <c r="T794" s="489">
        <v>0</v>
      </c>
      <c r="U794" s="486"/>
      <c r="V794" s="406"/>
      <c r="W794" s="406"/>
      <c r="X794" s="486"/>
      <c r="Y794" s="486"/>
      <c r="Z794" s="486"/>
    </row>
    <row r="795" spans="1:26" ht="12.6" customHeight="1" x14ac:dyDescent="0.25">
      <c r="A795" s="442" t="s">
        <v>1352</v>
      </c>
      <c r="B795" s="486"/>
      <c r="C795" s="489">
        <v>0</v>
      </c>
      <c r="D795" s="486">
        <v>0</v>
      </c>
      <c r="E795" s="486">
        <v>0</v>
      </c>
      <c r="F795" s="486">
        <v>0</v>
      </c>
      <c r="G795" s="486">
        <v>0</v>
      </c>
      <c r="H795" s="486">
        <v>0</v>
      </c>
      <c r="I795" s="486">
        <v>0</v>
      </c>
      <c r="J795" s="486">
        <v>0</v>
      </c>
      <c r="K795" s="486">
        <v>0</v>
      </c>
      <c r="L795" s="486">
        <v>0</v>
      </c>
      <c r="M795" s="486">
        <v>0</v>
      </c>
      <c r="N795" s="486"/>
      <c r="O795" s="486"/>
      <c r="P795" s="486">
        <v>0</v>
      </c>
      <c r="Q795" s="486">
        <v>0</v>
      </c>
      <c r="R795" s="486">
        <v>0</v>
      </c>
      <c r="S795" s="486">
        <v>0</v>
      </c>
      <c r="T795" s="489">
        <v>0</v>
      </c>
      <c r="U795" s="486"/>
      <c r="V795" s="406"/>
      <c r="W795" s="406"/>
      <c r="X795" s="486"/>
      <c r="Y795" s="486"/>
      <c r="Z795" s="486"/>
    </row>
    <row r="796" spans="1:26" ht="12.6" customHeight="1" x14ac:dyDescent="0.25">
      <c r="A796" s="442" t="s">
        <v>1353</v>
      </c>
      <c r="B796" s="486"/>
      <c r="C796" s="489">
        <v>14.04</v>
      </c>
      <c r="D796" s="486">
        <v>1882577</v>
      </c>
      <c r="E796" s="486">
        <v>406542</v>
      </c>
      <c r="F796" s="486">
        <v>0</v>
      </c>
      <c r="G796" s="486">
        <v>54423</v>
      </c>
      <c r="H796" s="486">
        <v>58822</v>
      </c>
      <c r="I796" s="486">
        <v>311991</v>
      </c>
      <c r="J796" s="486">
        <v>103556</v>
      </c>
      <c r="K796" s="486">
        <v>40534</v>
      </c>
      <c r="L796" s="486">
        <v>277162</v>
      </c>
      <c r="M796" s="486">
        <v>107385</v>
      </c>
      <c r="N796" s="486"/>
      <c r="O796" s="486"/>
      <c r="P796" s="486">
        <v>7930</v>
      </c>
      <c r="Q796" s="486">
        <v>0</v>
      </c>
      <c r="R796" s="486">
        <v>0</v>
      </c>
      <c r="S796" s="486">
        <v>0</v>
      </c>
      <c r="T796" s="489">
        <v>0</v>
      </c>
      <c r="U796" s="486"/>
      <c r="V796" s="406"/>
      <c r="W796" s="406"/>
      <c r="X796" s="486"/>
      <c r="Y796" s="486"/>
      <c r="Z796" s="486"/>
    </row>
    <row r="797" spans="1:26" ht="12.6" customHeight="1" x14ac:dyDescent="0.25">
      <c r="A797" s="442" t="s">
        <v>1354</v>
      </c>
      <c r="B797" s="486"/>
      <c r="C797" s="489">
        <v>0</v>
      </c>
      <c r="D797" s="486">
        <v>0</v>
      </c>
      <c r="E797" s="486">
        <v>0</v>
      </c>
      <c r="F797" s="486">
        <v>0</v>
      </c>
      <c r="G797" s="486">
        <v>0</v>
      </c>
      <c r="H797" s="486">
        <v>0</v>
      </c>
      <c r="I797" s="486">
        <v>0</v>
      </c>
      <c r="J797" s="486">
        <v>0</v>
      </c>
      <c r="K797" s="486">
        <v>0</v>
      </c>
      <c r="L797" s="486">
        <v>0</v>
      </c>
      <c r="M797" s="486">
        <v>0</v>
      </c>
      <c r="N797" s="486"/>
      <c r="O797" s="486"/>
      <c r="P797" s="486">
        <v>0</v>
      </c>
      <c r="Q797" s="486">
        <v>0</v>
      </c>
      <c r="R797" s="486">
        <v>0</v>
      </c>
      <c r="S797" s="486">
        <v>0</v>
      </c>
      <c r="T797" s="489">
        <v>0</v>
      </c>
      <c r="U797" s="486"/>
      <c r="V797" s="406"/>
      <c r="W797" s="406"/>
      <c r="X797" s="486"/>
      <c r="Y797" s="486"/>
      <c r="Z797" s="486"/>
    </row>
    <row r="798" spans="1:26" ht="12.6" customHeight="1" x14ac:dyDescent="0.25">
      <c r="A798" s="442" t="s">
        <v>1355</v>
      </c>
      <c r="B798" s="486"/>
      <c r="C798" s="489">
        <v>0</v>
      </c>
      <c r="D798" s="486">
        <v>0</v>
      </c>
      <c r="E798" s="486">
        <v>0</v>
      </c>
      <c r="F798" s="486">
        <v>0</v>
      </c>
      <c r="G798" s="486">
        <v>0</v>
      </c>
      <c r="H798" s="486">
        <v>0</v>
      </c>
      <c r="I798" s="486">
        <v>0</v>
      </c>
      <c r="J798" s="486">
        <v>0</v>
      </c>
      <c r="K798" s="486">
        <v>0</v>
      </c>
      <c r="L798" s="486">
        <v>0</v>
      </c>
      <c r="M798" s="486">
        <v>0</v>
      </c>
      <c r="N798" s="486"/>
      <c r="O798" s="486"/>
      <c r="P798" s="486">
        <v>0</v>
      </c>
      <c r="Q798" s="486">
        <v>0</v>
      </c>
      <c r="R798" s="486">
        <v>0</v>
      </c>
      <c r="S798" s="486">
        <v>0</v>
      </c>
      <c r="T798" s="489">
        <v>0</v>
      </c>
      <c r="U798" s="486"/>
      <c r="V798" s="406"/>
      <c r="W798" s="406"/>
      <c r="X798" s="486"/>
      <c r="Y798" s="486"/>
      <c r="Z798" s="486"/>
    </row>
    <row r="799" spans="1:26" ht="12.6" customHeight="1" x14ac:dyDescent="0.25">
      <c r="A799" s="442" t="s">
        <v>1356</v>
      </c>
      <c r="B799" s="486"/>
      <c r="C799" s="489">
        <v>0</v>
      </c>
      <c r="D799" s="486">
        <v>0</v>
      </c>
      <c r="E799" s="486">
        <v>0</v>
      </c>
      <c r="F799" s="486">
        <v>0</v>
      </c>
      <c r="G799" s="486">
        <v>0</v>
      </c>
      <c r="H799" s="486">
        <v>0</v>
      </c>
      <c r="I799" s="486">
        <v>0</v>
      </c>
      <c r="J799" s="486">
        <v>0</v>
      </c>
      <c r="K799" s="486">
        <v>0</v>
      </c>
      <c r="L799" s="486">
        <v>0</v>
      </c>
      <c r="M799" s="486">
        <v>0</v>
      </c>
      <c r="N799" s="486"/>
      <c r="O799" s="486"/>
      <c r="P799" s="486">
        <v>0</v>
      </c>
      <c r="Q799" s="486">
        <v>0</v>
      </c>
      <c r="R799" s="486">
        <v>0</v>
      </c>
      <c r="S799" s="486">
        <v>0</v>
      </c>
      <c r="T799" s="489">
        <v>0</v>
      </c>
      <c r="U799" s="486"/>
      <c r="V799" s="406"/>
      <c r="W799" s="406"/>
      <c r="X799" s="486"/>
      <c r="Y799" s="486"/>
      <c r="Z799" s="486"/>
    </row>
    <row r="800" spans="1:26" ht="12.6" customHeight="1" x14ac:dyDescent="0.25">
      <c r="A800" s="442" t="s">
        <v>1357</v>
      </c>
      <c r="B800" s="486"/>
      <c r="C800" s="489">
        <v>0</v>
      </c>
      <c r="D800" s="486">
        <v>0</v>
      </c>
      <c r="E800" s="486">
        <v>0</v>
      </c>
      <c r="F800" s="486">
        <v>0</v>
      </c>
      <c r="G800" s="486">
        <v>0</v>
      </c>
      <c r="H800" s="486">
        <v>0</v>
      </c>
      <c r="I800" s="486">
        <v>0</v>
      </c>
      <c r="J800" s="486">
        <v>0</v>
      </c>
      <c r="K800" s="486">
        <v>0</v>
      </c>
      <c r="L800" s="486">
        <v>0</v>
      </c>
      <c r="M800" s="486">
        <v>0</v>
      </c>
      <c r="N800" s="486"/>
      <c r="O800" s="486"/>
      <c r="P800" s="486">
        <v>0</v>
      </c>
      <c r="Q800" s="486">
        <v>0</v>
      </c>
      <c r="R800" s="486">
        <v>0</v>
      </c>
      <c r="S800" s="486">
        <v>0</v>
      </c>
      <c r="T800" s="489">
        <v>0</v>
      </c>
      <c r="U800" s="486"/>
      <c r="V800" s="406"/>
      <c r="W800" s="406"/>
      <c r="X800" s="486"/>
      <c r="Y800" s="486"/>
      <c r="Z800" s="486"/>
    </row>
    <row r="801" spans="1:26" ht="12.6" customHeight="1" x14ac:dyDescent="0.25">
      <c r="A801" s="442" t="s">
        <v>1358</v>
      </c>
      <c r="B801" s="486"/>
      <c r="C801" s="489">
        <v>0</v>
      </c>
      <c r="D801" s="486">
        <v>0</v>
      </c>
      <c r="E801" s="486">
        <v>0</v>
      </c>
      <c r="F801" s="486">
        <v>0</v>
      </c>
      <c r="G801" s="486">
        <v>0</v>
      </c>
      <c r="H801" s="486">
        <v>0</v>
      </c>
      <c r="I801" s="486">
        <v>0</v>
      </c>
      <c r="J801" s="486">
        <v>0</v>
      </c>
      <c r="K801" s="486">
        <v>0</v>
      </c>
      <c r="L801" s="486">
        <v>0</v>
      </c>
      <c r="M801" s="486">
        <v>0</v>
      </c>
      <c r="N801" s="486"/>
      <c r="O801" s="486"/>
      <c r="P801" s="486">
        <v>0</v>
      </c>
      <c r="Q801" s="486">
        <v>0</v>
      </c>
      <c r="R801" s="486">
        <v>0</v>
      </c>
      <c r="S801" s="486">
        <v>0</v>
      </c>
      <c r="T801" s="489">
        <v>0</v>
      </c>
      <c r="U801" s="486"/>
      <c r="V801" s="406"/>
      <c r="W801" s="406"/>
      <c r="X801" s="486"/>
      <c r="Y801" s="486"/>
      <c r="Z801" s="486"/>
    </row>
    <row r="802" spans="1:26" ht="12.6" customHeight="1" x14ac:dyDescent="0.25">
      <c r="A802" s="442" t="s">
        <v>1359</v>
      </c>
      <c r="B802" s="486"/>
      <c r="C802" s="489">
        <v>0</v>
      </c>
      <c r="D802" s="486">
        <v>0</v>
      </c>
      <c r="E802" s="486">
        <v>0</v>
      </c>
      <c r="F802" s="486">
        <v>0</v>
      </c>
      <c r="G802" s="486">
        <v>0</v>
      </c>
      <c r="H802" s="486">
        <v>0</v>
      </c>
      <c r="I802" s="486">
        <v>0</v>
      </c>
      <c r="J802" s="486">
        <v>0</v>
      </c>
      <c r="K802" s="486">
        <v>0</v>
      </c>
      <c r="L802" s="486">
        <v>0</v>
      </c>
      <c r="M802" s="486">
        <v>0</v>
      </c>
      <c r="N802" s="486"/>
      <c r="O802" s="486"/>
      <c r="P802" s="486">
        <v>0</v>
      </c>
      <c r="Q802" s="486">
        <v>0</v>
      </c>
      <c r="R802" s="486">
        <v>0</v>
      </c>
      <c r="S802" s="486">
        <v>0</v>
      </c>
      <c r="T802" s="489">
        <v>0</v>
      </c>
      <c r="U802" s="486"/>
      <c r="V802" s="406"/>
      <c r="W802" s="406"/>
      <c r="X802" s="486"/>
      <c r="Y802" s="486"/>
      <c r="Z802" s="486"/>
    </row>
    <row r="803" spans="1:26" ht="12.6" customHeight="1" x14ac:dyDescent="0.25">
      <c r="A803" s="442" t="s">
        <v>1360</v>
      </c>
      <c r="B803" s="486"/>
      <c r="C803" s="489">
        <v>0</v>
      </c>
      <c r="D803" s="486">
        <v>0</v>
      </c>
      <c r="E803" s="486">
        <v>0</v>
      </c>
      <c r="F803" s="486">
        <v>0</v>
      </c>
      <c r="G803" s="486">
        <v>0</v>
      </c>
      <c r="H803" s="486">
        <v>0</v>
      </c>
      <c r="I803" s="486">
        <v>0</v>
      </c>
      <c r="J803" s="486">
        <v>0</v>
      </c>
      <c r="K803" s="486">
        <v>0</v>
      </c>
      <c r="L803" s="486">
        <v>0</v>
      </c>
      <c r="M803" s="486">
        <v>0</v>
      </c>
      <c r="N803" s="486"/>
      <c r="O803" s="486"/>
      <c r="P803" s="486">
        <v>0</v>
      </c>
      <c r="Q803" s="486">
        <v>0</v>
      </c>
      <c r="R803" s="486">
        <v>0</v>
      </c>
      <c r="S803" s="486">
        <v>0</v>
      </c>
      <c r="T803" s="489">
        <v>0</v>
      </c>
      <c r="U803" s="486"/>
      <c r="V803" s="406"/>
      <c r="W803" s="406"/>
      <c r="X803" s="486"/>
      <c r="Y803" s="486"/>
      <c r="Z803" s="486"/>
    </row>
    <row r="804" spans="1:26" ht="12.6" customHeight="1" x14ac:dyDescent="0.25">
      <c r="A804" s="442" t="s">
        <v>1361</v>
      </c>
      <c r="B804" s="486"/>
      <c r="C804" s="489">
        <v>5.17</v>
      </c>
      <c r="D804" s="486">
        <v>274944</v>
      </c>
      <c r="E804" s="486">
        <v>59374</v>
      </c>
      <c r="F804" s="486">
        <v>0</v>
      </c>
      <c r="G804" s="486">
        <v>4126</v>
      </c>
      <c r="H804" s="486">
        <v>812</v>
      </c>
      <c r="I804" s="486">
        <v>13493</v>
      </c>
      <c r="J804" s="486">
        <v>2868</v>
      </c>
      <c r="K804" s="486">
        <v>10510</v>
      </c>
      <c r="L804" s="486">
        <v>38241</v>
      </c>
      <c r="M804" s="486">
        <v>11538</v>
      </c>
      <c r="N804" s="486"/>
      <c r="O804" s="486"/>
      <c r="P804" s="486">
        <v>537</v>
      </c>
      <c r="Q804" s="486">
        <v>0</v>
      </c>
      <c r="R804" s="486">
        <v>537</v>
      </c>
      <c r="S804" s="486">
        <v>0</v>
      </c>
      <c r="T804" s="489">
        <v>0</v>
      </c>
      <c r="U804" s="486"/>
      <c r="V804" s="406"/>
      <c r="W804" s="406"/>
      <c r="X804" s="486"/>
      <c r="Y804" s="486"/>
      <c r="Z804" s="486"/>
    </row>
    <row r="805" spans="1:26" ht="12.6" customHeight="1" x14ac:dyDescent="0.25">
      <c r="A805" s="442" t="s">
        <v>1362</v>
      </c>
      <c r="B805" s="486"/>
      <c r="C805" s="489">
        <v>0</v>
      </c>
      <c r="D805" s="486">
        <v>0</v>
      </c>
      <c r="E805" s="486">
        <v>0</v>
      </c>
      <c r="F805" s="486">
        <v>0</v>
      </c>
      <c r="G805" s="486">
        <v>0</v>
      </c>
      <c r="H805" s="486">
        <v>0</v>
      </c>
      <c r="I805" s="486">
        <v>0</v>
      </c>
      <c r="J805" s="486">
        <v>0</v>
      </c>
      <c r="K805" s="486">
        <v>0</v>
      </c>
      <c r="L805" s="486">
        <v>0</v>
      </c>
      <c r="M805" s="486">
        <v>0</v>
      </c>
      <c r="N805" s="486"/>
      <c r="O805" s="486"/>
      <c r="P805" s="486">
        <v>0</v>
      </c>
      <c r="Q805" s="486">
        <v>0</v>
      </c>
      <c r="R805" s="486">
        <v>0</v>
      </c>
      <c r="S805" s="486">
        <v>0</v>
      </c>
      <c r="T805" s="489">
        <v>0</v>
      </c>
      <c r="U805" s="486"/>
      <c r="V805" s="406"/>
      <c r="W805" s="406"/>
      <c r="X805" s="486"/>
      <c r="Y805" s="486"/>
      <c r="Z805" s="486"/>
    </row>
    <row r="806" spans="1:26" ht="12.6" customHeight="1" x14ac:dyDescent="0.25">
      <c r="A806" s="442" t="s">
        <v>1363</v>
      </c>
      <c r="B806" s="486"/>
      <c r="C806" s="489">
        <v>2.2599999999999998</v>
      </c>
      <c r="D806" s="486">
        <v>237276</v>
      </c>
      <c r="E806" s="486">
        <v>51240</v>
      </c>
      <c r="F806" s="486">
        <v>0</v>
      </c>
      <c r="G806" s="486">
        <v>2229</v>
      </c>
      <c r="H806" s="486">
        <v>0</v>
      </c>
      <c r="I806" s="486">
        <v>2297</v>
      </c>
      <c r="J806" s="486">
        <v>0</v>
      </c>
      <c r="K806" s="486">
        <v>1730</v>
      </c>
      <c r="L806" s="486">
        <v>5458</v>
      </c>
      <c r="M806" s="486">
        <v>0</v>
      </c>
      <c r="N806" s="486"/>
      <c r="O806" s="486"/>
      <c r="P806" s="486">
        <v>0</v>
      </c>
      <c r="Q806" s="486">
        <v>0</v>
      </c>
      <c r="R806" s="486">
        <v>0</v>
      </c>
      <c r="S806" s="486">
        <v>0</v>
      </c>
      <c r="T806" s="489">
        <v>0</v>
      </c>
      <c r="U806" s="486"/>
      <c r="V806" s="406"/>
      <c r="W806" s="406"/>
      <c r="X806" s="486"/>
      <c r="Y806" s="486"/>
      <c r="Z806" s="486"/>
    </row>
    <row r="807" spans="1:26" ht="12.6" customHeight="1" x14ac:dyDescent="0.25">
      <c r="A807" s="442" t="s">
        <v>1364</v>
      </c>
      <c r="B807" s="486"/>
      <c r="C807" s="489">
        <v>0.86</v>
      </c>
      <c r="D807" s="486">
        <v>100066</v>
      </c>
      <c r="E807" s="486">
        <v>21609</v>
      </c>
      <c r="F807" s="486">
        <v>0</v>
      </c>
      <c r="G807" s="486">
        <v>257</v>
      </c>
      <c r="H807" s="486">
        <v>0</v>
      </c>
      <c r="I807" s="486">
        <v>325</v>
      </c>
      <c r="J807" s="486">
        <v>796</v>
      </c>
      <c r="K807" s="486">
        <v>987</v>
      </c>
      <c r="L807" s="486">
        <v>2450</v>
      </c>
      <c r="M807" s="486">
        <v>0</v>
      </c>
      <c r="N807" s="486"/>
      <c r="O807" s="486"/>
      <c r="P807" s="486">
        <v>149</v>
      </c>
      <c r="Q807" s="486">
        <v>0</v>
      </c>
      <c r="R807" s="486">
        <v>149</v>
      </c>
      <c r="S807" s="486">
        <v>0</v>
      </c>
      <c r="T807" s="489">
        <v>0</v>
      </c>
      <c r="U807" s="486"/>
      <c r="V807" s="406"/>
      <c r="W807" s="406"/>
      <c r="X807" s="486"/>
      <c r="Y807" s="486"/>
      <c r="Z807" s="486"/>
    </row>
    <row r="808" spans="1:26" ht="12.6" customHeight="1" x14ac:dyDescent="0.25">
      <c r="A808" s="442" t="s">
        <v>1365</v>
      </c>
      <c r="B808" s="486"/>
      <c r="C808" s="489">
        <v>0</v>
      </c>
      <c r="D808" s="486">
        <v>0</v>
      </c>
      <c r="E808" s="486">
        <v>0</v>
      </c>
      <c r="F808" s="486">
        <v>0</v>
      </c>
      <c r="G808" s="486">
        <v>0</v>
      </c>
      <c r="H808" s="486">
        <v>0</v>
      </c>
      <c r="I808" s="486">
        <v>0</v>
      </c>
      <c r="J808" s="486">
        <v>0</v>
      </c>
      <c r="K808" s="486">
        <v>0</v>
      </c>
      <c r="L808" s="486">
        <v>0</v>
      </c>
      <c r="M808" s="486">
        <v>0</v>
      </c>
      <c r="N808" s="486"/>
      <c r="O808" s="486"/>
      <c r="P808" s="486">
        <v>0</v>
      </c>
      <c r="Q808" s="486">
        <v>0</v>
      </c>
      <c r="R808" s="486">
        <v>0</v>
      </c>
      <c r="S808" s="486">
        <v>0</v>
      </c>
      <c r="T808" s="489">
        <v>0</v>
      </c>
      <c r="U808" s="486"/>
      <c r="V808" s="406"/>
      <c r="W808" s="406"/>
      <c r="X808" s="486"/>
      <c r="Y808" s="486"/>
      <c r="Z808" s="486"/>
    </row>
    <row r="809" spans="1:26" ht="12.6" customHeight="1" x14ac:dyDescent="0.25">
      <c r="A809" s="442" t="s">
        <v>1366</v>
      </c>
      <c r="B809" s="486"/>
      <c r="C809" s="489">
        <v>0</v>
      </c>
      <c r="D809" s="486">
        <v>0</v>
      </c>
      <c r="E809" s="486">
        <v>0</v>
      </c>
      <c r="F809" s="486">
        <v>0</v>
      </c>
      <c r="G809" s="486">
        <v>0</v>
      </c>
      <c r="H809" s="486">
        <v>0</v>
      </c>
      <c r="I809" s="486">
        <v>0</v>
      </c>
      <c r="J809" s="486">
        <v>0</v>
      </c>
      <c r="K809" s="486">
        <v>0</v>
      </c>
      <c r="L809" s="486">
        <v>0</v>
      </c>
      <c r="M809" s="486">
        <v>0</v>
      </c>
      <c r="N809" s="486"/>
      <c r="O809" s="486"/>
      <c r="P809" s="486">
        <v>0</v>
      </c>
      <c r="Q809" s="486">
        <v>0</v>
      </c>
      <c r="R809" s="486">
        <v>0</v>
      </c>
      <c r="S809" s="486">
        <v>0</v>
      </c>
      <c r="T809" s="489">
        <v>0</v>
      </c>
      <c r="U809" s="486"/>
      <c r="V809" s="406"/>
      <c r="W809" s="406"/>
      <c r="X809" s="486"/>
      <c r="Y809" s="486"/>
      <c r="Z809" s="486"/>
    </row>
    <row r="810" spans="1:26" ht="12.6" customHeight="1" x14ac:dyDescent="0.25">
      <c r="A810" s="442" t="s">
        <v>1367</v>
      </c>
      <c r="B810" s="486"/>
      <c r="C810" s="489">
        <v>1.48</v>
      </c>
      <c r="D810" s="486">
        <v>61543</v>
      </c>
      <c r="E810" s="486">
        <v>13290</v>
      </c>
      <c r="F810" s="486">
        <v>0</v>
      </c>
      <c r="G810" s="486">
        <v>2645</v>
      </c>
      <c r="H810" s="486">
        <v>384</v>
      </c>
      <c r="I810" s="486">
        <v>3960</v>
      </c>
      <c r="J810" s="486">
        <v>0</v>
      </c>
      <c r="K810" s="486">
        <v>0</v>
      </c>
      <c r="L810" s="486">
        <v>52653</v>
      </c>
      <c r="M810" s="486">
        <v>0</v>
      </c>
      <c r="N810" s="486"/>
      <c r="O810" s="486"/>
      <c r="P810" s="486">
        <v>0</v>
      </c>
      <c r="Q810" s="486">
        <v>0</v>
      </c>
      <c r="R810" s="486">
        <v>0</v>
      </c>
      <c r="S810" s="486">
        <v>0</v>
      </c>
      <c r="T810" s="489">
        <v>0</v>
      </c>
      <c r="U810" s="486"/>
      <c r="V810" s="406"/>
      <c r="W810" s="406"/>
      <c r="X810" s="486"/>
      <c r="Y810" s="486"/>
      <c r="Z810" s="486"/>
    </row>
    <row r="811" spans="1:26" ht="12.6" customHeight="1" x14ac:dyDescent="0.25">
      <c r="A811" s="442" t="s">
        <v>1368</v>
      </c>
      <c r="B811" s="486"/>
      <c r="C811" s="489">
        <v>0</v>
      </c>
      <c r="D811" s="486">
        <v>0</v>
      </c>
      <c r="E811" s="486">
        <v>0</v>
      </c>
      <c r="F811" s="486">
        <v>0</v>
      </c>
      <c r="G811" s="486">
        <v>0</v>
      </c>
      <c r="H811" s="486">
        <v>0</v>
      </c>
      <c r="I811" s="486">
        <v>0</v>
      </c>
      <c r="J811" s="486">
        <v>0</v>
      </c>
      <c r="K811" s="486">
        <v>0</v>
      </c>
      <c r="L811" s="486">
        <v>0</v>
      </c>
      <c r="M811" s="486">
        <v>0</v>
      </c>
      <c r="N811" s="486"/>
      <c r="O811" s="486"/>
      <c r="P811" s="486">
        <v>0</v>
      </c>
      <c r="Q811" s="486">
        <v>0</v>
      </c>
      <c r="R811" s="486">
        <v>0</v>
      </c>
      <c r="S811" s="486">
        <v>0</v>
      </c>
      <c r="T811" s="489">
        <v>0</v>
      </c>
      <c r="U811" s="486"/>
      <c r="V811" s="406"/>
      <c r="W811" s="406"/>
      <c r="X811" s="486"/>
      <c r="Y811" s="486"/>
      <c r="Z811" s="486"/>
    </row>
    <row r="812" spans="1:26" ht="12.6" customHeight="1" x14ac:dyDescent="0.25">
      <c r="A812" s="442" t="s">
        <v>1369</v>
      </c>
      <c r="B812" s="486"/>
      <c r="C812" s="490"/>
      <c r="D812" s="486"/>
      <c r="E812" s="486"/>
      <c r="F812" s="486"/>
      <c r="G812" s="486"/>
      <c r="H812" s="486"/>
      <c r="I812" s="486"/>
      <c r="J812" s="486"/>
      <c r="K812" s="486"/>
      <c r="L812" s="486"/>
      <c r="M812" s="486"/>
      <c r="N812" s="486"/>
      <c r="O812" s="486"/>
      <c r="P812" s="486"/>
      <c r="Q812" s="486"/>
      <c r="R812" s="486"/>
      <c r="S812" s="486"/>
      <c r="T812" s="490"/>
      <c r="U812" s="486">
        <v>747375</v>
      </c>
      <c r="V812" s="417">
        <v>0</v>
      </c>
      <c r="W812" s="417">
        <v>0</v>
      </c>
      <c r="X812" s="486">
        <v>0</v>
      </c>
      <c r="Y812" s="486">
        <v>2094464</v>
      </c>
      <c r="Z812" s="486"/>
    </row>
    <row r="814" spans="1:26" ht="12.6" customHeight="1" x14ac:dyDescent="0.25">
      <c r="A814" s="406"/>
      <c r="B814" s="434" t="s">
        <v>1004</v>
      </c>
      <c r="C814" s="480">
        <v>216.64</v>
      </c>
      <c r="D814" s="417">
        <v>16507728</v>
      </c>
      <c r="E814" s="417">
        <v>3564843</v>
      </c>
      <c r="F814" s="417">
        <v>495944</v>
      </c>
      <c r="G814" s="417">
        <v>2133651</v>
      </c>
      <c r="H814" s="417">
        <v>207783</v>
      </c>
      <c r="I814" s="417">
        <v>1880845</v>
      </c>
      <c r="J814" s="417">
        <v>740130</v>
      </c>
      <c r="K814" s="417">
        <v>381963</v>
      </c>
      <c r="L814" s="417">
        <v>2063487</v>
      </c>
      <c r="M814" s="417">
        <v>534901</v>
      </c>
      <c r="N814" s="417">
        <v>46097434</v>
      </c>
      <c r="O814" s="417">
        <v>12998857</v>
      </c>
      <c r="P814" s="417">
        <v>37424</v>
      </c>
      <c r="Q814" s="417">
        <v>18051</v>
      </c>
      <c r="R814" s="417">
        <v>23109</v>
      </c>
      <c r="S814" s="417">
        <v>84950</v>
      </c>
      <c r="T814" s="480">
        <v>145.29</v>
      </c>
      <c r="U814" s="417">
        <v>747375</v>
      </c>
      <c r="V814" s="417">
        <v>0</v>
      </c>
      <c r="W814" s="417">
        <v>0</v>
      </c>
      <c r="X814" s="417">
        <v>0</v>
      </c>
      <c r="Y814" s="417">
        <v>2094464</v>
      </c>
      <c r="Z814" s="417">
        <v>7206486</v>
      </c>
    </row>
    <row r="815" spans="1:26" ht="12.6" customHeight="1" x14ac:dyDescent="0.25">
      <c r="A815" s="406"/>
      <c r="B815" s="417" t="s">
        <v>1005</v>
      </c>
      <c r="C815" s="480">
        <v>216.62819711538464</v>
      </c>
      <c r="D815" s="417">
        <v>16507728</v>
      </c>
      <c r="E815" s="417">
        <v>3564843</v>
      </c>
      <c r="F815" s="417">
        <v>495944</v>
      </c>
      <c r="G815" s="417">
        <v>2133651</v>
      </c>
      <c r="H815" s="457">
        <v>207783</v>
      </c>
      <c r="I815" s="457">
        <v>1880845</v>
      </c>
      <c r="J815" s="457">
        <v>740130</v>
      </c>
      <c r="K815" s="457">
        <v>381963</v>
      </c>
      <c r="L815" s="457">
        <v>2063487</v>
      </c>
      <c r="M815" s="457">
        <v>534901</v>
      </c>
      <c r="N815" s="417">
        <v>46097433.684</v>
      </c>
      <c r="O815" s="417">
        <v>12998855.979999997</v>
      </c>
      <c r="P815" s="417">
        <v>37424</v>
      </c>
      <c r="Q815" s="417">
        <v>18051</v>
      </c>
      <c r="R815" s="417">
        <v>23109</v>
      </c>
      <c r="S815" s="417">
        <v>84949.045000000013</v>
      </c>
      <c r="T815" s="480">
        <v>145.29</v>
      </c>
      <c r="U815" s="418" t="s">
        <v>1006</v>
      </c>
      <c r="V815" s="418" t="s">
        <v>1006</v>
      </c>
      <c r="W815" s="418" t="s">
        <v>1006</v>
      </c>
      <c r="X815" s="418" t="s">
        <v>1006</v>
      </c>
      <c r="Y815" s="418" t="s">
        <v>1006</v>
      </c>
      <c r="Z815" s="417">
        <v>7206488</v>
      </c>
    </row>
    <row r="816" spans="1:26" ht="12.6" customHeight="1" x14ac:dyDescent="0.25">
      <c r="A816" s="406"/>
      <c r="B816" s="417" t="s">
        <v>471</v>
      </c>
      <c r="C816" s="434" t="s">
        <v>1007</v>
      </c>
      <c r="D816" s="417">
        <v>16507728</v>
      </c>
      <c r="E816" s="417">
        <v>495944</v>
      </c>
      <c r="F816" s="417">
        <v>2133651</v>
      </c>
      <c r="G816" s="457">
        <v>207783</v>
      </c>
      <c r="H816" s="457">
        <v>1880845</v>
      </c>
      <c r="I816" s="457">
        <v>739559</v>
      </c>
      <c r="J816" s="457">
        <v>381963</v>
      </c>
      <c r="K816" s="457">
        <v>284442</v>
      </c>
      <c r="L816" s="457" t="e">
        <v>#REF!</v>
      </c>
      <c r="M816" s="457">
        <v>534901</v>
      </c>
      <c r="N816" s="417">
        <v>46097434</v>
      </c>
      <c r="O816" s="417">
        <v>12998856</v>
      </c>
      <c r="P816" s="406"/>
      <c r="Q816" s="406"/>
      <c r="R816" s="406"/>
      <c r="S816" s="406"/>
      <c r="T816" s="406"/>
      <c r="U816" s="406"/>
      <c r="V816" s="406"/>
      <c r="W816" s="406"/>
      <c r="X816" s="406"/>
      <c r="Y816" s="406"/>
      <c r="Z816" s="406"/>
    </row>
  </sheetData>
  <phoneticPr fontId="0" type="noConversion"/>
  <hyperlinks>
    <hyperlink ref="E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61" t="s">
        <v>1271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1268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1269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1270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44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Lake Chelan Community Hospital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H-165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>503 E Highland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 t="str">
        <f>+data!C86</f>
        <v>503 E Highland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Chelan, WA 98816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12/31/2018.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12/31/2018</v>
      </c>
      <c r="C4" s="38"/>
      <c r="D4" s="120"/>
      <c r="E4" s="70"/>
      <c r="F4" s="127" t="str">
        <f>"License Number:  "&amp;"H-"&amp;FIXED(data!C83,0)</f>
        <v>License Number:  H-165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Lake Chelan Community Hospital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Chelan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Steve Patonai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Vickie Bodle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Phyllis Gleasman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509-682-2531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509-682-6131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 xml:space="preserve"> X</v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224</v>
      </c>
      <c r="G23" s="21">
        <f>data!D111</f>
        <v>737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333</v>
      </c>
      <c r="G24" s="21">
        <f>data!D112</f>
        <v>4910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175</v>
      </c>
      <c r="G25" s="21">
        <f>data!D113</f>
        <v>510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106</v>
      </c>
      <c r="G26" s="13">
        <f>data!D114</f>
        <v>171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0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11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0</v>
      </c>
      <c r="E32" s="49" t="s">
        <v>1045</v>
      </c>
      <c r="F32" s="24"/>
      <c r="G32" s="21">
        <f>data!C125</f>
        <v>14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0</v>
      </c>
      <c r="E34" s="49" t="s">
        <v>291</v>
      </c>
      <c r="F34" s="24"/>
      <c r="G34" s="21">
        <f>data!E127</f>
        <v>25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25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5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1166785.19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Lake Chelan Community Hospital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12/31/2018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135</v>
      </c>
      <c r="C7" s="48">
        <f>data!B139</f>
        <v>374</v>
      </c>
      <c r="D7" s="48">
        <f>data!B140</f>
        <v>1724.3912648761986</v>
      </c>
      <c r="E7" s="48">
        <f>data!B141</f>
        <v>4194035.4300000006</v>
      </c>
      <c r="F7" s="48">
        <f>data!B142</f>
        <v>10996039.781000001</v>
      </c>
      <c r="G7" s="48">
        <f>data!B141+data!B142</f>
        <v>15190075.211000003</v>
      </c>
    </row>
    <row r="8" spans="1:13" ht="20.100000000000001" customHeight="1" x14ac:dyDescent="0.25">
      <c r="A8" s="23" t="s">
        <v>297</v>
      </c>
      <c r="B8" s="48">
        <f>data!C138</f>
        <v>34</v>
      </c>
      <c r="C8" s="48">
        <f>data!C139</f>
        <v>224</v>
      </c>
      <c r="D8" s="48">
        <f>data!C140</f>
        <v>1273.693545614846</v>
      </c>
      <c r="E8" s="48">
        <f>data!C141</f>
        <v>2312739.73</v>
      </c>
      <c r="F8" s="48">
        <f>data!C142</f>
        <v>8122045.5725999987</v>
      </c>
      <c r="G8" s="48">
        <f>data!C141+data!C142</f>
        <v>10434785.302599998</v>
      </c>
    </row>
    <row r="9" spans="1:13" ht="20.100000000000001" customHeight="1" x14ac:dyDescent="0.25">
      <c r="A9" s="23" t="s">
        <v>1058</v>
      </c>
      <c r="B9" s="48">
        <f>data!D138</f>
        <v>55</v>
      </c>
      <c r="C9" s="48">
        <f>data!D139</f>
        <v>181</v>
      </c>
      <c r="D9" s="48">
        <f>data!D140</f>
        <v>2374.9151895089553</v>
      </c>
      <c r="E9" s="48">
        <f>data!D141</f>
        <v>1338140.3900000001</v>
      </c>
      <c r="F9" s="48">
        <f>data!D142</f>
        <v>15144279.35</v>
      </c>
      <c r="G9" s="48">
        <f>data!D141+data!D142</f>
        <v>16482419.74</v>
      </c>
    </row>
    <row r="10" spans="1:13" ht="20.100000000000001" customHeight="1" x14ac:dyDescent="0.25">
      <c r="A10" s="111" t="s">
        <v>203</v>
      </c>
      <c r="B10" s="48">
        <f>data!E138</f>
        <v>224</v>
      </c>
      <c r="C10" s="48">
        <f>data!E139</f>
        <v>779</v>
      </c>
      <c r="D10" s="48">
        <f>data!E140</f>
        <v>5373</v>
      </c>
      <c r="E10" s="48">
        <f>data!E141</f>
        <v>7844915.5500000007</v>
      </c>
      <c r="F10" s="48">
        <f>data!E142</f>
        <v>34262364.703599997</v>
      </c>
      <c r="G10" s="48">
        <f>data!E141+data!E142</f>
        <v>42107280.253600001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301</v>
      </c>
      <c r="C16" s="48">
        <f>data!B145</f>
        <v>4529</v>
      </c>
      <c r="D16" s="48">
        <f>data!B146</f>
        <v>0</v>
      </c>
      <c r="E16" s="48">
        <f>data!B147</f>
        <v>4552471</v>
      </c>
      <c r="F16" s="48">
        <f>data!B148</f>
        <v>0</v>
      </c>
      <c r="G16" s="48">
        <f>data!B147+data!B148</f>
        <v>4552471</v>
      </c>
    </row>
    <row r="17" spans="1:7" ht="20.100000000000001" customHeight="1" x14ac:dyDescent="0.2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1058</v>
      </c>
      <c r="B18" s="48">
        <f>data!D144</f>
        <v>32</v>
      </c>
      <c r="C18" s="48">
        <f>data!D145</f>
        <v>381</v>
      </c>
      <c r="D18" s="48">
        <f>data!D146</f>
        <v>0</v>
      </c>
      <c r="E18" s="48">
        <f>data!D147</f>
        <v>298430</v>
      </c>
      <c r="F18" s="48">
        <f>data!D148</f>
        <v>0</v>
      </c>
      <c r="G18" s="48">
        <f>data!D147+data!D148</f>
        <v>298430</v>
      </c>
    </row>
    <row r="19" spans="1:7" ht="20.100000000000001" customHeight="1" x14ac:dyDescent="0.25">
      <c r="A19" s="111" t="s">
        <v>203</v>
      </c>
      <c r="B19" s="48">
        <f>data!E144</f>
        <v>333</v>
      </c>
      <c r="C19" s="48">
        <f>data!E145</f>
        <v>4910</v>
      </c>
      <c r="D19" s="48">
        <f>data!E146</f>
        <v>0</v>
      </c>
      <c r="E19" s="48">
        <f>data!E147</f>
        <v>4850901</v>
      </c>
      <c r="F19" s="48">
        <f>data!E148</f>
        <v>0</v>
      </c>
      <c r="G19" s="48">
        <f>data!E147+data!E148</f>
        <v>4850901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161</v>
      </c>
      <c r="C25" s="48">
        <f>data!B151</f>
        <v>471</v>
      </c>
      <c r="D25" s="48">
        <f>data!B152</f>
        <v>0</v>
      </c>
      <c r="E25" s="48">
        <f>data!B153</f>
        <v>548367.21</v>
      </c>
      <c r="F25" s="48">
        <f>data!B154</f>
        <v>271141.77999999997</v>
      </c>
      <c r="G25" s="48">
        <f>data!B153+data!B154</f>
        <v>819508.99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11226.76</v>
      </c>
      <c r="G26" s="48">
        <f>data!C153+data!C154</f>
        <v>11226.76</v>
      </c>
    </row>
    <row r="27" spans="1:7" ht="20.100000000000001" customHeight="1" x14ac:dyDescent="0.25">
      <c r="A27" s="23" t="s">
        <v>1058</v>
      </c>
      <c r="B27" s="48">
        <f>data!D150</f>
        <v>14</v>
      </c>
      <c r="C27" s="48">
        <f>data!D151</f>
        <v>39</v>
      </c>
      <c r="D27" s="48">
        <f>data!D152</f>
        <v>0</v>
      </c>
      <c r="E27" s="48">
        <f>data!D153</f>
        <v>46319.64</v>
      </c>
      <c r="F27" s="48">
        <f>data!D154</f>
        <v>43392.53</v>
      </c>
      <c r="G27" s="48">
        <f>data!D153+data!D154</f>
        <v>89712.17</v>
      </c>
    </row>
    <row r="28" spans="1:7" ht="20.100000000000001" customHeight="1" x14ac:dyDescent="0.25">
      <c r="A28" s="111" t="s">
        <v>203</v>
      </c>
      <c r="B28" s="48">
        <f>data!E150</f>
        <v>175</v>
      </c>
      <c r="C28" s="48">
        <f>data!E151</f>
        <v>510</v>
      </c>
      <c r="D28" s="48">
        <f>data!E152</f>
        <v>0</v>
      </c>
      <c r="E28" s="48">
        <f>data!E153</f>
        <v>594686.85</v>
      </c>
      <c r="F28" s="48">
        <f>data!E154</f>
        <v>325761.06999999995</v>
      </c>
      <c r="G28" s="48">
        <f>data!E153+data!E154</f>
        <v>920447.91999999993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5026362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2255945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Lake Chelan Community Hospital</v>
      </c>
      <c r="B3" s="30"/>
      <c r="C3" s="31" t="str">
        <f>"FYE: "&amp;data!C82</f>
        <v>FYE: 12/31/2018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1170538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7189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39720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1475571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0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636282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53328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0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3382628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208506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204028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412534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243851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38164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282015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19175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150815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169990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301552.03999999998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12066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313618.03999999998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Lake Chelan Community Hospital</v>
      </c>
      <c r="B3" s="8"/>
      <c r="C3" s="8"/>
      <c r="E3" s="11"/>
      <c r="F3" s="12" t="str">
        <f>" FYE: "&amp;data!C82</f>
        <v xml:space="preserve"> FYE: 12/31/2018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4168630</v>
      </c>
      <c r="D7" s="21">
        <f>data!C195</f>
        <v>0</v>
      </c>
      <c r="E7" s="21">
        <f>data!D195</f>
        <v>0</v>
      </c>
      <c r="F7" s="21">
        <f>data!E195</f>
        <v>4168630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619271</v>
      </c>
      <c r="D8" s="21">
        <f>data!C196</f>
        <v>0</v>
      </c>
      <c r="E8" s="21">
        <f>data!D196</f>
        <v>0</v>
      </c>
      <c r="F8" s="21">
        <f>data!E196</f>
        <v>619271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5141340</v>
      </c>
      <c r="D9" s="21">
        <f>data!C197</f>
        <v>0</v>
      </c>
      <c r="E9" s="21">
        <f>data!D197</f>
        <v>0</v>
      </c>
      <c r="F9" s="21">
        <f>data!E197</f>
        <v>5141340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948945</v>
      </c>
      <c r="D10" s="21">
        <f>data!C198</f>
        <v>0</v>
      </c>
      <c r="E10" s="21">
        <f>data!D198</f>
        <v>0</v>
      </c>
      <c r="F10" s="21">
        <f>data!E198</f>
        <v>948945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0</v>
      </c>
      <c r="D11" s="21">
        <f>data!C199</f>
        <v>0</v>
      </c>
      <c r="E11" s="21">
        <f>data!D199</f>
        <v>0</v>
      </c>
      <c r="F11" s="21">
        <f>data!E199</f>
        <v>0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8040470</v>
      </c>
      <c r="D12" s="21">
        <f>data!C200</f>
        <v>391621</v>
      </c>
      <c r="E12" s="21">
        <f>data!D200</f>
        <v>272140</v>
      </c>
      <c r="F12" s="21">
        <f>data!E200</f>
        <v>8159951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0</v>
      </c>
      <c r="D14" s="21">
        <f>data!C202</f>
        <v>0</v>
      </c>
      <c r="E14" s="21">
        <f>data!D202</f>
        <v>0</v>
      </c>
      <c r="F14" s="21">
        <f>data!E202</f>
        <v>0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954417</v>
      </c>
      <c r="D15" s="21">
        <f>data!C203</f>
        <v>266470</v>
      </c>
      <c r="E15" s="21">
        <f>data!D203</f>
        <v>0</v>
      </c>
      <c r="F15" s="21">
        <f>data!E203</f>
        <v>1220887</v>
      </c>
      <c r="M15" s="254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19873073</v>
      </c>
      <c r="D16" s="21">
        <f>data!C204</f>
        <v>658091</v>
      </c>
      <c r="E16" s="21">
        <f>data!D204</f>
        <v>272140</v>
      </c>
      <c r="F16" s="21">
        <f>data!E204</f>
        <v>20259024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392232</v>
      </c>
      <c r="D24" s="21">
        <f>data!C209</f>
        <v>43247</v>
      </c>
      <c r="E24" s="21">
        <f>data!D209</f>
        <v>0</v>
      </c>
      <c r="F24" s="21">
        <f>data!E209</f>
        <v>435479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4042799</v>
      </c>
      <c r="D25" s="21">
        <f>data!C210</f>
        <v>140917</v>
      </c>
      <c r="E25" s="21">
        <f>data!D210</f>
        <v>0</v>
      </c>
      <c r="F25" s="21">
        <f>data!E210</f>
        <v>4183716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839169</v>
      </c>
      <c r="D26" s="21">
        <f>data!C211</f>
        <v>15705</v>
      </c>
      <c r="E26" s="21">
        <f>data!D211</f>
        <v>0</v>
      </c>
      <c r="F26" s="21">
        <f>data!E211</f>
        <v>854874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0</v>
      </c>
      <c r="D27" s="21">
        <f>data!C212</f>
        <v>0</v>
      </c>
      <c r="E27" s="21">
        <f>data!D212</f>
        <v>0</v>
      </c>
      <c r="F27" s="21">
        <f>data!E212</f>
        <v>0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6292021</v>
      </c>
      <c r="D28" s="21">
        <f>data!C213</f>
        <v>544020</v>
      </c>
      <c r="E28" s="21">
        <f>data!D213</f>
        <v>272140</v>
      </c>
      <c r="F28" s="21">
        <f>data!E213</f>
        <v>6563901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11566221</v>
      </c>
      <c r="D32" s="21">
        <f>data!C217</f>
        <v>743889</v>
      </c>
      <c r="E32" s="21">
        <f>data!D217</f>
        <v>272140</v>
      </c>
      <c r="F32" s="21">
        <f>data!E217</f>
        <v>12037970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Lake Chelan Community Hospital</v>
      </c>
      <c r="B2" s="30"/>
      <c r="C2" s="30"/>
      <c r="D2" s="31" t="str">
        <f>"FYE: "&amp;data!C82</f>
        <v>FYE: 12/31/2018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1257</v>
      </c>
      <c r="D5" s="14">
        <f>data!D221</f>
        <v>607795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8854571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5878097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0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0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6309477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0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21042145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169.12484845138019</v>
      </c>
      <c r="M16" s="254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 t="str">
        <f>data!C233</f>
        <v xml:space="preserve">               159,855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 t="str">
        <f>data!C234</f>
        <v xml:space="preserve">               416,018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data!D236</f>
        <v>0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58">
        <v>20</v>
      </c>
      <c r="B24" s="55">
        <v>5970</v>
      </c>
      <c r="C24" s="14" t="s">
        <v>357</v>
      </c>
      <c r="D24" s="14">
        <f>data!C238</f>
        <v>15785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>data!D242</f>
        <v>21665725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Lake Chelan Community Hospital</v>
      </c>
      <c r="B3" s="30"/>
      <c r="C3" s="31" t="str">
        <f>" FYE: "&amp;data!C82</f>
        <v xml:space="preserve"> FYE: 12/31/2018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1073220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7194510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3367650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0</v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339982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180147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198615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0</v>
      </c>
      <c r="M15" s="254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5618824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22811241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490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22811731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4168630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619271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6090285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0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1912588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6247363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0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1220887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20259024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12037970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8221054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383147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383147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0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0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37034756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Lake Chelan Community Hospital</v>
      </c>
      <c r="B55" s="30"/>
      <c r="C55" s="31" t="str">
        <f>"FYE: "&amp;data!C82</f>
        <v>FYE: 12/31/2018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1126</v>
      </c>
      <c r="C59" s="21">
        <f>data!C305</f>
        <v>464463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1220697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21522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341872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0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688215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2736769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0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0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312552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26942213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0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548344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27803109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688215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27114894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data!C332</f>
        <v>7183091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0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7183091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37034754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Lake Chelan Community Hospital</v>
      </c>
      <c r="B107" s="30"/>
      <c r="C107" s="31" t="str">
        <f>" FYE: "&amp;data!C82</f>
        <v xml:space="preserve"> FYE: 12/31/2018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13290714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34587909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47878623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57" t="s">
        <v>450</v>
      </c>
      <c r="C115" s="48">
        <f>data!C363</f>
        <v>607795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20466272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575873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15785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21665725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26212898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639543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1676063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2315606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28528504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17307571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3382628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459903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2248888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200270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2123626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816817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412534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282015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169990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313618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1217952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28935812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-407308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223024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-184284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-183037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-367321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zoomScale="65" workbookViewId="0">
      <selection activeCell="A386" sqref="A386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Lake Chelan Community Hospital</v>
      </c>
      <c r="B4" s="77"/>
      <c r="C4" s="77"/>
      <c r="D4" s="77"/>
      <c r="E4" s="77"/>
      <c r="F4" s="77"/>
      <c r="G4" s="80"/>
      <c r="H4" s="79" t="str">
        <f>"FYE: "&amp;data!C82</f>
        <v>FYE: 12/31/2018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0</v>
      </c>
      <c r="D9" s="14">
        <f>data!D59</f>
        <v>0</v>
      </c>
      <c r="E9" s="14">
        <f>data!E59</f>
        <v>737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510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0</v>
      </c>
      <c r="D10" s="26">
        <f>data!D60</f>
        <v>0</v>
      </c>
      <c r="E10" s="26">
        <f>data!E60</f>
        <v>9.1999999999999993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2.4300000000000002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0</v>
      </c>
      <c r="D11" s="14">
        <f>data!D61</f>
        <v>0</v>
      </c>
      <c r="E11" s="14">
        <f>data!E61</f>
        <v>693387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177553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0</v>
      </c>
      <c r="D12" s="14">
        <f>data!D62</f>
        <v>0</v>
      </c>
      <c r="E12" s="14">
        <f>data!E62</f>
        <v>135517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34701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0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0</v>
      </c>
      <c r="D14" s="14">
        <f>data!D64</f>
        <v>0</v>
      </c>
      <c r="E14" s="14">
        <f>data!E64</f>
        <v>29326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2076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344</v>
      </c>
      <c r="M15" s="253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0</v>
      </c>
      <c r="D16" s="14">
        <f>data!D66</f>
        <v>0</v>
      </c>
      <c r="E16" s="14">
        <f>data!E66</f>
        <v>12637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0</v>
      </c>
      <c r="D17" s="14">
        <f>data!D67</f>
        <v>0</v>
      </c>
      <c r="E17" s="14">
        <f>data!E67</f>
        <v>41309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27260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7097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2654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0</v>
      </c>
      <c r="D19" s="14">
        <f>data!D69</f>
        <v>0</v>
      </c>
      <c r="E19" s="14">
        <f>data!E69</f>
        <v>27787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2478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0</v>
      </c>
      <c r="D21" s="14">
        <f>data!D71</f>
        <v>0</v>
      </c>
      <c r="E21" s="14">
        <f>data!E71</f>
        <v>947060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247066</v>
      </c>
    </row>
    <row r="22" spans="1:9" ht="20.100000000000001" customHeight="1" x14ac:dyDescent="0.25">
      <c r="A22" s="23">
        <v>17</v>
      </c>
      <c r="B22" s="14" t="s">
        <v>244</v>
      </c>
      <c r="C22" s="203"/>
      <c r="D22" s="204"/>
      <c r="E22" s="204"/>
      <c r="F22" s="204"/>
      <c r="G22" s="204"/>
      <c r="H22" s="204"/>
      <c r="I22" s="204"/>
    </row>
    <row r="23" spans="1:9" ht="20.100000000000001" customHeight="1" x14ac:dyDescent="0.25">
      <c r="A23" s="23">
        <v>18</v>
      </c>
      <c r="B23" s="14" t="s">
        <v>1181</v>
      </c>
      <c r="C23" s="48">
        <f>+data!M668</f>
        <v>0</v>
      </c>
      <c r="D23" s="48">
        <f>+data!M669</f>
        <v>0</v>
      </c>
      <c r="E23" s="48">
        <f>+data!M670</f>
        <v>736313</v>
      </c>
      <c r="F23" s="48">
        <f>+data!M671</f>
        <v>0</v>
      </c>
      <c r="G23" s="48">
        <f>+data!M672</f>
        <v>0</v>
      </c>
      <c r="H23" s="48">
        <f>+data!M673</f>
        <v>0</v>
      </c>
      <c r="I23" s="48">
        <f>+data!M674</f>
        <v>240333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0</v>
      </c>
      <c r="D24" s="14">
        <f>data!D73</f>
        <v>0</v>
      </c>
      <c r="E24" s="14">
        <f>data!E73</f>
        <v>1543346.71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727382.72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0</v>
      </c>
      <c r="D25" s="14">
        <f>data!D74</f>
        <v>0</v>
      </c>
      <c r="E25" s="14">
        <f>data!E74</f>
        <v>4188670.58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92126.27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0</v>
      </c>
      <c r="D26" s="14">
        <f>data!D75</f>
        <v>0</v>
      </c>
      <c r="E26" s="14">
        <f>data!E75</f>
        <v>5732017.29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819508.99</v>
      </c>
    </row>
    <row r="27" spans="1:9" ht="20.100000000000001" customHeight="1" x14ac:dyDescent="0.25">
      <c r="A27" s="23" t="s">
        <v>1185</v>
      </c>
      <c r="B27" s="60"/>
      <c r="C27" s="204"/>
      <c r="D27" s="204"/>
      <c r="E27" s="204"/>
      <c r="F27" s="204"/>
      <c r="G27" s="204"/>
      <c r="H27" s="204"/>
      <c r="I27" s="204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0</v>
      </c>
      <c r="D28" s="14">
        <f>data!D76</f>
        <v>0</v>
      </c>
      <c r="E28" s="14">
        <f>data!E76</f>
        <v>7661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3442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0</v>
      </c>
      <c r="D29" s="14">
        <f>data!D77</f>
        <v>0</v>
      </c>
      <c r="E29" s="14">
        <f>data!E77</f>
        <v>2210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1529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0</v>
      </c>
      <c r="D30" s="14">
        <f>data!D78</f>
        <v>0</v>
      </c>
      <c r="E30" s="14">
        <f>data!E78</f>
        <v>9.1999999999999993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2.4300000000000002</v>
      </c>
    </row>
    <row r="31" spans="1:9" ht="20.100000000000001" customHeight="1" x14ac:dyDescent="0.25">
      <c r="A31" s="23">
        <v>25</v>
      </c>
      <c r="B31" s="14" t="s">
        <v>1189</v>
      </c>
      <c r="C31" s="14">
        <f>data!C79</f>
        <v>0</v>
      </c>
      <c r="D31" s="14">
        <f>data!D79</f>
        <v>0</v>
      </c>
      <c r="E31" s="14">
        <f>data!E79</f>
        <v>50367.967199999999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0</v>
      </c>
      <c r="D32" s="84">
        <f>data!D80</f>
        <v>0</v>
      </c>
      <c r="E32" s="84">
        <f>data!E80</f>
        <v>0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Lake Chelan Community Hospital</v>
      </c>
      <c r="B36" s="77"/>
      <c r="C36" s="77"/>
      <c r="D36" s="77"/>
      <c r="E36" s="77"/>
      <c r="F36" s="77"/>
      <c r="G36" s="80"/>
      <c r="H36" s="79" t="str">
        <f>"FYE: "&amp;data!C82</f>
        <v>FYE: 12/31/2018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4910</v>
      </c>
      <c r="F41" s="14">
        <f>data!M59</f>
        <v>0</v>
      </c>
      <c r="G41" s="14">
        <f>data!N59</f>
        <v>0</v>
      </c>
      <c r="H41" s="14">
        <f>data!O59</f>
        <v>0</v>
      </c>
      <c r="I41" s="14">
        <f>data!P59</f>
        <v>51987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0.59</v>
      </c>
      <c r="D42" s="26">
        <f>data!K60</f>
        <v>0</v>
      </c>
      <c r="E42" s="26">
        <f>data!L60</f>
        <v>30.76</v>
      </c>
      <c r="F42" s="26">
        <f>data!M60</f>
        <v>0</v>
      </c>
      <c r="G42" s="26">
        <f>data!N60</f>
        <v>0</v>
      </c>
      <c r="H42" s="26">
        <f>data!O60</f>
        <v>4.3966586538461536</v>
      </c>
      <c r="I42" s="26">
        <f>data!P60</f>
        <v>6.6295432692307692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2278432</v>
      </c>
      <c r="F43" s="14">
        <f>data!M61</f>
        <v>0</v>
      </c>
      <c r="G43" s="14">
        <f>data!N61</f>
        <v>0</v>
      </c>
      <c r="H43" s="14">
        <f>data!O61</f>
        <v>374899</v>
      </c>
      <c r="I43" s="14">
        <f>data!P61</f>
        <v>513248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445302</v>
      </c>
      <c r="F44" s="14">
        <f>data!M62</f>
        <v>0</v>
      </c>
      <c r="G44" s="14">
        <f>data!N62</f>
        <v>0</v>
      </c>
      <c r="H44" s="14">
        <f>data!O62</f>
        <v>73271</v>
      </c>
      <c r="I44" s="14">
        <f>data!P62</f>
        <v>100310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0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11164</v>
      </c>
      <c r="D46" s="14">
        <f>data!K64</f>
        <v>0</v>
      </c>
      <c r="E46" s="14">
        <f>data!L64</f>
        <v>55241</v>
      </c>
      <c r="F46" s="14">
        <f>data!M64</f>
        <v>0</v>
      </c>
      <c r="G46" s="14">
        <f>data!N64</f>
        <v>0</v>
      </c>
      <c r="H46" s="14">
        <f>data!O64</f>
        <v>8585</v>
      </c>
      <c r="I46" s="14">
        <f>data!P64</f>
        <v>73675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2607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1305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106066</v>
      </c>
      <c r="I48" s="14">
        <f>data!P66</f>
        <v>3490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70712</v>
      </c>
      <c r="I49" s="14">
        <f>data!P67</f>
        <v>147338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29653</v>
      </c>
      <c r="F50" s="14">
        <f>data!M68</f>
        <v>0</v>
      </c>
      <c r="G50" s="14">
        <f>data!N68</f>
        <v>0</v>
      </c>
      <c r="H50" s="14">
        <f>data!O68</f>
        <v>4459</v>
      </c>
      <c r="I50" s="14">
        <f>data!P68</f>
        <v>18092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56212</v>
      </c>
      <c r="F51" s="14">
        <f>data!M69</f>
        <v>0</v>
      </c>
      <c r="G51" s="14">
        <f>data!N69</f>
        <v>0</v>
      </c>
      <c r="H51" s="14">
        <f>data!O69</f>
        <v>40579</v>
      </c>
      <c r="I51" s="14">
        <f>data!P69</f>
        <v>112729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11164</v>
      </c>
      <c r="D53" s="14">
        <f>data!K71</f>
        <v>0</v>
      </c>
      <c r="E53" s="14">
        <f>data!L71</f>
        <v>2867447</v>
      </c>
      <c r="F53" s="14">
        <f>data!M71</f>
        <v>0</v>
      </c>
      <c r="G53" s="14">
        <f>data!N71</f>
        <v>0</v>
      </c>
      <c r="H53" s="14">
        <f>data!O71</f>
        <v>678571</v>
      </c>
      <c r="I53" s="14">
        <f>data!P71</f>
        <v>970187</v>
      </c>
    </row>
    <row r="54" spans="1:9" ht="20.100000000000001" customHeight="1" x14ac:dyDescent="0.25">
      <c r="A54" s="23">
        <v>17</v>
      </c>
      <c r="B54" s="14" t="s">
        <v>244</v>
      </c>
      <c r="C54" s="204"/>
      <c r="D54" s="204"/>
      <c r="E54" s="204"/>
      <c r="F54" s="204"/>
      <c r="G54" s="204"/>
      <c r="H54" s="204"/>
      <c r="I54" s="204"/>
    </row>
    <row r="55" spans="1:9" ht="20.100000000000001" customHeight="1" x14ac:dyDescent="0.25">
      <c r="A55" s="23">
        <v>18</v>
      </c>
      <c r="B55" s="14" t="s">
        <v>1181</v>
      </c>
      <c r="C55" s="48">
        <f>+data!M675</f>
        <v>10499</v>
      </c>
      <c r="D55" s="48">
        <f>+data!M676</f>
        <v>0</v>
      </c>
      <c r="E55" s="48">
        <f>+data!M677</f>
        <v>1104621</v>
      </c>
      <c r="F55" s="48">
        <f>+data!M678</f>
        <v>0</v>
      </c>
      <c r="G55" s="48">
        <f>+data!M679</f>
        <v>0</v>
      </c>
      <c r="H55" s="48">
        <f>+data!M680</f>
        <v>186199</v>
      </c>
      <c r="I55" s="48">
        <f>+data!M681</f>
        <v>358836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253502</v>
      </c>
      <c r="D56" s="14">
        <f>data!K73</f>
        <v>0</v>
      </c>
      <c r="E56" s="14">
        <f>data!L73</f>
        <v>4552471</v>
      </c>
      <c r="F56" s="14">
        <f>data!M73</f>
        <v>0</v>
      </c>
      <c r="G56" s="14">
        <f>data!N73</f>
        <v>0</v>
      </c>
      <c r="H56" s="14">
        <f>data!O73</f>
        <v>794599</v>
      </c>
      <c r="I56" s="14">
        <f>data!P73</f>
        <v>454390.30000000005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107661.9</v>
      </c>
      <c r="I57" s="14">
        <f>data!P74</f>
        <v>4145043.23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253502</v>
      </c>
      <c r="D58" s="14">
        <f>data!K75</f>
        <v>0</v>
      </c>
      <c r="E58" s="14">
        <f>data!L75</f>
        <v>4552471</v>
      </c>
      <c r="F58" s="14">
        <f>data!M75</f>
        <v>0</v>
      </c>
      <c r="G58" s="14">
        <f>data!N75</f>
        <v>0</v>
      </c>
      <c r="H58" s="14">
        <f>data!O75</f>
        <v>902260.9</v>
      </c>
      <c r="I58" s="14">
        <f>data!P75</f>
        <v>4599433.53</v>
      </c>
    </row>
    <row r="59" spans="1:9" ht="20.100000000000001" customHeight="1" x14ac:dyDescent="0.25">
      <c r="A59" s="23" t="s">
        <v>1185</v>
      </c>
      <c r="B59" s="60"/>
      <c r="C59" s="204"/>
      <c r="D59" s="204"/>
      <c r="E59" s="204"/>
      <c r="F59" s="204"/>
      <c r="G59" s="204"/>
      <c r="H59" s="204"/>
      <c r="I59" s="204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794</v>
      </c>
      <c r="I60" s="14">
        <f>data!P76</f>
        <v>907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14724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0.59</v>
      </c>
      <c r="D62" s="14">
        <f>data!K78</f>
        <v>0</v>
      </c>
      <c r="E62" s="14">
        <f>data!L78</f>
        <v>30.76</v>
      </c>
      <c r="F62" s="14">
        <f>data!M78</f>
        <v>0</v>
      </c>
      <c r="G62" s="14">
        <f>data!N78</f>
        <v>0</v>
      </c>
      <c r="H62" s="14">
        <f>data!O78</f>
        <v>794</v>
      </c>
      <c r="I62" s="14">
        <f>data!P78</f>
        <v>907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463.22750000000002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2039</v>
      </c>
      <c r="I63" s="14">
        <f>data!P79</f>
        <v>13039.094999999999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0.59328707307692308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4.3966586538461536</v>
      </c>
      <c r="I64" s="26">
        <f>data!P80</f>
        <v>6.6295432692307692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Lake Chelan Community Hospital</v>
      </c>
      <c r="B68" s="77"/>
      <c r="C68" s="77"/>
      <c r="D68" s="77"/>
      <c r="E68" s="77"/>
      <c r="F68" s="77"/>
      <c r="G68" s="80"/>
      <c r="H68" s="79" t="str">
        <f>"FYE: "&amp;data!C82</f>
        <v>FYE: 12/31/2018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05"/>
      <c r="F72" s="205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39961</v>
      </c>
      <c r="D73" s="48">
        <f>data!R59</f>
        <v>46218</v>
      </c>
      <c r="E73" s="205"/>
      <c r="F73" s="205"/>
      <c r="G73" s="14">
        <f>data!U59</f>
        <v>44695</v>
      </c>
      <c r="H73" s="14">
        <f>data!V59</f>
        <v>0</v>
      </c>
      <c r="I73" s="14">
        <f>data!W59</f>
        <v>0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2.243096153846154</v>
      </c>
      <c r="D74" s="26">
        <f>data!R60</f>
        <v>1.1408653846153847</v>
      </c>
      <c r="E74" s="26">
        <f>data!S60</f>
        <v>5.0491826923076921</v>
      </c>
      <c r="F74" s="26">
        <f>data!T60</f>
        <v>0</v>
      </c>
      <c r="G74" s="26">
        <f>data!U60</f>
        <v>8.6527211538461533</v>
      </c>
      <c r="H74" s="26">
        <f>data!V60</f>
        <v>0</v>
      </c>
      <c r="I74" s="26">
        <f>data!W60</f>
        <v>0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205116</v>
      </c>
      <c r="D75" s="14">
        <f>data!R61</f>
        <v>455950</v>
      </c>
      <c r="E75" s="14">
        <f>data!S61</f>
        <v>247643</v>
      </c>
      <c r="F75" s="14">
        <f>data!T61</f>
        <v>0</v>
      </c>
      <c r="G75" s="14">
        <f>data!U61</f>
        <v>558087</v>
      </c>
      <c r="H75" s="14">
        <f>data!V61</f>
        <v>0</v>
      </c>
      <c r="I75" s="14">
        <f>data!W61</f>
        <v>0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40088</v>
      </c>
      <c r="D76" s="14">
        <f>data!R62</f>
        <v>89112</v>
      </c>
      <c r="E76" s="14">
        <f>data!S62</f>
        <v>48400</v>
      </c>
      <c r="F76" s="14">
        <f>data!T62</f>
        <v>0</v>
      </c>
      <c r="G76" s="14">
        <f>data!U62</f>
        <v>109074</v>
      </c>
      <c r="H76" s="14">
        <f>data!V62</f>
        <v>0</v>
      </c>
      <c r="I76" s="14">
        <f>data!W62</f>
        <v>0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7200</v>
      </c>
      <c r="H77" s="14">
        <f>data!V63</f>
        <v>0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18781</v>
      </c>
      <c r="D78" s="14">
        <f>data!R64</f>
        <v>4920</v>
      </c>
      <c r="E78" s="14">
        <f>data!S64</f>
        <v>616920</v>
      </c>
      <c r="F78" s="14">
        <f>data!T64</f>
        <v>0</v>
      </c>
      <c r="G78" s="14">
        <f>data!U64</f>
        <v>358616</v>
      </c>
      <c r="H78" s="14">
        <f>data!V64</f>
        <v>0</v>
      </c>
      <c r="I78" s="14">
        <f>data!W64</f>
        <v>0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499.9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302</v>
      </c>
      <c r="H79" s="14">
        <f>data!V65</f>
        <v>0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0</v>
      </c>
      <c r="D80" s="14">
        <f>data!R66</f>
        <v>79391</v>
      </c>
      <c r="E80" s="14">
        <f>data!S66</f>
        <v>38</v>
      </c>
      <c r="F80" s="14">
        <f>data!T66</f>
        <v>0</v>
      </c>
      <c r="G80" s="14">
        <f>data!U66</f>
        <v>248043</v>
      </c>
      <c r="H80" s="14">
        <f>data!V66</f>
        <v>0</v>
      </c>
      <c r="I80" s="14">
        <f>data!W66</f>
        <v>0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3020</v>
      </c>
      <c r="D81" s="14">
        <f>data!R67</f>
        <v>23002</v>
      </c>
      <c r="E81" s="14">
        <f>data!S67</f>
        <v>9458</v>
      </c>
      <c r="F81" s="14">
        <f>data!T67</f>
        <v>0</v>
      </c>
      <c r="G81" s="14">
        <f>data!U67</f>
        <v>22846</v>
      </c>
      <c r="H81" s="14">
        <f>data!V67</f>
        <v>0</v>
      </c>
      <c r="I81" s="14">
        <f>data!W67</f>
        <v>0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0</v>
      </c>
      <c r="D82" s="14">
        <f>data!R68</f>
        <v>469</v>
      </c>
      <c r="E82" s="14">
        <f>data!S68</f>
        <v>95</v>
      </c>
      <c r="F82" s="14">
        <f>data!T68</f>
        <v>0</v>
      </c>
      <c r="G82" s="14">
        <f>data!U68</f>
        <v>1282</v>
      </c>
      <c r="H82" s="14">
        <f>data!V68</f>
        <v>0</v>
      </c>
      <c r="I82" s="14">
        <f>data!W68</f>
        <v>0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184</v>
      </c>
      <c r="D83" s="14">
        <f>data!R69</f>
        <v>9024</v>
      </c>
      <c r="E83" s="14">
        <f>data!S69</f>
        <v>19830</v>
      </c>
      <c r="F83" s="14">
        <f>data!T69</f>
        <v>0</v>
      </c>
      <c r="G83" s="14">
        <f>data!U69</f>
        <v>41192</v>
      </c>
      <c r="H83" s="14">
        <f>data!V69</f>
        <v>0</v>
      </c>
      <c r="I83" s="14">
        <f>data!W69</f>
        <v>0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267688.90000000002</v>
      </c>
      <c r="D85" s="14">
        <f>data!R71</f>
        <v>661868</v>
      </c>
      <c r="E85" s="14">
        <f>data!S71</f>
        <v>942384</v>
      </c>
      <c r="F85" s="14">
        <f>data!T71</f>
        <v>0</v>
      </c>
      <c r="G85" s="14">
        <f>data!U71</f>
        <v>1346642</v>
      </c>
      <c r="H85" s="14">
        <f>data!V71</f>
        <v>0</v>
      </c>
      <c r="I85" s="14">
        <f>data!W71</f>
        <v>0</v>
      </c>
    </row>
    <row r="86" spans="1:9" ht="20.100000000000001" customHeight="1" x14ac:dyDescent="0.25">
      <c r="A86" s="23">
        <v>17</v>
      </c>
      <c r="B86" s="14" t="s">
        <v>244</v>
      </c>
      <c r="C86" s="204"/>
      <c r="D86" s="204"/>
      <c r="E86" s="204"/>
      <c r="F86" s="204"/>
      <c r="G86" s="204"/>
      <c r="H86" s="204"/>
      <c r="I86" s="204"/>
    </row>
    <row r="87" spans="1:9" ht="20.100000000000001" customHeight="1" x14ac:dyDescent="0.25">
      <c r="A87" s="23">
        <v>18</v>
      </c>
      <c r="B87" s="14" t="s">
        <v>1181</v>
      </c>
      <c r="C87" s="48">
        <f>+data!M682</f>
        <v>93624</v>
      </c>
      <c r="D87" s="48">
        <f>+data!M683</f>
        <v>146710</v>
      </c>
      <c r="E87" s="48">
        <f>+data!M684</f>
        <v>344970</v>
      </c>
      <c r="F87" s="48">
        <f>+data!M685</f>
        <v>0</v>
      </c>
      <c r="G87" s="48">
        <f>+data!M686</f>
        <v>356397</v>
      </c>
      <c r="H87" s="48">
        <f>+data!M687</f>
        <v>0</v>
      </c>
      <c r="I87" s="48">
        <f>+data!M688</f>
        <v>0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197848</v>
      </c>
      <c r="D88" s="14">
        <f>data!R73</f>
        <v>342346</v>
      </c>
      <c r="E88" s="14">
        <f>data!S73</f>
        <v>265466.67</v>
      </c>
      <c r="F88" s="14">
        <f>data!T73</f>
        <v>0</v>
      </c>
      <c r="G88" s="14">
        <f>data!U73</f>
        <v>579335.76</v>
      </c>
      <c r="H88" s="14">
        <f>data!V73</f>
        <v>0</v>
      </c>
      <c r="I88" s="14">
        <f>data!W73</f>
        <v>0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536446.86</v>
      </c>
      <c r="D89" s="14">
        <f>data!R74</f>
        <v>1211052.77</v>
      </c>
      <c r="E89" s="14">
        <f>data!S74</f>
        <v>2946342.34</v>
      </c>
      <c r="F89" s="14">
        <f>data!T74</f>
        <v>0</v>
      </c>
      <c r="G89" s="14">
        <f>data!U74</f>
        <v>2854196.7710000002</v>
      </c>
      <c r="H89" s="14">
        <f>data!V74</f>
        <v>0</v>
      </c>
      <c r="I89" s="14">
        <f>data!W74</f>
        <v>0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734294.86</v>
      </c>
      <c r="D90" s="14">
        <f>data!R75</f>
        <v>1553398.77</v>
      </c>
      <c r="E90" s="14">
        <f>data!S75</f>
        <v>3211809.01</v>
      </c>
      <c r="F90" s="14">
        <f>data!T75</f>
        <v>0</v>
      </c>
      <c r="G90" s="14">
        <f>data!U75</f>
        <v>3433532.5310000004</v>
      </c>
      <c r="H90" s="14">
        <f>data!V75</f>
        <v>0</v>
      </c>
      <c r="I90" s="14">
        <f>data!W75</f>
        <v>0</v>
      </c>
    </row>
    <row r="91" spans="1:9" ht="20.100000000000001" customHeight="1" x14ac:dyDescent="0.25">
      <c r="A91" s="23" t="s">
        <v>1185</v>
      </c>
      <c r="B91" s="60"/>
      <c r="C91" s="204"/>
      <c r="D91" s="204"/>
      <c r="E91" s="204"/>
      <c r="F91" s="204"/>
      <c r="G91" s="204"/>
      <c r="H91" s="204"/>
      <c r="I91" s="204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479</v>
      </c>
      <c r="D92" s="14">
        <f>data!R76</f>
        <v>60</v>
      </c>
      <c r="E92" s="14">
        <f>data!S76</f>
        <v>1754</v>
      </c>
      <c r="F92" s="14">
        <f>data!T76</f>
        <v>0</v>
      </c>
      <c r="G92" s="14">
        <f>data!U76</f>
        <v>729</v>
      </c>
      <c r="H92" s="14">
        <f>data!V76</f>
        <v>0</v>
      </c>
      <c r="I92" s="14">
        <f>data!W76</f>
        <v>0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479</v>
      </c>
      <c r="D94" s="14">
        <f>data!R78</f>
        <v>60</v>
      </c>
      <c r="E94" s="14">
        <f>data!S78</f>
        <v>1754</v>
      </c>
      <c r="F94" s="14">
        <f>data!T78</f>
        <v>0</v>
      </c>
      <c r="G94" s="14">
        <f>data!U78</f>
        <v>729</v>
      </c>
      <c r="H94" s="14">
        <f>data!V78</f>
        <v>0</v>
      </c>
      <c r="I94" s="14">
        <f>data!W78</f>
        <v>0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332.69</v>
      </c>
      <c r="H95" s="14">
        <f>data!V79</f>
        <v>0</v>
      </c>
      <c r="I95" s="14">
        <f>data!W79</f>
        <v>0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2.243096153846154</v>
      </c>
      <c r="D96" s="84">
        <f>data!R80</f>
        <v>1.1408653846153847</v>
      </c>
      <c r="E96" s="84">
        <f>data!S80</f>
        <v>5.0491826923076921</v>
      </c>
      <c r="F96" s="84">
        <f>data!T80</f>
        <v>0</v>
      </c>
      <c r="G96" s="84">
        <f>data!U80</f>
        <v>8.6527211538461533</v>
      </c>
      <c r="H96" s="84">
        <f>data!V80</f>
        <v>0</v>
      </c>
      <c r="I96" s="84">
        <f>data!W80</f>
        <v>0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Lake Chelan Community Hospital</v>
      </c>
      <c r="B100" s="77"/>
      <c r="C100" s="77"/>
      <c r="D100" s="77"/>
      <c r="E100" s="77"/>
      <c r="F100" s="77"/>
      <c r="G100" s="80"/>
      <c r="H100" s="79" t="str">
        <f>"FYE: "&amp;data!C82</f>
        <v>FYE: 12/31/2018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05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0</v>
      </c>
      <c r="D105" s="14">
        <f>data!Y59</f>
        <v>6865</v>
      </c>
      <c r="E105" s="14">
        <f>data!Z59</f>
        <v>0</v>
      </c>
      <c r="F105" s="14">
        <f>data!AA59</f>
        <v>0</v>
      </c>
      <c r="G105" s="205"/>
      <c r="H105" s="14">
        <f>data!AC59</f>
        <v>1798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0</v>
      </c>
      <c r="D106" s="26">
        <f>data!Y60</f>
        <v>7.0801826923076927</v>
      </c>
      <c r="E106" s="26">
        <f>data!Z60</f>
        <v>0</v>
      </c>
      <c r="F106" s="26">
        <f>data!AA60</f>
        <v>0</v>
      </c>
      <c r="G106" s="26">
        <f>data!AB60</f>
        <v>2.0024038461538463</v>
      </c>
      <c r="H106" s="26">
        <f>data!AC60</f>
        <v>1.1102403846153848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0</v>
      </c>
      <c r="D107" s="14">
        <f>data!Y61</f>
        <v>506640</v>
      </c>
      <c r="E107" s="14">
        <f>data!Z61</f>
        <v>0</v>
      </c>
      <c r="F107" s="14">
        <f>data!AA61</f>
        <v>0</v>
      </c>
      <c r="G107" s="14">
        <f>data!AB61</f>
        <v>209047</v>
      </c>
      <c r="H107" s="14">
        <f>data!AC61</f>
        <v>113825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0</v>
      </c>
      <c r="D108" s="14">
        <f>data!Y62</f>
        <v>99019</v>
      </c>
      <c r="E108" s="14">
        <f>data!Z62</f>
        <v>0</v>
      </c>
      <c r="F108" s="14">
        <f>data!AA62</f>
        <v>0</v>
      </c>
      <c r="G108" s="14">
        <f>data!AB62</f>
        <v>40857</v>
      </c>
      <c r="H108" s="14">
        <f>data!AC62</f>
        <v>22246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335205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0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0</v>
      </c>
      <c r="D110" s="14">
        <f>data!Y64</f>
        <v>42904</v>
      </c>
      <c r="E110" s="14">
        <f>data!Z64</f>
        <v>0</v>
      </c>
      <c r="F110" s="14">
        <f>data!AA64</f>
        <v>0</v>
      </c>
      <c r="G110" s="14">
        <f>data!AB64</f>
        <v>286476.34999999998</v>
      </c>
      <c r="H110" s="14">
        <f>data!AC64</f>
        <v>17764</v>
      </c>
      <c r="I110" s="14">
        <f>data!AD64</f>
        <v>0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0</v>
      </c>
      <c r="D111" s="14">
        <f>data!Y65</f>
        <v>890</v>
      </c>
      <c r="E111" s="14">
        <f>data!Z65</f>
        <v>0</v>
      </c>
      <c r="F111" s="14">
        <f>data!AA65</f>
        <v>0</v>
      </c>
      <c r="G111" s="14">
        <f>data!AB65</f>
        <v>0</v>
      </c>
      <c r="H111" s="14">
        <f>data!AC65</f>
        <v>0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0</v>
      </c>
      <c r="D112" s="14">
        <f>data!Y66</f>
        <v>182557</v>
      </c>
      <c r="E112" s="14">
        <f>data!Z66</f>
        <v>0</v>
      </c>
      <c r="F112" s="14">
        <f>data!AA66</f>
        <v>0</v>
      </c>
      <c r="G112" s="14">
        <f>data!AB66</f>
        <v>173936</v>
      </c>
      <c r="H112" s="14">
        <f>data!AC66</f>
        <v>0</v>
      </c>
      <c r="I112" s="14">
        <f>data!AD66</f>
        <v>0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0</v>
      </c>
      <c r="D113" s="14">
        <f>data!Y67</f>
        <v>95101</v>
      </c>
      <c r="E113" s="14">
        <f>data!Z67</f>
        <v>0</v>
      </c>
      <c r="F113" s="14">
        <f>data!AA67</f>
        <v>0</v>
      </c>
      <c r="G113" s="14">
        <f>data!AB67</f>
        <v>3888</v>
      </c>
      <c r="H113" s="14">
        <f>data!AC67</f>
        <v>771</v>
      </c>
      <c r="I113" s="14">
        <f>data!AD67</f>
        <v>0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0</v>
      </c>
      <c r="D114" s="14">
        <f>data!Y68</f>
        <v>1042</v>
      </c>
      <c r="E114" s="14">
        <f>data!Z68</f>
        <v>0</v>
      </c>
      <c r="F114" s="14">
        <f>data!AA68</f>
        <v>0</v>
      </c>
      <c r="G114" s="14">
        <f>data!AB68</f>
        <v>14006</v>
      </c>
      <c r="H114" s="14">
        <f>data!AC68</f>
        <v>3978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0</v>
      </c>
      <c r="D115" s="14">
        <f>data!Y69</f>
        <v>242366</v>
      </c>
      <c r="E115" s="14">
        <f>data!Z69</f>
        <v>0</v>
      </c>
      <c r="F115" s="14">
        <f>data!AA69</f>
        <v>0</v>
      </c>
      <c r="G115" s="14">
        <f>data!AB69</f>
        <v>13781</v>
      </c>
      <c r="H115" s="14">
        <f>data!AC69</f>
        <v>3051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-407120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0</v>
      </c>
      <c r="D117" s="14">
        <f>data!Y71</f>
        <v>1505724</v>
      </c>
      <c r="E117" s="14">
        <f>data!Z71</f>
        <v>0</v>
      </c>
      <c r="F117" s="14">
        <f>data!AA71</f>
        <v>0</v>
      </c>
      <c r="G117" s="14">
        <f>data!AB71</f>
        <v>334871.34999999998</v>
      </c>
      <c r="H117" s="14">
        <f>data!AC71</f>
        <v>161635</v>
      </c>
      <c r="I117" s="14">
        <f>data!AD71</f>
        <v>0</v>
      </c>
    </row>
    <row r="118" spans="1:9" ht="20.100000000000001" customHeight="1" x14ac:dyDescent="0.25">
      <c r="A118" s="23">
        <v>17</v>
      </c>
      <c r="B118" s="14" t="s">
        <v>244</v>
      </c>
      <c r="C118" s="204"/>
      <c r="D118" s="204"/>
      <c r="E118" s="204"/>
      <c r="F118" s="204"/>
      <c r="G118" s="204"/>
      <c r="H118" s="204"/>
      <c r="I118" s="204"/>
    </row>
    <row r="119" spans="1:9" ht="20.100000000000001" customHeight="1" x14ac:dyDescent="0.25">
      <c r="A119" s="23">
        <v>18</v>
      </c>
      <c r="B119" s="14" t="s">
        <v>1181</v>
      </c>
      <c r="C119" s="48">
        <f>+data!M689</f>
        <v>0</v>
      </c>
      <c r="D119" s="48">
        <f>+data!M690</f>
        <v>491704</v>
      </c>
      <c r="E119" s="48">
        <f>+data!M691</f>
        <v>0</v>
      </c>
      <c r="F119" s="48">
        <f>+data!M692</f>
        <v>0</v>
      </c>
      <c r="G119" s="48">
        <f>+data!M693</f>
        <v>172876</v>
      </c>
      <c r="H119" s="48">
        <f>+data!M694</f>
        <v>60498</v>
      </c>
      <c r="I119" s="48">
        <f>+data!M695</f>
        <v>0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0</v>
      </c>
      <c r="D120" s="14">
        <f>data!Y73</f>
        <v>242203.79000000004</v>
      </c>
      <c r="E120" s="14">
        <f>data!Z73</f>
        <v>0</v>
      </c>
      <c r="F120" s="14">
        <f>data!AA73</f>
        <v>0</v>
      </c>
      <c r="G120" s="14">
        <f>data!AB73</f>
        <v>2215456.5300000003</v>
      </c>
      <c r="H120" s="14">
        <f>data!AC73</f>
        <v>537320.84</v>
      </c>
      <c r="I120" s="14">
        <f>data!AD73</f>
        <v>0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0</v>
      </c>
      <c r="D121" s="14">
        <f>data!Y74</f>
        <v>5172649.21</v>
      </c>
      <c r="E121" s="14">
        <f>data!Z74</f>
        <v>0</v>
      </c>
      <c r="F121" s="14">
        <f>data!AA74</f>
        <v>0</v>
      </c>
      <c r="G121" s="14">
        <f>data!AB74</f>
        <v>1250666.2525999998</v>
      </c>
      <c r="H121" s="14">
        <f>data!AC74</f>
        <v>399301.58</v>
      </c>
      <c r="I121" s="14">
        <f>data!AD74</f>
        <v>0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0</v>
      </c>
      <c r="D122" s="14">
        <f>data!Y75</f>
        <v>5414853</v>
      </c>
      <c r="E122" s="14">
        <f>data!Z75</f>
        <v>0</v>
      </c>
      <c r="F122" s="14">
        <f>data!AA75</f>
        <v>0</v>
      </c>
      <c r="G122" s="14">
        <f>data!AB75</f>
        <v>3466122.7826</v>
      </c>
      <c r="H122" s="14">
        <f>data!AC75</f>
        <v>936622.41999999993</v>
      </c>
      <c r="I122" s="14">
        <f>data!AD75</f>
        <v>0</v>
      </c>
    </row>
    <row r="123" spans="1:9" ht="20.100000000000001" customHeight="1" x14ac:dyDescent="0.25">
      <c r="A123" s="23" t="s">
        <v>1185</v>
      </c>
      <c r="B123" s="60"/>
      <c r="C123" s="204"/>
      <c r="D123" s="204"/>
      <c r="E123" s="204"/>
      <c r="F123" s="204"/>
      <c r="G123" s="204"/>
      <c r="H123" s="204"/>
      <c r="I123" s="204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0</v>
      </c>
      <c r="D124" s="14">
        <f>data!Y76</f>
        <v>1408</v>
      </c>
      <c r="E124" s="14">
        <f>data!Z76</f>
        <v>0</v>
      </c>
      <c r="F124" s="14">
        <f>data!AA76</f>
        <v>0</v>
      </c>
      <c r="G124" s="14">
        <f>data!AB76</f>
        <v>406</v>
      </c>
      <c r="H124" s="14">
        <f>data!AC76</f>
        <v>143</v>
      </c>
      <c r="I124" s="14">
        <f>data!AD76</f>
        <v>0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0</v>
      </c>
      <c r="D126" s="14">
        <f>data!Y78</f>
        <v>1408</v>
      </c>
      <c r="E126" s="14">
        <f>data!Z78</f>
        <v>0</v>
      </c>
      <c r="F126" s="14">
        <f>data!AA78</f>
        <v>0</v>
      </c>
      <c r="G126" s="14">
        <f>data!AB78</f>
        <v>406</v>
      </c>
      <c r="H126" s="14">
        <f>data!AC78</f>
        <v>143</v>
      </c>
      <c r="I126" s="14">
        <f>data!AD78</f>
        <v>0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0</v>
      </c>
      <c r="D127" s="14">
        <f>data!Y79</f>
        <v>12701.730000000001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7.0801826923076927</v>
      </c>
      <c r="E128" s="26">
        <f>data!Z80</f>
        <v>0</v>
      </c>
      <c r="F128" s="26">
        <f>data!AA80</f>
        <v>0</v>
      </c>
      <c r="G128" s="26">
        <f>data!AB80</f>
        <v>2.0024038461538463</v>
      </c>
      <c r="H128" s="26">
        <f>data!AC80</f>
        <v>1.1102403846153848</v>
      </c>
      <c r="I128" s="26">
        <f>data!AD80</f>
        <v>0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Lake Chelan Community Hospital</v>
      </c>
      <c r="B132" s="77"/>
      <c r="C132" s="77"/>
      <c r="D132" s="77"/>
      <c r="E132" s="77"/>
      <c r="F132" s="77"/>
      <c r="G132" s="80"/>
      <c r="H132" s="79" t="str">
        <f>"FYE: "&amp;data!C82</f>
        <v>FYE: 12/31/2018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19913</v>
      </c>
      <c r="D137" s="14">
        <f>data!AF59</f>
        <v>0</v>
      </c>
      <c r="E137" s="14">
        <f>data!AG59</f>
        <v>5373</v>
      </c>
      <c r="F137" s="14">
        <f>data!AH59</f>
        <v>1359</v>
      </c>
      <c r="G137" s="14">
        <f>data!AI59</f>
        <v>0</v>
      </c>
      <c r="H137" s="14">
        <f>data!AJ59</f>
        <v>0</v>
      </c>
      <c r="I137" s="14">
        <f>data!AK59</f>
        <v>0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5.2289663461538458</v>
      </c>
      <c r="D138" s="26">
        <f>data!AF60</f>
        <v>0</v>
      </c>
      <c r="E138" s="26">
        <f>data!AG60</f>
        <v>11.654884615384615</v>
      </c>
      <c r="F138" s="26">
        <f>data!AH60</f>
        <v>22.013221153846153</v>
      </c>
      <c r="G138" s="26">
        <f>data!AI60</f>
        <v>0</v>
      </c>
      <c r="H138" s="26">
        <f>data!AJ60</f>
        <v>37.97775</v>
      </c>
      <c r="I138" s="26">
        <f>data!AK60</f>
        <v>1.0617788461538462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431807</v>
      </c>
      <c r="D139" s="14">
        <f>data!AF61</f>
        <v>0</v>
      </c>
      <c r="E139" s="14">
        <f>data!AG61</f>
        <v>1607647</v>
      </c>
      <c r="F139" s="14">
        <f>data!AH61</f>
        <v>1149277</v>
      </c>
      <c r="G139" s="14">
        <f>data!AI61</f>
        <v>0</v>
      </c>
      <c r="H139" s="14">
        <f>data!AJ61</f>
        <v>4124409</v>
      </c>
      <c r="I139" s="14">
        <f>data!AK61</f>
        <v>92213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84393</v>
      </c>
      <c r="D140" s="14">
        <f>data!AF62</f>
        <v>0</v>
      </c>
      <c r="E140" s="14">
        <f>data!AG62</f>
        <v>314202</v>
      </c>
      <c r="F140" s="14">
        <f>data!AH62</f>
        <v>224617</v>
      </c>
      <c r="G140" s="14">
        <f>data!AI62</f>
        <v>0</v>
      </c>
      <c r="H140" s="14">
        <f>data!AJ62</f>
        <v>806083</v>
      </c>
      <c r="I140" s="14">
        <f>data!AK62</f>
        <v>18022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117498</v>
      </c>
      <c r="F141" s="14">
        <f>data!AH63</f>
        <v>0</v>
      </c>
      <c r="G141" s="14">
        <f>data!AI63</f>
        <v>0</v>
      </c>
      <c r="H141" s="14">
        <f>data!AJ63</f>
        <v>0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6164</v>
      </c>
      <c r="D142" s="14">
        <f>data!AF64</f>
        <v>0</v>
      </c>
      <c r="E142" s="14">
        <f>data!AG64</f>
        <v>37378</v>
      </c>
      <c r="F142" s="14">
        <f>data!AH64</f>
        <v>45029</v>
      </c>
      <c r="G142" s="14">
        <f>data!AI64</f>
        <v>0</v>
      </c>
      <c r="H142" s="14">
        <f>data!AJ64</f>
        <v>250168.65</v>
      </c>
      <c r="I142" s="14">
        <f>data!AK64</f>
        <v>368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1271</v>
      </c>
      <c r="D143" s="14">
        <f>data!AF65</f>
        <v>0</v>
      </c>
      <c r="E143" s="14">
        <f>data!AG65</f>
        <v>2123</v>
      </c>
      <c r="F143" s="14">
        <f>data!AH65</f>
        <v>11535</v>
      </c>
      <c r="G143" s="14">
        <f>data!AI65</f>
        <v>0</v>
      </c>
      <c r="H143" s="14">
        <f>data!AJ65</f>
        <v>22945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171</v>
      </c>
      <c r="D144" s="14">
        <f>data!AF66</f>
        <v>0</v>
      </c>
      <c r="E144" s="14">
        <f>data!AG66</f>
        <v>8912</v>
      </c>
      <c r="F144" s="14">
        <f>data!AH66</f>
        <v>95886</v>
      </c>
      <c r="G144" s="14">
        <f>data!AI66</f>
        <v>0</v>
      </c>
      <c r="H144" s="14">
        <f>data!AJ66</f>
        <v>432798</v>
      </c>
      <c r="I144" s="14">
        <f>data!AK66</f>
        <v>0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6223</v>
      </c>
      <c r="D145" s="14">
        <f>data!AF67</f>
        <v>0</v>
      </c>
      <c r="E145" s="14">
        <f>data!AG67</f>
        <v>27106</v>
      </c>
      <c r="F145" s="14">
        <f>data!AH67</f>
        <v>33729</v>
      </c>
      <c r="G145" s="14">
        <f>data!AI67</f>
        <v>0</v>
      </c>
      <c r="H145" s="14">
        <f>data!AJ67</f>
        <v>66120</v>
      </c>
      <c r="I145" s="14">
        <f>data!AK67</f>
        <v>0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1331</v>
      </c>
      <c r="D146" s="14">
        <f>data!AF68</f>
        <v>0</v>
      </c>
      <c r="E146" s="14">
        <f>data!AG68</f>
        <v>13977</v>
      </c>
      <c r="F146" s="14">
        <f>data!AH68</f>
        <v>5095</v>
      </c>
      <c r="G146" s="14">
        <f>data!AI68</f>
        <v>0</v>
      </c>
      <c r="H146" s="14">
        <f>data!AJ68</f>
        <v>205977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7647</v>
      </c>
      <c r="D147" s="14">
        <f>data!AF69</f>
        <v>0</v>
      </c>
      <c r="E147" s="14">
        <f>data!AG69</f>
        <v>83240</v>
      </c>
      <c r="F147" s="14">
        <f>data!AH69</f>
        <v>64115</v>
      </c>
      <c r="G147" s="14">
        <f>data!AI69</f>
        <v>0</v>
      </c>
      <c r="H147" s="14">
        <f>data!AJ69</f>
        <v>88379</v>
      </c>
      <c r="I147" s="14">
        <f>data!AK69</f>
        <v>1002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-61776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539007</v>
      </c>
      <c r="D149" s="14">
        <f>data!AF71</f>
        <v>0</v>
      </c>
      <c r="E149" s="14">
        <f>data!AG71</f>
        <v>2212083</v>
      </c>
      <c r="F149" s="14">
        <f>data!AH71</f>
        <v>1567507</v>
      </c>
      <c r="G149" s="14">
        <f>data!AI71</f>
        <v>0</v>
      </c>
      <c r="H149" s="14">
        <f>data!AJ71</f>
        <v>5996879.6500000004</v>
      </c>
      <c r="I149" s="14">
        <f>data!AK71</f>
        <v>111605</v>
      </c>
    </row>
    <row r="150" spans="1:9" ht="20.100000000000001" customHeight="1" x14ac:dyDescent="0.25">
      <c r="A150" s="23">
        <v>17</v>
      </c>
      <c r="B150" s="14" t="s">
        <v>244</v>
      </c>
      <c r="C150" s="204"/>
      <c r="D150" s="204"/>
      <c r="E150" s="204"/>
      <c r="F150" s="204"/>
      <c r="G150" s="204"/>
      <c r="H150" s="204"/>
      <c r="I150" s="204"/>
    </row>
    <row r="151" spans="1:9" ht="20.100000000000001" customHeight="1" x14ac:dyDescent="0.25">
      <c r="A151" s="23">
        <v>18</v>
      </c>
      <c r="B151" s="14" t="s">
        <v>1181</v>
      </c>
      <c r="C151" s="48">
        <f>+data!M696</f>
        <v>193394</v>
      </c>
      <c r="D151" s="48">
        <f>+data!M697</f>
        <v>0</v>
      </c>
      <c r="E151" s="48">
        <f>+data!M698</f>
        <v>683360</v>
      </c>
      <c r="F151" s="48">
        <f>+data!M699</f>
        <v>417781</v>
      </c>
      <c r="G151" s="48">
        <f>+data!M700</f>
        <v>0</v>
      </c>
      <c r="H151" s="48">
        <f>+data!M701</f>
        <v>1014266</v>
      </c>
      <c r="I151" s="48">
        <f>+data!M702</f>
        <v>27624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173815.58</v>
      </c>
      <c r="D152" s="14">
        <f>data!AF73</f>
        <v>0</v>
      </c>
      <c r="E152" s="14">
        <f>data!AG73</f>
        <v>152351.81</v>
      </c>
      <c r="F152" s="14">
        <f>data!AH73</f>
        <v>0</v>
      </c>
      <c r="G152" s="14">
        <f>data!AI73</f>
        <v>0</v>
      </c>
      <c r="H152" s="14">
        <f>data!AJ73</f>
        <v>185400.61000000002</v>
      </c>
      <c r="I152" s="14">
        <f>data!AK73</f>
        <v>73266.080000000002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1004582.3700000001</v>
      </c>
      <c r="D153" s="14">
        <f>data!AF74</f>
        <v>0</v>
      </c>
      <c r="E153" s="14">
        <f>data!AG74</f>
        <v>8138588.379999999</v>
      </c>
      <c r="F153" s="14">
        <f>data!AH74</f>
        <v>2021573.3399999999</v>
      </c>
      <c r="G153" s="14">
        <f>data!AI74</f>
        <v>0</v>
      </c>
      <c r="H153" s="14">
        <f>data!AJ74</f>
        <v>25588.44</v>
      </c>
      <c r="I153" s="14">
        <f>data!AK74</f>
        <v>252577.47999999998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1178397.9500000002</v>
      </c>
      <c r="D154" s="14">
        <f>data!AF75</f>
        <v>0</v>
      </c>
      <c r="E154" s="14">
        <f>data!AG75</f>
        <v>8290940.1899999985</v>
      </c>
      <c r="F154" s="14">
        <f>data!AH75</f>
        <v>2021573.3399999999</v>
      </c>
      <c r="G154" s="14">
        <f>data!AI75</f>
        <v>0</v>
      </c>
      <c r="H154" s="14">
        <f>data!AJ75</f>
        <v>210989.05000000002</v>
      </c>
      <c r="I154" s="14">
        <f>data!AK75</f>
        <v>325843.56</v>
      </c>
    </row>
    <row r="155" spans="1:9" ht="20.100000000000001" customHeight="1" x14ac:dyDescent="0.25">
      <c r="A155" s="23" t="s">
        <v>1185</v>
      </c>
      <c r="B155" s="60"/>
      <c r="C155" s="204"/>
      <c r="D155" s="204"/>
      <c r="E155" s="204"/>
      <c r="F155" s="204"/>
      <c r="G155" s="204"/>
      <c r="H155" s="204"/>
      <c r="I155" s="204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1154</v>
      </c>
      <c r="D156" s="14">
        <f>data!AF76</f>
        <v>0</v>
      </c>
      <c r="E156" s="14">
        <f>data!AG76</f>
        <v>1425</v>
      </c>
      <c r="F156" s="14">
        <f>data!AH76</f>
        <v>1246</v>
      </c>
      <c r="G156" s="14">
        <f>data!AI76</f>
        <v>0</v>
      </c>
      <c r="H156" s="14">
        <f>data!AJ76</f>
        <v>631</v>
      </c>
      <c r="I156" s="14">
        <f>data!AK76</f>
        <v>0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1154</v>
      </c>
      <c r="D158" s="14">
        <f>data!AF78</f>
        <v>0</v>
      </c>
      <c r="E158" s="14">
        <f>data!AG78</f>
        <v>1425</v>
      </c>
      <c r="F158" s="14">
        <f>data!AH78</f>
        <v>1246</v>
      </c>
      <c r="G158" s="14">
        <f>data!AI78</f>
        <v>0</v>
      </c>
      <c r="H158" s="14">
        <f>data!AJ78</f>
        <v>631</v>
      </c>
      <c r="I158" s="14">
        <f>data!AK78</f>
        <v>0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11460.121799999999</v>
      </c>
      <c r="F159" s="14">
        <f>data!AH79</f>
        <v>5461.8760000000002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5.2289663461538458</v>
      </c>
      <c r="D160" s="26">
        <f>data!AF80</f>
        <v>0</v>
      </c>
      <c r="E160" s="26">
        <f>data!AG80</f>
        <v>11.654884615384615</v>
      </c>
      <c r="F160" s="26">
        <f>data!AH80</f>
        <v>22.013221153846153</v>
      </c>
      <c r="G160" s="26">
        <f>data!AI80</f>
        <v>0</v>
      </c>
      <c r="H160" s="26">
        <f>data!AJ80</f>
        <v>37.97775</v>
      </c>
      <c r="I160" s="26">
        <f>data!AK80</f>
        <v>1.0617788461538462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Lake Chelan Community Hospital</v>
      </c>
      <c r="B164" s="77"/>
      <c r="C164" s="77"/>
      <c r="D164" s="77"/>
      <c r="E164" s="77"/>
      <c r="F164" s="77"/>
      <c r="G164" s="80"/>
      <c r="H164" s="79" t="str">
        <f>"FYE: "&amp;data!C82</f>
        <v>FYE: 12/31/2018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203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40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995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597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0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1835</v>
      </c>
    </row>
    <row r="182" spans="1:9" ht="20.100000000000001" customHeight="1" x14ac:dyDescent="0.25">
      <c r="A182" s="23">
        <v>17</v>
      </c>
      <c r="B182" s="14" t="s">
        <v>244</v>
      </c>
      <c r="C182" s="204"/>
      <c r="D182" s="204"/>
      <c r="E182" s="204"/>
      <c r="F182" s="204"/>
      <c r="G182" s="204"/>
      <c r="H182" s="204"/>
      <c r="I182" s="204"/>
    </row>
    <row r="183" spans="1:9" ht="20.100000000000001" customHeight="1" x14ac:dyDescent="0.25">
      <c r="A183" s="23">
        <v>18</v>
      </c>
      <c r="B183" s="14" t="s">
        <v>1181</v>
      </c>
      <c r="C183" s="48">
        <f>+data!M703</f>
        <v>0</v>
      </c>
      <c r="D183" s="48">
        <f>+data!M704</f>
        <v>0</v>
      </c>
      <c r="E183" s="48">
        <f>+data!M705</f>
        <v>0</v>
      </c>
      <c r="F183" s="48">
        <f>+data!M706</f>
        <v>6547</v>
      </c>
      <c r="G183" s="48">
        <f>+data!M707</f>
        <v>0</v>
      </c>
      <c r="H183" s="48">
        <f>+data!M708</f>
        <v>0</v>
      </c>
      <c r="I183" s="48">
        <f>+data!M709</f>
        <v>273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241052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241052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1185</v>
      </c>
      <c r="B187" s="60"/>
      <c r="C187" s="204"/>
      <c r="D187" s="204"/>
      <c r="E187" s="204"/>
      <c r="F187" s="204"/>
      <c r="G187" s="204"/>
      <c r="H187" s="204"/>
      <c r="I187" s="204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Lake Chelan Community Hospital</v>
      </c>
      <c r="B196" s="77"/>
      <c r="C196" s="77"/>
      <c r="D196" s="77"/>
      <c r="E196" s="77"/>
      <c r="F196" s="77"/>
      <c r="G196" s="80"/>
      <c r="H196" s="79" t="str">
        <f>"FYE: "&amp;data!C82</f>
        <v>FYE: 12/31/2018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05"/>
      <c r="G200" s="205"/>
      <c r="H200" s="205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05"/>
      <c r="G201" s="205"/>
      <c r="H201" s="205"/>
      <c r="I201" s="14">
        <f>data!AY59</f>
        <v>18463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0</v>
      </c>
      <c r="G202" s="26">
        <f>data!AW60</f>
        <v>0</v>
      </c>
      <c r="H202" s="26">
        <f>data!AX60</f>
        <v>0</v>
      </c>
      <c r="I202" s="26">
        <f>data!AY60</f>
        <v>9.0222019230769224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0</v>
      </c>
      <c r="G203" s="14">
        <f>data!AW61</f>
        <v>0</v>
      </c>
      <c r="H203" s="14">
        <f>data!AX61</f>
        <v>0</v>
      </c>
      <c r="I203" s="14">
        <f>data!AY61</f>
        <v>356043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0</v>
      </c>
      <c r="G204" s="14">
        <f>data!AW62</f>
        <v>0</v>
      </c>
      <c r="H204" s="14">
        <f>data!AX62</f>
        <v>0</v>
      </c>
      <c r="I204" s="14">
        <f>data!AY62</f>
        <v>69586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0</v>
      </c>
      <c r="G206" s="14">
        <f>data!AW64</f>
        <v>0</v>
      </c>
      <c r="H206" s="14">
        <f>data!AX64</f>
        <v>0</v>
      </c>
      <c r="I206" s="14">
        <f>data!AY64</f>
        <v>243633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0</v>
      </c>
      <c r="G208" s="14">
        <f>data!AW66</f>
        <v>0</v>
      </c>
      <c r="H208" s="14">
        <f>data!AX66</f>
        <v>0</v>
      </c>
      <c r="I208" s="14">
        <f>data!AY66</f>
        <v>3289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279</v>
      </c>
      <c r="G209" s="14">
        <f>data!AW67</f>
        <v>0</v>
      </c>
      <c r="H209" s="14">
        <f>data!AX67</f>
        <v>0</v>
      </c>
      <c r="I209" s="14">
        <f>data!AY67</f>
        <v>7980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1092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0</v>
      </c>
      <c r="G211" s="14">
        <f>data!AW69</f>
        <v>0</v>
      </c>
      <c r="H211" s="14">
        <f>data!AX69</f>
        <v>0</v>
      </c>
      <c r="I211" s="14">
        <f>data!AY69</f>
        <v>3130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-123209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279</v>
      </c>
      <c r="G213" s="14">
        <f>data!AW71</f>
        <v>0</v>
      </c>
      <c r="H213" s="14">
        <f>data!AX71</f>
        <v>0</v>
      </c>
      <c r="I213" s="14">
        <f>data!AY71</f>
        <v>561544</v>
      </c>
    </row>
    <row r="214" spans="1:9" ht="20.100000000000001" customHeight="1" x14ac:dyDescent="0.25">
      <c r="A214" s="23">
        <v>17</v>
      </c>
      <c r="B214" s="14" t="s">
        <v>244</v>
      </c>
      <c r="C214" s="204"/>
      <c r="D214" s="204"/>
      <c r="E214" s="204"/>
      <c r="F214" s="204"/>
      <c r="G214" s="204"/>
      <c r="H214" s="204"/>
      <c r="I214" s="204"/>
    </row>
    <row r="215" spans="1:9" ht="20.100000000000001" customHeight="1" x14ac:dyDescent="0.2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42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06" t="str">
        <f>IF(data!AW73&gt;0,data!AW73,"")</f>
        <v>x</v>
      </c>
      <c r="H216" s="206" t="str">
        <f>IF(data!AX73&gt;0,data!AX73,"")</f>
        <v>x</v>
      </c>
      <c r="I216" s="206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0</v>
      </c>
      <c r="G217" s="206" t="str">
        <f>IF(data!AW74&gt;0,data!AW74,"")</f>
        <v>x</v>
      </c>
      <c r="H217" s="206" t="str">
        <f>IF(data!AX74&gt;0,data!AX74,"")</f>
        <v>x</v>
      </c>
      <c r="I217" s="206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0</v>
      </c>
      <c r="G218" s="206" t="str">
        <f>IF(data!AW75&gt;0,data!AW75,"")</f>
        <v>x</v>
      </c>
      <c r="H218" s="206" t="str">
        <f>IF(data!AX75&gt;0,data!AX75,"")</f>
        <v>x</v>
      </c>
      <c r="I218" s="206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04"/>
      <c r="D219" s="204"/>
      <c r="E219" s="204"/>
      <c r="F219" s="204"/>
      <c r="G219" s="204"/>
      <c r="H219" s="204"/>
      <c r="I219" s="204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1117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06" t="str">
        <f>IF(data!AX77&gt;0,data!AX77,"")</f>
        <v>x</v>
      </c>
      <c r="I221" s="206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06" t="str">
        <f>IF(data!AX78&gt;0,data!AX78,"")</f>
        <v>x</v>
      </c>
      <c r="I222" s="206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06" t="str">
        <f>IF(data!AX79&gt;0,data!AX79,"")</f>
        <v>x</v>
      </c>
      <c r="I223" s="206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06" t="str">
        <f>IF(data!AW80&gt;0,data!AW80,"")</f>
        <v>x</v>
      </c>
      <c r="H224" s="206" t="str">
        <f>IF(data!AX80&gt;0,data!AX80,"")</f>
        <v>x</v>
      </c>
      <c r="I224" s="206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Lake Chelan Community Hospital</v>
      </c>
      <c r="B228" s="77"/>
      <c r="C228" s="77"/>
      <c r="D228" s="77"/>
      <c r="E228" s="77"/>
      <c r="F228" s="77"/>
      <c r="G228" s="80"/>
      <c r="H228" s="79" t="str">
        <f>"FYE: "&amp;data!C82</f>
        <v>FYE: 12/31/2018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05"/>
      <c r="F232" s="205"/>
      <c r="G232" s="205"/>
      <c r="H232" s="15" t="s">
        <v>232</v>
      </c>
      <c r="I232" s="205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05"/>
      <c r="F233" s="205"/>
      <c r="G233" s="205"/>
      <c r="H233" s="14">
        <f>data!BE59</f>
        <v>37424</v>
      </c>
      <c r="I233" s="205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0</v>
      </c>
      <c r="D234" s="26">
        <f>data!BA60</f>
        <v>0.66766826923076927</v>
      </c>
      <c r="E234" s="26">
        <f>data!BB60</f>
        <v>0.81510096153846157</v>
      </c>
      <c r="F234" s="26">
        <f>data!BC60</f>
        <v>0</v>
      </c>
      <c r="G234" s="26">
        <f>data!BD60</f>
        <v>0</v>
      </c>
      <c r="H234" s="26">
        <f>data!BE60</f>
        <v>4.7365192307692308</v>
      </c>
      <c r="I234" s="26">
        <f>data!BF60</f>
        <v>5.0435961538461536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0</v>
      </c>
      <c r="D235" s="14">
        <f>data!BA61</f>
        <v>19656</v>
      </c>
      <c r="E235" s="14">
        <f>data!BB61</f>
        <v>63800</v>
      </c>
      <c r="F235" s="14">
        <f>data!BC61</f>
        <v>0</v>
      </c>
      <c r="G235" s="14">
        <f>data!BD61</f>
        <v>0</v>
      </c>
      <c r="H235" s="14">
        <f>data!BE61</f>
        <v>250076</v>
      </c>
      <c r="I235" s="14">
        <f>data!BF61</f>
        <v>184336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0</v>
      </c>
      <c r="D236" s="14">
        <f>data!BA62</f>
        <v>3842</v>
      </c>
      <c r="E236" s="14">
        <f>data!BB62</f>
        <v>12469</v>
      </c>
      <c r="F236" s="14">
        <f>data!BC62</f>
        <v>0</v>
      </c>
      <c r="G236" s="14">
        <f>data!BD62</f>
        <v>0</v>
      </c>
      <c r="H236" s="14">
        <f>data!BE62</f>
        <v>48875</v>
      </c>
      <c r="I236" s="14">
        <f>data!BF62</f>
        <v>36027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0</v>
      </c>
      <c r="D238" s="14">
        <f>data!BA64</f>
        <v>0</v>
      </c>
      <c r="E238" s="14">
        <f>data!BB64</f>
        <v>1329</v>
      </c>
      <c r="F238" s="14">
        <f>data!BC64</f>
        <v>0</v>
      </c>
      <c r="G238" s="14">
        <f>data!BD64</f>
        <v>0</v>
      </c>
      <c r="H238" s="14">
        <f>data!BE64</f>
        <v>15514</v>
      </c>
      <c r="I238" s="14">
        <f>data!BF64</f>
        <v>28085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103954</v>
      </c>
      <c r="I239" s="14">
        <f>data!BF65</f>
        <v>961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0</v>
      </c>
      <c r="D240" s="14">
        <f>data!BA66</f>
        <v>101497</v>
      </c>
      <c r="E240" s="14">
        <f>data!BB66</f>
        <v>0</v>
      </c>
      <c r="F240" s="14">
        <f>data!BC66</f>
        <v>0</v>
      </c>
      <c r="G240" s="14">
        <f>data!BD66</f>
        <v>0</v>
      </c>
      <c r="H240" s="14">
        <f>data!BE66</f>
        <v>17093</v>
      </c>
      <c r="I240" s="14">
        <f>data!BF66</f>
        <v>0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5090</v>
      </c>
      <c r="D241" s="14">
        <f>data!BA67</f>
        <v>604</v>
      </c>
      <c r="E241" s="14">
        <f>data!BB67</f>
        <v>388</v>
      </c>
      <c r="F241" s="14">
        <f>data!BC67</f>
        <v>0</v>
      </c>
      <c r="G241" s="14">
        <f>data!BD67</f>
        <v>0</v>
      </c>
      <c r="H241" s="14">
        <f>data!BE67</f>
        <v>25795</v>
      </c>
      <c r="I241" s="14">
        <f>data!BF67</f>
        <v>1763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1042</v>
      </c>
      <c r="F242" s="14">
        <f>data!BC68</f>
        <v>0</v>
      </c>
      <c r="G242" s="14">
        <f>data!BD68</f>
        <v>0</v>
      </c>
      <c r="H242" s="14">
        <f>data!BE68</f>
        <v>610</v>
      </c>
      <c r="I242" s="14">
        <f>data!BF68</f>
        <v>0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0</v>
      </c>
      <c r="F243" s="14">
        <f>data!BC69</f>
        <v>0</v>
      </c>
      <c r="G243" s="14">
        <f>data!BD69</f>
        <v>0</v>
      </c>
      <c r="H243" s="14">
        <f>data!BE69</f>
        <v>24649</v>
      </c>
      <c r="I243" s="14">
        <f>data!BF69</f>
        <v>789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5090</v>
      </c>
      <c r="D245" s="14">
        <f>data!BA71</f>
        <v>125599</v>
      </c>
      <c r="E245" s="14">
        <f>data!BB71</f>
        <v>79028</v>
      </c>
      <c r="F245" s="14">
        <f>data!BC71</f>
        <v>0</v>
      </c>
      <c r="G245" s="14">
        <f>data!BD71</f>
        <v>0</v>
      </c>
      <c r="H245" s="14">
        <f>data!BE71</f>
        <v>486566</v>
      </c>
      <c r="I245" s="14">
        <f>data!BF71</f>
        <v>251961</v>
      </c>
    </row>
    <row r="246" spans="1:9" ht="20.100000000000001" customHeight="1" x14ac:dyDescent="0.25">
      <c r="A246" s="23">
        <v>17</v>
      </c>
      <c r="B246" s="14" t="s">
        <v>244</v>
      </c>
      <c r="C246" s="204"/>
      <c r="D246" s="204"/>
      <c r="E246" s="204"/>
      <c r="F246" s="204"/>
      <c r="G246" s="204"/>
      <c r="H246" s="204"/>
      <c r="I246" s="204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06" t="str">
        <f>IF(data!AZ73&gt;0,data!AZ73,"")</f>
        <v>x</v>
      </c>
      <c r="D248" s="206" t="str">
        <f>IF(data!BA73&gt;0,data!BA73,"")</f>
        <v>x</v>
      </c>
      <c r="E248" s="206" t="str">
        <f>IF(data!BB73&gt;0,data!BB73,"")</f>
        <v>x</v>
      </c>
      <c r="F248" s="206" t="str">
        <f>IF(data!BC73&gt;0,data!BC73,"")</f>
        <v>x</v>
      </c>
      <c r="G248" s="206" t="str">
        <f>IF(data!BD73&gt;0,data!BD73,"")</f>
        <v>x</v>
      </c>
      <c r="H248" s="206" t="str">
        <f>IF(data!BE73&gt;0,data!BE73,"")</f>
        <v>x</v>
      </c>
      <c r="I248" s="206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06" t="str">
        <f>IF(data!AZ74&gt;0,data!AZ74,"")</f>
        <v>x</v>
      </c>
      <c r="D249" s="206" t="str">
        <f>IF(data!BA74&gt;0,data!BA74,"")</f>
        <v>x</v>
      </c>
      <c r="E249" s="206" t="str">
        <f>IF(data!BB74&gt;0,data!BB74,"")</f>
        <v>x</v>
      </c>
      <c r="F249" s="206" t="str">
        <f>IF(data!BC74&gt;0,data!BC74,"")</f>
        <v>x</v>
      </c>
      <c r="G249" s="206" t="str">
        <f>IF(data!BD74&gt;0,data!BD74,"")</f>
        <v>x</v>
      </c>
      <c r="H249" s="206" t="str">
        <f>IF(data!BE74&gt;0,data!BE74,"")</f>
        <v>x</v>
      </c>
      <c r="I249" s="206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06" t="str">
        <f>IF(data!AZ75&gt;0,data!AZ75,"")</f>
        <v>x</v>
      </c>
      <c r="D250" s="206" t="str">
        <f>IF(data!BA75&gt;0,data!BA75,"")</f>
        <v>x</v>
      </c>
      <c r="E250" s="206" t="str">
        <f>IF(data!BB75&gt;0,data!BB75,"")</f>
        <v>x</v>
      </c>
      <c r="F250" s="206" t="str">
        <f>IF(data!BC75&gt;0,data!BC75,"")</f>
        <v>x</v>
      </c>
      <c r="G250" s="206" t="str">
        <f>IF(data!BD75&gt;0,data!BD75,"")</f>
        <v>x</v>
      </c>
      <c r="H250" s="206" t="str">
        <f>IF(data!BE75&gt;0,data!BE75,"")</f>
        <v>x</v>
      </c>
      <c r="I250" s="206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04"/>
      <c r="D251" s="204"/>
      <c r="E251" s="204"/>
      <c r="F251" s="204"/>
      <c r="G251" s="204"/>
      <c r="H251" s="204"/>
      <c r="I251" s="204"/>
    </row>
    <row r="252" spans="1:9" ht="20.100000000000001" customHeight="1" x14ac:dyDescent="0.25">
      <c r="A252" s="23">
        <v>22</v>
      </c>
      <c r="B252" s="14" t="s">
        <v>1186</v>
      </c>
      <c r="C252" s="85">
        <f>data!AZ76</f>
        <v>944</v>
      </c>
      <c r="D252" s="85">
        <f>data!BA76</f>
        <v>112</v>
      </c>
      <c r="E252" s="85">
        <f>data!BB76</f>
        <v>72</v>
      </c>
      <c r="F252" s="85">
        <f>data!BC76</f>
        <v>0</v>
      </c>
      <c r="G252" s="85">
        <f>data!BD76</f>
        <v>0</v>
      </c>
      <c r="H252" s="85">
        <f>data!BE76</f>
        <v>3997</v>
      </c>
      <c r="I252" s="85">
        <f>data!BF76</f>
        <v>327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06" t="str">
        <f>IF(data!BD77&gt;0,data!BD77,"")</f>
        <v>x</v>
      </c>
      <c r="H253" s="206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06" t="str">
        <f>IF(data!AZ78&gt;0,data!AZ78,"")</f>
        <v>x</v>
      </c>
      <c r="D254" s="85">
        <f>data!BA78</f>
        <v>112</v>
      </c>
      <c r="E254" s="85">
        <f>data!BB78</f>
        <v>72</v>
      </c>
      <c r="F254" s="85">
        <f>data!BC78</f>
        <v>0</v>
      </c>
      <c r="G254" s="206" t="str">
        <f>IF(data!BD78&gt;0,data!BD78,"")</f>
        <v>x</v>
      </c>
      <c r="H254" s="206" t="str">
        <f>IF(data!BE78&gt;0,data!BE78,"")</f>
        <v>x</v>
      </c>
      <c r="I254" s="206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06" t="str">
        <f>IF(data!AZ79&gt;0,data!AZ79,"")</f>
        <v>x</v>
      </c>
      <c r="D255" s="206" t="str">
        <f>IF(data!BA79&gt;0,data!BA79,"")</f>
        <v>x</v>
      </c>
      <c r="E255" s="85">
        <f>data!BB79</f>
        <v>0</v>
      </c>
      <c r="F255" s="85">
        <f>data!BC79</f>
        <v>0</v>
      </c>
      <c r="G255" s="206" t="str">
        <f>IF(data!BD79&gt;0,data!BD79,"")</f>
        <v>x</v>
      </c>
      <c r="H255" s="206" t="str">
        <f>IF(data!BE79&gt;0,data!BE79,"")</f>
        <v>x</v>
      </c>
      <c r="I255" s="206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06" t="str">
        <f>IF(data!AZ80&gt;0,data!AZ80,"")</f>
        <v>x</v>
      </c>
      <c r="D256" s="206" t="str">
        <f>IF(data!BA80&gt;0,data!BA80,"")</f>
        <v>x</v>
      </c>
      <c r="E256" s="206" t="str">
        <f>IF(data!BB80&gt;0,data!BB80,"")</f>
        <v>x</v>
      </c>
      <c r="F256" s="206" t="str">
        <f>IF(data!BC80&gt;0,data!BC80,"")</f>
        <v>x</v>
      </c>
      <c r="G256" s="206" t="str">
        <f>IF(data!BD80&gt;0,data!BD80,"")</f>
        <v>x</v>
      </c>
      <c r="H256" s="206" t="str">
        <f>IF(data!BE80&gt;0,data!BE80,"")</f>
        <v>x</v>
      </c>
      <c r="I256" s="206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Lake Chelan Community Hospital</v>
      </c>
      <c r="B260" s="77"/>
      <c r="C260" s="77"/>
      <c r="D260" s="77"/>
      <c r="E260" s="77"/>
      <c r="F260" s="77"/>
      <c r="G260" s="80"/>
      <c r="H260" s="79" t="str">
        <f>"FYE: "&amp;data!C82</f>
        <v>FYE: 12/31/2018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05"/>
      <c r="D264" s="205"/>
      <c r="E264" s="205"/>
      <c r="F264" s="205"/>
      <c r="G264" s="205"/>
      <c r="H264" s="205"/>
      <c r="I264" s="205"/>
    </row>
    <row r="265" spans="1:9" ht="20.100000000000001" customHeight="1" x14ac:dyDescent="0.25">
      <c r="A265" s="23">
        <v>4</v>
      </c>
      <c r="B265" s="14" t="s">
        <v>233</v>
      </c>
      <c r="C265" s="205"/>
      <c r="D265" s="205"/>
      <c r="E265" s="205"/>
      <c r="F265" s="205"/>
      <c r="G265" s="205"/>
      <c r="H265" s="205"/>
      <c r="I265" s="205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0</v>
      </c>
      <c r="D266" s="26">
        <f>data!BH60</f>
        <v>0</v>
      </c>
      <c r="E266" s="26">
        <f>data!BI60</f>
        <v>0</v>
      </c>
      <c r="F266" s="26">
        <f>data!BJ60</f>
        <v>7.8432692307692307</v>
      </c>
      <c r="G266" s="26">
        <f>data!BK60</f>
        <v>0</v>
      </c>
      <c r="H266" s="26">
        <f>data!BL60</f>
        <v>8.3874230769230778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0</v>
      </c>
      <c r="D267" s="14">
        <f>data!BH61</f>
        <v>0</v>
      </c>
      <c r="E267" s="14">
        <f>data!BI61</f>
        <v>0</v>
      </c>
      <c r="F267" s="14">
        <f>data!BJ61</f>
        <v>352082</v>
      </c>
      <c r="G267" s="14">
        <f>data!BK61</f>
        <v>0</v>
      </c>
      <c r="H267" s="14">
        <f>data!BL61</f>
        <v>322593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0</v>
      </c>
      <c r="D268" s="14">
        <f>data!BH62</f>
        <v>0</v>
      </c>
      <c r="E268" s="14">
        <f>data!BI62</f>
        <v>0</v>
      </c>
      <c r="F268" s="14">
        <f>data!BJ62</f>
        <v>68812</v>
      </c>
      <c r="G268" s="14">
        <f>data!BK62</f>
        <v>0</v>
      </c>
      <c r="H268" s="14">
        <f>data!BL62</f>
        <v>63048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0</v>
      </c>
      <c r="D270" s="14">
        <f>data!BH64</f>
        <v>0</v>
      </c>
      <c r="E270" s="14">
        <f>data!BI64</f>
        <v>0</v>
      </c>
      <c r="F270" s="14">
        <f>data!BJ64</f>
        <v>7566</v>
      </c>
      <c r="G270" s="14">
        <f>data!BK64</f>
        <v>0</v>
      </c>
      <c r="H270" s="14">
        <f>data!BL64</f>
        <v>5280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0</v>
      </c>
      <c r="D271" s="14">
        <f>data!BH65</f>
        <v>0</v>
      </c>
      <c r="E271" s="14">
        <f>data!BI65</f>
        <v>0</v>
      </c>
      <c r="F271" s="14">
        <f>data!BJ65</f>
        <v>2118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0</v>
      </c>
      <c r="D272" s="14">
        <f>data!BH66</f>
        <v>0</v>
      </c>
      <c r="E272" s="14">
        <f>data!BI66</f>
        <v>0</v>
      </c>
      <c r="F272" s="14">
        <f>data!BJ66</f>
        <v>139069</v>
      </c>
      <c r="G272" s="14">
        <f>data!BK66</f>
        <v>0</v>
      </c>
      <c r="H272" s="14">
        <f>data!BL66</f>
        <v>9000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0</v>
      </c>
      <c r="D273" s="14">
        <f>data!BH67</f>
        <v>0</v>
      </c>
      <c r="E273" s="14">
        <f>data!BI67</f>
        <v>0</v>
      </c>
      <c r="F273" s="14">
        <f>data!BJ67</f>
        <v>0</v>
      </c>
      <c r="G273" s="14">
        <f>data!BK67</f>
        <v>0</v>
      </c>
      <c r="H273" s="14">
        <f>data!BL67</f>
        <v>0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37033</v>
      </c>
      <c r="G274" s="14">
        <f>data!BK68</f>
        <v>0</v>
      </c>
      <c r="H274" s="14">
        <f>data!BL68</f>
        <v>6708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0</v>
      </c>
      <c r="D275" s="14">
        <f>data!BH69</f>
        <v>0</v>
      </c>
      <c r="E275" s="14">
        <f>data!BI69</f>
        <v>0</v>
      </c>
      <c r="F275" s="14">
        <f>data!BJ69</f>
        <v>17601</v>
      </c>
      <c r="G275" s="14">
        <f>data!BK69</f>
        <v>0</v>
      </c>
      <c r="H275" s="14">
        <f>data!BL69</f>
        <v>10861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0</v>
      </c>
      <c r="D277" s="14">
        <f>data!BH71</f>
        <v>0</v>
      </c>
      <c r="E277" s="14">
        <f>data!BI71</f>
        <v>0</v>
      </c>
      <c r="F277" s="14">
        <f>data!BJ71</f>
        <v>624281</v>
      </c>
      <c r="G277" s="14">
        <f>data!BK71</f>
        <v>0</v>
      </c>
      <c r="H277" s="14">
        <f>data!BL71</f>
        <v>417490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04"/>
      <c r="D278" s="204"/>
      <c r="E278" s="204"/>
      <c r="F278" s="204"/>
      <c r="G278" s="204"/>
      <c r="H278" s="204"/>
      <c r="I278" s="204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06" t="str">
        <f>IF(data!BG73&gt;0,data!BG73,"")</f>
        <v>x</v>
      </c>
      <c r="D280" s="206" t="str">
        <f>IF(data!BH73&gt;0,data!BH73,"")</f>
        <v>x</v>
      </c>
      <c r="E280" s="206" t="str">
        <f>IF(data!BI73&gt;0,data!BI73,"")</f>
        <v>x</v>
      </c>
      <c r="F280" s="206" t="str">
        <f>IF(data!BJ73&gt;0,data!BJ73,"")</f>
        <v>x</v>
      </c>
      <c r="G280" s="206" t="str">
        <f>IF(data!BK73&gt;0,data!BK73,"")</f>
        <v>x</v>
      </c>
      <c r="H280" s="206" t="str">
        <f>IF(data!BL73&gt;0,data!BL73,"")</f>
        <v>x</v>
      </c>
      <c r="I280" s="206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06" t="str">
        <f>IF(data!BG74&gt;0,data!BG74,"")</f>
        <v>x</v>
      </c>
      <c r="D281" s="206" t="str">
        <f>IF(data!BH74&gt;0,data!BH74,"")</f>
        <v>x</v>
      </c>
      <c r="E281" s="206" t="str">
        <f>IF(data!BI74&gt;0,data!BI74,"")</f>
        <v>x</v>
      </c>
      <c r="F281" s="206" t="str">
        <f>IF(data!BJ74&gt;0,data!BJ74,"")</f>
        <v>x</v>
      </c>
      <c r="G281" s="206" t="str">
        <f>IF(data!BK74&gt;0,data!BK74,"")</f>
        <v>x</v>
      </c>
      <c r="H281" s="206" t="str">
        <f>IF(data!BL74&gt;0,data!BL74,"")</f>
        <v>x</v>
      </c>
      <c r="I281" s="206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06" t="str">
        <f>IF(data!BG75&gt;0,data!BG75,"")</f>
        <v>x</v>
      </c>
      <c r="D282" s="206" t="str">
        <f>IF(data!BH75&gt;0,data!BH75,"")</f>
        <v>x</v>
      </c>
      <c r="E282" s="206" t="str">
        <f>IF(data!BI75&gt;0,data!BI75,"")</f>
        <v>x</v>
      </c>
      <c r="F282" s="206" t="str">
        <f>IF(data!BJ75&gt;0,data!BJ75,"")</f>
        <v>x</v>
      </c>
      <c r="G282" s="206" t="str">
        <f>IF(data!BK75&gt;0,data!BK75,"")</f>
        <v>x</v>
      </c>
      <c r="H282" s="206" t="str">
        <f>IF(data!BL75&gt;0,data!BL75,"")</f>
        <v>x</v>
      </c>
      <c r="I282" s="206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08"/>
      <c r="D283" s="208"/>
      <c r="E283" s="208"/>
      <c r="F283" s="208"/>
      <c r="G283" s="208"/>
      <c r="H283" s="208"/>
      <c r="I283" s="208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0</v>
      </c>
      <c r="D284" s="85">
        <f>data!BH76</f>
        <v>0</v>
      </c>
      <c r="E284" s="85">
        <f>data!BI76</f>
        <v>0</v>
      </c>
      <c r="F284" s="85">
        <f>data!BJ76</f>
        <v>0</v>
      </c>
      <c r="G284" s="85">
        <f>data!BK76</f>
        <v>0</v>
      </c>
      <c r="H284" s="85">
        <f>data!BL76</f>
        <v>0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1187</v>
      </c>
      <c r="C285" s="206" t="str">
        <f>IF(data!BG77&gt;0,data!BG77,"")</f>
        <v>x</v>
      </c>
      <c r="D285" s="85">
        <f>data!BH77</f>
        <v>0</v>
      </c>
      <c r="E285" s="85">
        <f>data!BI77</f>
        <v>0</v>
      </c>
      <c r="F285" s="206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06" t="str">
        <f>IF(data!BG78&gt;0,data!BG78,"")</f>
        <v>x</v>
      </c>
      <c r="D286" s="85">
        <f>data!BH78</f>
        <v>0</v>
      </c>
      <c r="E286" s="85">
        <f>data!BI78</f>
        <v>0</v>
      </c>
      <c r="F286" s="206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1189</v>
      </c>
      <c r="C287" s="206" t="str">
        <f>IF(data!BG79&gt;0,data!BG79,"")</f>
        <v>x</v>
      </c>
      <c r="D287" s="85">
        <f>data!BH79</f>
        <v>0</v>
      </c>
      <c r="E287" s="85">
        <f>data!BI79</f>
        <v>0</v>
      </c>
      <c r="F287" s="206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06" t="str">
        <f>IF(data!BG80&gt;0,data!BG80,"")</f>
        <v>x</v>
      </c>
      <c r="D288" s="206" t="str">
        <f>IF(data!BH80&gt;0,data!BH80,"")</f>
        <v>x</v>
      </c>
      <c r="E288" s="206" t="str">
        <f>IF(data!BI80&gt;0,data!BI80,"")</f>
        <v>x</v>
      </c>
      <c r="F288" s="206" t="str">
        <f>IF(data!BJ80&gt;0,data!BJ80,"")</f>
        <v>x</v>
      </c>
      <c r="G288" s="206" t="str">
        <f>IF(data!BK80&gt;0,data!BK80,"")</f>
        <v>x</v>
      </c>
      <c r="H288" s="206" t="str">
        <f>IF(data!BL80&gt;0,data!BL80,"")</f>
        <v>x</v>
      </c>
      <c r="I288" s="206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Lake Chelan Community Hospital</v>
      </c>
      <c r="B292" s="77"/>
      <c r="C292" s="77"/>
      <c r="D292" s="77"/>
      <c r="E292" s="77"/>
      <c r="F292" s="77"/>
      <c r="G292" s="80"/>
      <c r="H292" s="79" t="str">
        <f>"FYE: "&amp;data!C82</f>
        <v>FYE: 12/31/2018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05"/>
      <c r="D296" s="205"/>
      <c r="E296" s="205"/>
      <c r="F296" s="205"/>
      <c r="G296" s="205"/>
      <c r="H296" s="205"/>
      <c r="I296" s="205"/>
    </row>
    <row r="297" spans="1:9" ht="20.100000000000001" customHeight="1" x14ac:dyDescent="0.25">
      <c r="A297" s="23">
        <v>4</v>
      </c>
      <c r="B297" s="14" t="s">
        <v>233</v>
      </c>
      <c r="C297" s="205"/>
      <c r="D297" s="205"/>
      <c r="E297" s="205"/>
      <c r="F297" s="205"/>
      <c r="G297" s="205"/>
      <c r="H297" s="205"/>
      <c r="I297" s="205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14.232499999999998</v>
      </c>
      <c r="D298" s="26">
        <f>data!BO60</f>
        <v>0</v>
      </c>
      <c r="E298" s="26">
        <f>data!BP60</f>
        <v>0</v>
      </c>
      <c r="F298" s="26">
        <f>data!BQ60</f>
        <v>0</v>
      </c>
      <c r="G298" s="26">
        <f>data!BR60</f>
        <v>0</v>
      </c>
      <c r="H298" s="26">
        <f>data!BS60</f>
        <v>0</v>
      </c>
      <c r="I298" s="26">
        <f>data!BT60</f>
        <v>0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1388775</v>
      </c>
      <c r="D299" s="14">
        <f>data!BO61</f>
        <v>0</v>
      </c>
      <c r="E299" s="14">
        <f>data!BP61</f>
        <v>0</v>
      </c>
      <c r="F299" s="14">
        <f>data!BQ61</f>
        <v>0</v>
      </c>
      <c r="G299" s="14">
        <f>data!BR61</f>
        <v>0</v>
      </c>
      <c r="H299" s="14">
        <f>data!BS61</f>
        <v>0</v>
      </c>
      <c r="I299" s="14">
        <f>data!BT61</f>
        <v>0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271425</v>
      </c>
      <c r="D300" s="14">
        <f>data!BO62</f>
        <v>0</v>
      </c>
      <c r="E300" s="14">
        <f>data!BP62</f>
        <v>0</v>
      </c>
      <c r="F300" s="14">
        <f>data!BQ62</f>
        <v>0</v>
      </c>
      <c r="G300" s="14">
        <f>data!BR62</f>
        <v>0</v>
      </c>
      <c r="H300" s="14">
        <f>data!BS62</f>
        <v>0</v>
      </c>
      <c r="I300" s="14">
        <f>data!BT62</f>
        <v>0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0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73988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0</v>
      </c>
      <c r="H302" s="14">
        <f>data!BS64</f>
        <v>0</v>
      </c>
      <c r="I302" s="14">
        <f>data!BT64</f>
        <v>0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46065.1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474690</v>
      </c>
      <c r="D304" s="14">
        <f>data!BO66</f>
        <v>0</v>
      </c>
      <c r="E304" s="14">
        <f>data!BP66</f>
        <v>0</v>
      </c>
      <c r="F304" s="14">
        <f>data!BQ66</f>
        <v>0</v>
      </c>
      <c r="G304" s="14">
        <f>data!BR66</f>
        <v>0</v>
      </c>
      <c r="H304" s="14">
        <f>data!BS66</f>
        <v>0</v>
      </c>
      <c r="I304" s="14">
        <f>data!BT66</f>
        <v>0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119811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0</v>
      </c>
      <c r="I305" s="14">
        <f>data!BT67</f>
        <v>0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41684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244484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0</v>
      </c>
      <c r="H307" s="14">
        <f>data!BS69</f>
        <v>0</v>
      </c>
      <c r="I307" s="14">
        <f>data!BT69</f>
        <v>0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-36340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2624582.1</v>
      </c>
      <c r="D309" s="14">
        <f>data!BO71</f>
        <v>0</v>
      </c>
      <c r="E309" s="14">
        <f>data!BP71</f>
        <v>0</v>
      </c>
      <c r="F309" s="14">
        <f>data!BQ71</f>
        <v>0</v>
      </c>
      <c r="G309" s="14">
        <f>data!BR71</f>
        <v>0</v>
      </c>
      <c r="H309" s="14">
        <f>data!BS71</f>
        <v>0</v>
      </c>
      <c r="I309" s="14">
        <f>data!BT71</f>
        <v>0</v>
      </c>
    </row>
    <row r="310" spans="1:9" ht="20.100000000000001" customHeight="1" x14ac:dyDescent="0.25">
      <c r="A310" s="23">
        <v>17</v>
      </c>
      <c r="B310" s="14" t="s">
        <v>244</v>
      </c>
      <c r="C310" s="204"/>
      <c r="D310" s="204"/>
      <c r="E310" s="204"/>
      <c r="F310" s="204"/>
      <c r="G310" s="204"/>
      <c r="H310" s="204"/>
      <c r="I310" s="204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06" t="str">
        <f>IF(data!BN73&gt;0,data!BN73,"")</f>
        <v>x</v>
      </c>
      <c r="D312" s="206" t="str">
        <f>IF(data!BO73&gt;0,data!BO73,"")</f>
        <v>x</v>
      </c>
      <c r="E312" s="206" t="str">
        <f>IF(data!BP73&gt;0,data!BP73,"")</f>
        <v>x</v>
      </c>
      <c r="F312" s="206" t="str">
        <f>IF(data!BQ73&gt;0,data!BQ73,"")</f>
        <v>x</v>
      </c>
      <c r="G312" s="206" t="str">
        <f>IF(data!BR73&gt;0,data!BR73,"")</f>
        <v>x</v>
      </c>
      <c r="H312" s="206" t="str">
        <f>IF(data!BS73&gt;0,data!BS73,"")</f>
        <v>x</v>
      </c>
      <c r="I312" s="206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06" t="str">
        <f>IF(data!BN74&gt;0,data!BN74,"")</f>
        <v>x</v>
      </c>
      <c r="D313" s="206" t="str">
        <f>IF(data!BO74&gt;0,data!BO74,"")</f>
        <v>x</v>
      </c>
      <c r="E313" s="206" t="str">
        <f>IF(data!BP74&gt;0,data!BP74,"")</f>
        <v>x</v>
      </c>
      <c r="F313" s="206" t="str">
        <f>IF(data!BQ74&gt;0,data!BQ74,"")</f>
        <v>x</v>
      </c>
      <c r="G313" s="206" t="str">
        <f>IF(data!BR74&gt;0,data!BR74,"")</f>
        <v>x</v>
      </c>
      <c r="H313" s="206" t="str">
        <f>IF(data!BS74&gt;0,data!BS74,"")</f>
        <v>x</v>
      </c>
      <c r="I313" s="206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06" t="str">
        <f>IF(data!BN75&gt;0,data!BN75,"")</f>
        <v>x</v>
      </c>
      <c r="D314" s="206" t="str">
        <f>IF(data!BO75&gt;0,data!BO75,"")</f>
        <v>x</v>
      </c>
      <c r="E314" s="206" t="str">
        <f>IF(data!BP75&gt;0,data!BP75,"")</f>
        <v>x</v>
      </c>
      <c r="F314" s="206" t="str">
        <f>IF(data!BQ75&gt;0,data!BQ75,"")</f>
        <v>x</v>
      </c>
      <c r="G314" s="206" t="str">
        <f>IF(data!BR75&gt;0,data!BR75,"")</f>
        <v>x</v>
      </c>
      <c r="H314" s="206" t="str">
        <f>IF(data!BS75&gt;0,data!BS75,"")</f>
        <v>x</v>
      </c>
      <c r="I314" s="206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04"/>
      <c r="D315" s="204"/>
      <c r="E315" s="204"/>
      <c r="F315" s="204"/>
      <c r="G315" s="204"/>
      <c r="H315" s="204"/>
      <c r="I315" s="204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7930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0</v>
      </c>
      <c r="H316" s="85">
        <f>data!BS76</f>
        <v>0</v>
      </c>
      <c r="I316" s="85">
        <f>data!BT76</f>
        <v>0</v>
      </c>
    </row>
    <row r="317" spans="1:9" ht="20.100000000000001" customHeight="1" x14ac:dyDescent="0.25">
      <c r="A317" s="23">
        <v>23</v>
      </c>
      <c r="B317" s="14" t="s">
        <v>1187</v>
      </c>
      <c r="C317" s="206" t="str">
        <f>IF(data!BN77&gt;0,data!BN77,"")</f>
        <v>x</v>
      </c>
      <c r="D317" s="206" t="str">
        <f>IF(data!BO77&gt;0,data!BO77,"")</f>
        <v>x</v>
      </c>
      <c r="E317" s="206" t="str">
        <f>IF(data!BP77&gt;0,data!BP77,"")</f>
        <v>x</v>
      </c>
      <c r="F317" s="206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06" t="str">
        <f>IF(data!BN78&gt;0,data!BN78,"")</f>
        <v>x</v>
      </c>
      <c r="D318" s="206" t="str">
        <f>IF(data!BO78&gt;0,data!BO78,"")</f>
        <v>x</v>
      </c>
      <c r="E318" s="206" t="str">
        <f>IF(data!BP78&gt;0,data!BP78,"")</f>
        <v>x</v>
      </c>
      <c r="F318" s="206" t="str">
        <f>IF(data!BQ78&gt;0,data!BQ78,"")</f>
        <v>x</v>
      </c>
      <c r="G318" s="206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00000000000001" customHeight="1" x14ac:dyDescent="0.25">
      <c r="A319" s="23">
        <v>25</v>
      </c>
      <c r="B319" s="14" t="s">
        <v>1189</v>
      </c>
      <c r="C319" s="206" t="str">
        <f>IF(data!BN79&gt;0,data!BN79,"")</f>
        <v>x</v>
      </c>
      <c r="D319" s="206" t="str">
        <f>IF(data!BO79&gt;0,data!BO79,"")</f>
        <v>x</v>
      </c>
      <c r="E319" s="206" t="str">
        <f>IF(data!BP79&gt;0,data!BP79,"")</f>
        <v>x</v>
      </c>
      <c r="F319" s="206" t="str">
        <f>IF(data!BQ79&gt;0,data!BQ79,"")</f>
        <v>x</v>
      </c>
      <c r="G319" s="206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09" t="str">
        <f>IF(data!BN80&gt;0,data!BN80,"")</f>
        <v>x</v>
      </c>
      <c r="D320" s="209" t="str">
        <f>IF(data!BO80&gt;0,data!BO80,"")</f>
        <v>x</v>
      </c>
      <c r="E320" s="209" t="str">
        <f>IF(data!BP80&gt;0,data!BP80,"")</f>
        <v>x</v>
      </c>
      <c r="F320" s="209" t="str">
        <f>IF(data!BQ80&gt;0,data!BQ80,"")</f>
        <v>x</v>
      </c>
      <c r="G320" s="209" t="str">
        <f>IF(data!BR80&gt;0,data!BR80,"")</f>
        <v>x</v>
      </c>
      <c r="H320" s="209" t="str">
        <f>IF(data!BS80&gt;0,data!BS80,"")</f>
        <v>x</v>
      </c>
      <c r="I320" s="209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Lake Chelan Community Hospital</v>
      </c>
      <c r="B324" s="77"/>
      <c r="C324" s="77"/>
      <c r="D324" s="77"/>
      <c r="E324" s="77"/>
      <c r="F324" s="77"/>
      <c r="G324" s="80"/>
      <c r="H324" s="79" t="str">
        <f>"FYE: "&amp;data!C82</f>
        <v>FYE: 12/31/2018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05"/>
      <c r="D328" s="205"/>
      <c r="E328" s="205"/>
      <c r="F328" s="205"/>
      <c r="G328" s="205"/>
      <c r="H328" s="205"/>
      <c r="I328" s="205"/>
    </row>
    <row r="329" spans="1:9" ht="20.100000000000001" customHeight="1" x14ac:dyDescent="0.25">
      <c r="A329" s="23">
        <v>4</v>
      </c>
      <c r="B329" s="14" t="s">
        <v>233</v>
      </c>
      <c r="C329" s="205"/>
      <c r="D329" s="205"/>
      <c r="E329" s="205"/>
      <c r="F329" s="205"/>
      <c r="G329" s="205"/>
      <c r="H329" s="205"/>
      <c r="I329" s="205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4.2818509615384617</v>
      </c>
      <c r="E330" s="26">
        <f>data!BW60</f>
        <v>0</v>
      </c>
      <c r="F330" s="26">
        <f>data!BX60</f>
        <v>1.8887019230769231</v>
      </c>
      <c r="G330" s="26">
        <f>data!BY60</f>
        <v>0.99615384615384617</v>
      </c>
      <c r="H330" s="26">
        <f>data!BZ60</f>
        <v>0</v>
      </c>
      <c r="I330" s="26">
        <f>data!CA60</f>
        <v>0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222671</v>
      </c>
      <c r="E331" s="86">
        <f>data!BW61</f>
        <v>0</v>
      </c>
      <c r="F331" s="86">
        <f>data!BX61</f>
        <v>202904</v>
      </c>
      <c r="G331" s="86">
        <f>data!BY61</f>
        <v>140488</v>
      </c>
      <c r="H331" s="86">
        <f>data!BZ61</f>
        <v>0</v>
      </c>
      <c r="I331" s="86">
        <f>data!CA61</f>
        <v>0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43519</v>
      </c>
      <c r="E332" s="86">
        <f>data!BW62</f>
        <v>0</v>
      </c>
      <c r="F332" s="86">
        <f>data!BX62</f>
        <v>39656</v>
      </c>
      <c r="G332" s="86">
        <f>data!BY62</f>
        <v>27457</v>
      </c>
      <c r="H332" s="86">
        <f>data!BZ62</f>
        <v>0</v>
      </c>
      <c r="I332" s="86">
        <f>data!CA62</f>
        <v>0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4401</v>
      </c>
      <c r="E334" s="86">
        <f>data!BW64</f>
        <v>0</v>
      </c>
      <c r="F334" s="86">
        <f>data!BX64</f>
        <v>1190</v>
      </c>
      <c r="G334" s="86">
        <f>data!BY64</f>
        <v>987</v>
      </c>
      <c r="H334" s="86">
        <f>data!BZ64</f>
        <v>0</v>
      </c>
      <c r="I334" s="86">
        <f>data!CA64</f>
        <v>0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825</v>
      </c>
      <c r="E335" s="86">
        <f>data!BW65</f>
        <v>0</v>
      </c>
      <c r="F335" s="86">
        <f>data!BX65</f>
        <v>0</v>
      </c>
      <c r="G335" s="86">
        <f>data!BY65</f>
        <v>2229</v>
      </c>
      <c r="H335" s="86">
        <f>data!BZ65</f>
        <v>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22089</v>
      </c>
      <c r="E336" s="86">
        <f>data!BW66</f>
        <v>0</v>
      </c>
      <c r="F336" s="86">
        <f>data!BX66</f>
        <v>10093</v>
      </c>
      <c r="G336" s="86">
        <f>data!BY66</f>
        <v>0</v>
      </c>
      <c r="H336" s="86">
        <f>data!BZ66</f>
        <v>0</v>
      </c>
      <c r="I336" s="86">
        <f>data!CA66</f>
        <v>0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2896</v>
      </c>
      <c r="E337" s="86">
        <f>data!BW67</f>
        <v>0</v>
      </c>
      <c r="F337" s="86">
        <f>data!BX67</f>
        <v>0</v>
      </c>
      <c r="G337" s="86">
        <f>data!BY67</f>
        <v>803</v>
      </c>
      <c r="H337" s="86">
        <f>data!BZ67</f>
        <v>0</v>
      </c>
      <c r="I337" s="86">
        <f>data!CA67</f>
        <v>0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12340</v>
      </c>
      <c r="E338" s="86">
        <f>data!BW68</f>
        <v>0</v>
      </c>
      <c r="F338" s="86">
        <f>data!BX68</f>
        <v>1776</v>
      </c>
      <c r="G338" s="86">
        <f>data!BY68</f>
        <v>1042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40371</v>
      </c>
      <c r="E339" s="86">
        <f>data!BW69</f>
        <v>0</v>
      </c>
      <c r="F339" s="86">
        <f>data!BX69</f>
        <v>6453</v>
      </c>
      <c r="G339" s="86">
        <f>data!BY69</f>
        <v>3350</v>
      </c>
      <c r="H339" s="86">
        <f>data!BZ69</f>
        <v>0</v>
      </c>
      <c r="I339" s="86">
        <f>data!CA69</f>
        <v>0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-11098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0</v>
      </c>
      <c r="D341" s="14">
        <f>data!BV71</f>
        <v>338014</v>
      </c>
      <c r="E341" s="14">
        <f>data!BW71</f>
        <v>0</v>
      </c>
      <c r="F341" s="14">
        <f>data!BX71</f>
        <v>262072</v>
      </c>
      <c r="G341" s="14">
        <f>data!BY71</f>
        <v>176356</v>
      </c>
      <c r="H341" s="14">
        <f>data!BZ71</f>
        <v>0</v>
      </c>
      <c r="I341" s="14">
        <f>data!CA71</f>
        <v>0</v>
      </c>
    </row>
    <row r="342" spans="1:9" ht="20.100000000000001" customHeight="1" x14ac:dyDescent="0.25">
      <c r="A342" s="23">
        <v>17</v>
      </c>
      <c r="B342" s="14" t="s">
        <v>244</v>
      </c>
      <c r="C342" s="204"/>
      <c r="D342" s="204"/>
      <c r="E342" s="204"/>
      <c r="F342" s="204"/>
      <c r="G342" s="204"/>
      <c r="H342" s="204"/>
      <c r="I342" s="204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06" t="str">
        <f>IF(data!BU73&gt;0,data!BU73,"")</f>
        <v>x</v>
      </c>
      <c r="D344" s="206" t="str">
        <f>IF(data!BV73&gt;0,data!BV73,"")</f>
        <v>x</v>
      </c>
      <c r="E344" s="206" t="str">
        <f>IF(data!BW73&gt;0,data!BW73,"")</f>
        <v>x</v>
      </c>
      <c r="F344" s="206" t="str">
        <f>IF(data!BX73&gt;0,data!BX73,"")</f>
        <v>x</v>
      </c>
      <c r="G344" s="206" t="str">
        <f>IF(data!BY73&gt;0,data!BY73,"")</f>
        <v>x</v>
      </c>
      <c r="H344" s="206" t="str">
        <f>IF(data!BZ73&gt;0,data!BZ73,"")</f>
        <v>x</v>
      </c>
      <c r="I344" s="206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06" t="str">
        <f>IF(data!BU74&gt;0,data!BU74,"")</f>
        <v>x</v>
      </c>
      <c r="D345" s="206" t="str">
        <f>IF(data!BV74&gt;0,data!BV74,"")</f>
        <v>x</v>
      </c>
      <c r="E345" s="206" t="str">
        <f>IF(data!BW74&gt;0,data!BW74,"")</f>
        <v>x</v>
      </c>
      <c r="F345" s="206" t="str">
        <f>IF(data!BX74&gt;0,data!BX74,"")</f>
        <v>x</v>
      </c>
      <c r="G345" s="206" t="str">
        <f>IF(data!BY74&gt;0,data!BY74,"")</f>
        <v>x</v>
      </c>
      <c r="H345" s="206" t="str">
        <f>IF(data!BZ74&gt;0,data!BZ74,"")</f>
        <v>x</v>
      </c>
      <c r="I345" s="206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06" t="str">
        <f>IF(data!BU75&gt;0,data!BU75,"")</f>
        <v>x</v>
      </c>
      <c r="D346" s="206" t="str">
        <f>IF(data!BV75&gt;0,data!BV75,"")</f>
        <v>x</v>
      </c>
      <c r="E346" s="206" t="str">
        <f>IF(data!BW75&gt;0,data!BW75,"")</f>
        <v>x</v>
      </c>
      <c r="F346" s="206" t="str">
        <f>IF(data!BX75&gt;0,data!BX75,"")</f>
        <v>x</v>
      </c>
      <c r="G346" s="206" t="str">
        <f>IF(data!BY75&gt;0,data!BY75,"")</f>
        <v>x</v>
      </c>
      <c r="H346" s="206" t="str">
        <f>IF(data!BZ75&gt;0,data!BZ75,"")</f>
        <v>x</v>
      </c>
      <c r="I346" s="206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04"/>
      <c r="D347" s="204"/>
      <c r="E347" s="204"/>
      <c r="F347" s="204"/>
      <c r="G347" s="204"/>
      <c r="H347" s="204"/>
      <c r="I347" s="204"/>
    </row>
    <row r="348" spans="1:9" ht="20.100000000000001" customHeight="1" x14ac:dyDescent="0.25">
      <c r="A348" s="23">
        <v>22</v>
      </c>
      <c r="B348" s="14" t="s">
        <v>1186</v>
      </c>
      <c r="C348" s="85">
        <f>data!BU76</f>
        <v>0</v>
      </c>
      <c r="D348" s="85">
        <f>data!BV76</f>
        <v>537</v>
      </c>
      <c r="E348" s="85">
        <f>data!BW76</f>
        <v>0</v>
      </c>
      <c r="F348" s="85">
        <f>data!BX76</f>
        <v>0</v>
      </c>
      <c r="G348" s="85">
        <f>data!BY76</f>
        <v>149</v>
      </c>
      <c r="H348" s="85">
        <f>data!BZ76</f>
        <v>0</v>
      </c>
      <c r="I348" s="85">
        <f>data!CA76</f>
        <v>0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data!BU78</f>
        <v>0</v>
      </c>
      <c r="D350" s="85">
        <f>data!BV78</f>
        <v>537</v>
      </c>
      <c r="E350" s="85">
        <f>data!BW78</f>
        <v>0</v>
      </c>
      <c r="F350" s="85">
        <f>data!BX78</f>
        <v>0</v>
      </c>
      <c r="G350" s="85">
        <f>data!BY78</f>
        <v>149</v>
      </c>
      <c r="H350" s="85">
        <f>data!BZ78</f>
        <v>0</v>
      </c>
      <c r="I350" s="85">
        <f>data!CA78</f>
        <v>0</v>
      </c>
    </row>
    <row r="351" spans="1:9" ht="20.100000000000001" customHeight="1" x14ac:dyDescent="0.2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09" t="str">
        <f>IF(data!BU80&gt;0,data!BU80,"")</f>
        <v/>
      </c>
      <c r="D352" s="209" t="str">
        <f>IF(data!BV80&gt;0,data!BV80,"")</f>
        <v/>
      </c>
      <c r="E352" s="209" t="str">
        <f>IF(data!BW80&gt;0,data!BW80,"")</f>
        <v/>
      </c>
      <c r="F352" s="209" t="str">
        <f>IF(data!BX80&gt;0,data!BX80,"")</f>
        <v/>
      </c>
      <c r="G352" s="209" t="str">
        <f>IF(data!BY80&gt;0,data!BY80,"")</f>
        <v/>
      </c>
      <c r="H352" s="209" t="str">
        <f>IF(data!BZ80&gt;0,data!BZ80,"")</f>
        <v/>
      </c>
      <c r="I352" s="209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Lake Chelan Community Hospital</v>
      </c>
      <c r="B356" s="77"/>
      <c r="C356" s="77"/>
      <c r="D356" s="77"/>
      <c r="E356" s="77"/>
      <c r="F356" s="77"/>
      <c r="G356" s="80"/>
      <c r="H356" s="79" t="str">
        <f>"FYE: "&amp;data!C82</f>
        <v>FYE: 12/31/2018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05"/>
      <c r="D360" s="205"/>
      <c r="E360" s="205"/>
      <c r="F360" s="205"/>
      <c r="G360" s="205"/>
      <c r="H360" s="205"/>
      <c r="I360" s="205"/>
    </row>
    <row r="361" spans="1:9" ht="20.100000000000001" customHeight="1" x14ac:dyDescent="0.25">
      <c r="A361" s="23">
        <v>4</v>
      </c>
      <c r="B361" s="14" t="s">
        <v>233</v>
      </c>
      <c r="C361" s="205"/>
      <c r="D361" s="205"/>
      <c r="E361" s="205"/>
      <c r="F361" s="205"/>
      <c r="G361" s="205"/>
      <c r="H361" s="205"/>
      <c r="I361" s="205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1.0048076923076923</v>
      </c>
      <c r="D362" s="26">
        <f>data!CC60</f>
        <v>0</v>
      </c>
      <c r="E362" s="210"/>
      <c r="F362" s="204"/>
      <c r="G362" s="204"/>
      <c r="H362" s="204"/>
      <c r="I362" s="87">
        <f>data!CE60</f>
        <v>218.14128846153847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64764</v>
      </c>
      <c r="D363" s="86">
        <f>data!CC61</f>
        <v>0</v>
      </c>
      <c r="E363" s="211"/>
      <c r="F363" s="212"/>
      <c r="G363" s="212"/>
      <c r="H363" s="212"/>
      <c r="I363" s="86">
        <f>data!CE61</f>
        <v>17307571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12658</v>
      </c>
      <c r="D364" s="86">
        <f>data!CC62</f>
        <v>0</v>
      </c>
      <c r="E364" s="211"/>
      <c r="F364" s="212"/>
      <c r="G364" s="212"/>
      <c r="H364" s="212"/>
      <c r="I364" s="86">
        <f>data!CE62</f>
        <v>3382628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1"/>
      <c r="F365" s="212"/>
      <c r="G365" s="212"/>
      <c r="H365" s="212"/>
      <c r="I365" s="86">
        <f>data!CE63</f>
        <v>459903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354</v>
      </c>
      <c r="D366" s="86">
        <f>data!CC64</f>
        <v>0</v>
      </c>
      <c r="E366" s="211"/>
      <c r="F366" s="212"/>
      <c r="G366" s="212"/>
      <c r="H366" s="212"/>
      <c r="I366" s="86">
        <f>data!CE64</f>
        <v>2248878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296</v>
      </c>
      <c r="D367" s="86">
        <f>data!CC65</f>
        <v>0</v>
      </c>
      <c r="E367" s="211"/>
      <c r="F367" s="212"/>
      <c r="G367" s="212"/>
      <c r="H367" s="212"/>
      <c r="I367" s="86">
        <f>data!CE65</f>
        <v>200270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2419</v>
      </c>
      <c r="D368" s="86">
        <f>data!CC66</f>
        <v>0</v>
      </c>
      <c r="E368" s="211"/>
      <c r="F368" s="212"/>
      <c r="G368" s="212"/>
      <c r="H368" s="212"/>
      <c r="I368" s="86">
        <f>data!CE66</f>
        <v>2123164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0</v>
      </c>
      <c r="E369" s="211"/>
      <c r="F369" s="212"/>
      <c r="G369" s="212"/>
      <c r="H369" s="212"/>
      <c r="I369" s="86">
        <f>data!CE67</f>
        <v>743889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1"/>
      <c r="F370" s="212"/>
      <c r="G370" s="212"/>
      <c r="H370" s="212"/>
      <c r="I370" s="86">
        <f>data!CE68</f>
        <v>412534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52667.119999999995</v>
      </c>
      <c r="D371" s="86">
        <f>data!CC69</f>
        <v>0</v>
      </c>
      <c r="E371" s="86">
        <f>data!CD69</f>
        <v>763158.04</v>
      </c>
      <c r="F371" s="212"/>
      <c r="G371" s="212"/>
      <c r="H371" s="212"/>
      <c r="I371" s="86">
        <f>data!CE69</f>
        <v>1981109.1600000001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16">
        <f>data!CD70</f>
        <v>202034</v>
      </c>
      <c r="F372" s="213"/>
      <c r="G372" s="213"/>
      <c r="H372" s="213"/>
      <c r="I372" s="14">
        <f>-data!CE70</f>
        <v>-841577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133158.12</v>
      </c>
      <c r="D373" s="86">
        <f>data!CC71</f>
        <v>0</v>
      </c>
      <c r="E373" s="86">
        <f>data!CD71</f>
        <v>561124.04</v>
      </c>
      <c r="F373" s="212"/>
      <c r="G373" s="212"/>
      <c r="H373" s="212"/>
      <c r="I373" s="14">
        <f>data!CE71</f>
        <v>28018369.16</v>
      </c>
    </row>
    <row r="374" spans="1:9" ht="20.100000000000001" customHeight="1" x14ac:dyDescent="0.25">
      <c r="A374" s="23">
        <v>17</v>
      </c>
      <c r="B374" s="14" t="s">
        <v>244</v>
      </c>
      <c r="C374" s="212"/>
      <c r="D374" s="212"/>
      <c r="E374" s="212"/>
      <c r="F374" s="212"/>
      <c r="G374" s="212"/>
      <c r="H374" s="212"/>
      <c r="I374" s="14">
        <f>-data!CE72</f>
        <v>-1676063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06" t="str">
        <f>IF(data!CB73&gt;0,data!CB73,"")</f>
        <v>x</v>
      </c>
      <c r="D376" s="206" t="str">
        <f>IF(data!CC73&gt;0,data!CC73,"")</f>
        <v>x</v>
      </c>
      <c r="E376" s="207"/>
      <c r="F376" s="204"/>
      <c r="G376" s="204"/>
      <c r="H376" s="204"/>
      <c r="I376" s="85">
        <f>data!CE73</f>
        <v>13290503.4</v>
      </c>
    </row>
    <row r="377" spans="1:9" ht="20.100000000000001" customHeight="1" x14ac:dyDescent="0.25">
      <c r="A377" s="23">
        <v>20</v>
      </c>
      <c r="B377" s="48" t="s">
        <v>1183</v>
      </c>
      <c r="C377" s="206" t="str">
        <f>IF(data!CB74&gt;0,data!CB74,"")</f>
        <v>x</v>
      </c>
      <c r="D377" s="206" t="str">
        <f>IF(data!CC74&gt;0,data!CC74,"")</f>
        <v>x</v>
      </c>
      <c r="E377" s="207"/>
      <c r="F377" s="204"/>
      <c r="G377" s="204"/>
      <c r="H377" s="204"/>
      <c r="I377" s="85">
        <f>data!CE74</f>
        <v>34588119.77359999</v>
      </c>
    </row>
    <row r="378" spans="1:9" ht="20.100000000000001" customHeight="1" x14ac:dyDescent="0.25">
      <c r="A378" s="23">
        <v>21</v>
      </c>
      <c r="B378" s="48" t="s">
        <v>1184</v>
      </c>
      <c r="C378" s="206" t="str">
        <f>IF(data!CB75&gt;0,data!CB75,"")</f>
        <v>x</v>
      </c>
      <c r="D378" s="206" t="str">
        <f>IF(data!CC75&gt;0,data!CC75,"")</f>
        <v>x</v>
      </c>
      <c r="E378" s="207"/>
      <c r="F378" s="204"/>
      <c r="G378" s="204"/>
      <c r="H378" s="204"/>
      <c r="I378" s="85">
        <f>data!CE75</f>
        <v>47878623.173600003</v>
      </c>
    </row>
    <row r="379" spans="1:9" ht="20.100000000000001" customHeight="1" x14ac:dyDescent="0.25">
      <c r="A379" s="23" t="s">
        <v>1185</v>
      </c>
      <c r="B379" s="60"/>
      <c r="C379" s="204"/>
      <c r="D379" s="204"/>
      <c r="E379" s="204"/>
      <c r="F379" s="204"/>
      <c r="G379" s="204"/>
      <c r="H379" s="204"/>
      <c r="I379" s="204"/>
    </row>
    <row r="380" spans="1:9" ht="20.100000000000001" customHeight="1" x14ac:dyDescent="0.25">
      <c r="A380" s="23">
        <v>22</v>
      </c>
      <c r="B380" s="14" t="s">
        <v>1186</v>
      </c>
      <c r="C380" s="85">
        <f>data!CB76</f>
        <v>0</v>
      </c>
      <c r="D380" s="85">
        <f>data!CC76</f>
        <v>0</v>
      </c>
      <c r="E380" s="207"/>
      <c r="F380" s="204"/>
      <c r="G380" s="204"/>
      <c r="H380" s="204"/>
      <c r="I380" s="14">
        <f>data!CE76</f>
        <v>37424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06" t="str">
        <f>IF(data!CC77&gt;0,data!CC77,"")</f>
        <v>x</v>
      </c>
      <c r="E381" s="207"/>
      <c r="F381" s="204"/>
      <c r="G381" s="204"/>
      <c r="H381" s="204"/>
      <c r="I381" s="14">
        <f>data!CE77</f>
        <v>18463</v>
      </c>
    </row>
    <row r="382" spans="1:9" ht="20.100000000000001" customHeight="1" x14ac:dyDescent="0.25">
      <c r="A382" s="23">
        <v>24</v>
      </c>
      <c r="B382" s="14" t="s">
        <v>1188</v>
      </c>
      <c r="C382" s="14" t="str">
        <f>IF(data!CB78&gt;0,data!CB78,"")</f>
        <v/>
      </c>
      <c r="D382" s="206" t="str">
        <f>IF(data!CC78&gt;0,data!CC78,"")</f>
        <v>x</v>
      </c>
      <c r="E382" s="207"/>
      <c r="F382" s="204"/>
      <c r="G382" s="204"/>
      <c r="H382" s="204"/>
      <c r="I382" s="14">
        <f>data!CE78</f>
        <v>12048.98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06" t="str">
        <f>IF(data!CC79&gt;0,data!CC79,"")</f>
        <v>x</v>
      </c>
      <c r="E383" s="207"/>
      <c r="F383" s="204"/>
      <c r="G383" s="204"/>
      <c r="H383" s="204"/>
      <c r="I383" s="14">
        <f>data!CE79</f>
        <v>95865.70749999999</v>
      </c>
    </row>
    <row r="384" spans="1:9" ht="20.100000000000001" customHeight="1" x14ac:dyDescent="0.25">
      <c r="A384" s="23">
        <v>26</v>
      </c>
      <c r="B384" s="14" t="s">
        <v>252</v>
      </c>
      <c r="C384" s="206" t="str">
        <f>IF(data!CB80&gt;0,data!CB80,"")</f>
        <v/>
      </c>
      <c r="D384" s="206" t="str">
        <f>IF(data!CC80&gt;0,data!CC80,"")</f>
        <v>x</v>
      </c>
      <c r="E384" s="210"/>
      <c r="F384" s="204"/>
      <c r="G384" s="204"/>
      <c r="H384" s="204"/>
      <c r="I384" s="84">
        <f>data!CE80</f>
        <v>116.83478226538462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Lake Chelan Community Hospital Year End Report</dc:title>
  <dc:subject>2018 Lake Chelan Community Hospital Year End Report</dc:subject>
  <dc:creator>Washington State Dept of Health - HSQA - Community Health Systems</dc:creator>
  <cp:keywords>hospital financial reports</cp:keywords>
  <cp:lastModifiedBy>Huyck, Randall  (DOH)</cp:lastModifiedBy>
  <cp:lastPrinted>2002-06-14T19:29:50Z</cp:lastPrinted>
  <dcterms:created xsi:type="dcterms:W3CDTF">1999-06-02T22:01:56Z</dcterms:created>
  <dcterms:modified xsi:type="dcterms:W3CDTF">2019-06-19T18:40:48Z</dcterms:modified>
</cp:coreProperties>
</file>