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F493" i="1" l="1"/>
  <c r="D493" i="1"/>
  <c r="A493" i="1"/>
  <c r="B493" i="1"/>
  <c r="C615" i="10"/>
  <c r="E550" i="10"/>
  <c r="F546" i="10"/>
  <c r="E546" i="10"/>
  <c r="F545" i="10"/>
  <c r="E545" i="10"/>
  <c r="E544" i="10"/>
  <c r="F544" i="10"/>
  <c r="F540" i="10"/>
  <c r="E540" i="10"/>
  <c r="H540" i="10"/>
  <c r="H539" i="10"/>
  <c r="F539" i="10"/>
  <c r="E539" i="10"/>
  <c r="E538" i="10"/>
  <c r="F537" i="10"/>
  <c r="E537" i="10"/>
  <c r="F536" i="10"/>
  <c r="E536" i="10"/>
  <c r="H536" i="10"/>
  <c r="E535" i="10"/>
  <c r="E534" i="10"/>
  <c r="E533" i="10"/>
  <c r="E532" i="10"/>
  <c r="F532" i="10"/>
  <c r="F531" i="10"/>
  <c r="E531" i="10"/>
  <c r="H530" i="10"/>
  <c r="F530" i="10"/>
  <c r="E530" i="10"/>
  <c r="F529" i="10"/>
  <c r="E529" i="10"/>
  <c r="H529" i="10"/>
  <c r="E528" i="10"/>
  <c r="F528" i="10"/>
  <c r="E527" i="10"/>
  <c r="H527" i="10"/>
  <c r="E526" i="10"/>
  <c r="F526" i="10"/>
  <c r="E525" i="10"/>
  <c r="F525" i="10"/>
  <c r="E524" i="10"/>
  <c r="F524" i="10"/>
  <c r="F523" i="10"/>
  <c r="E523" i="10"/>
  <c r="E522" i="10"/>
  <c r="E520" i="10"/>
  <c r="E519" i="10"/>
  <c r="E518" i="10"/>
  <c r="F517" i="10"/>
  <c r="E517" i="10"/>
  <c r="E516" i="10"/>
  <c r="F516" i="10"/>
  <c r="F515" i="10"/>
  <c r="E515" i="10"/>
  <c r="E514" i="10"/>
  <c r="F514" i="10"/>
  <c r="E511" i="10"/>
  <c r="F511" i="10"/>
  <c r="E510" i="10"/>
  <c r="E509" i="10"/>
  <c r="H508" i="10"/>
  <c r="E508" i="10"/>
  <c r="F508" i="10"/>
  <c r="H507" i="10"/>
  <c r="F507" i="10"/>
  <c r="E507" i="10"/>
  <c r="E506" i="10"/>
  <c r="H505" i="10"/>
  <c r="F505" i="10"/>
  <c r="E505" i="10"/>
  <c r="E504" i="10"/>
  <c r="F504" i="10"/>
  <c r="F503" i="10"/>
  <c r="E503" i="10"/>
  <c r="H503" i="10"/>
  <c r="F502" i="10"/>
  <c r="E502" i="10"/>
  <c r="H502" i="10"/>
  <c r="E501" i="10"/>
  <c r="E500" i="10"/>
  <c r="F500" i="10"/>
  <c r="E499" i="10"/>
  <c r="E498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C440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C326" i="10"/>
  <c r="D328" i="10" s="1"/>
  <c r="D319" i="10"/>
  <c r="D314" i="10"/>
  <c r="D290" i="10"/>
  <c r="D283" i="10"/>
  <c r="D275" i="10"/>
  <c r="B476" i="10" s="1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F77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D71" i="10"/>
  <c r="C575" i="10" s="1"/>
  <c r="CE70" i="10"/>
  <c r="C458" i="10" s="1"/>
  <c r="CE69" i="10"/>
  <c r="CE68" i="10"/>
  <c r="C434" i="10" s="1"/>
  <c r="CE66" i="10"/>
  <c r="C432" i="10" s="1"/>
  <c r="CE65" i="10"/>
  <c r="C431" i="10" s="1"/>
  <c r="CE64" i="10"/>
  <c r="F612" i="10" s="1"/>
  <c r="CE63" i="10"/>
  <c r="CE61" i="10"/>
  <c r="CB48" i="10" s="1"/>
  <c r="CB62" i="10" s="1"/>
  <c r="CE60" i="10"/>
  <c r="H612" i="10" s="1"/>
  <c r="B53" i="10"/>
  <c r="CE51" i="10"/>
  <c r="B49" i="10"/>
  <c r="CE47" i="10"/>
  <c r="N48" i="10" l="1"/>
  <c r="N62" i="10" s="1"/>
  <c r="AM48" i="10"/>
  <c r="AM62" i="10" s="1"/>
  <c r="BS48" i="10"/>
  <c r="BS62" i="10" s="1"/>
  <c r="D463" i="10"/>
  <c r="D242" i="10"/>
  <c r="B448" i="10" s="1"/>
  <c r="D330" i="10"/>
  <c r="F48" i="10"/>
  <c r="F62" i="10" s="1"/>
  <c r="W48" i="10"/>
  <c r="W62" i="10" s="1"/>
  <c r="BC48" i="10"/>
  <c r="BC62" i="10" s="1"/>
  <c r="D464" i="10"/>
  <c r="D339" i="10"/>
  <c r="C482" i="10" s="1"/>
  <c r="V48" i="10"/>
  <c r="V62" i="10" s="1"/>
  <c r="BB48" i="10"/>
  <c r="BB62" i="10" s="1"/>
  <c r="G48" i="10"/>
  <c r="G62" i="10" s="1"/>
  <c r="AL48" i="10"/>
  <c r="AL62" i="10" s="1"/>
  <c r="BR48" i="10"/>
  <c r="BR62" i="10" s="1"/>
  <c r="B440" i="10"/>
  <c r="B575" i="1"/>
  <c r="H48" i="10"/>
  <c r="H62" i="10" s="1"/>
  <c r="X48" i="10"/>
  <c r="X62" i="10" s="1"/>
  <c r="AN48" i="10"/>
  <c r="AN62" i="10" s="1"/>
  <c r="BD48" i="10"/>
  <c r="BD62" i="10" s="1"/>
  <c r="BT48" i="10"/>
  <c r="BT62" i="10" s="1"/>
  <c r="F513" i="10"/>
  <c r="I48" i="10"/>
  <c r="I62" i="10" s="1"/>
  <c r="Y48" i="10"/>
  <c r="Y62" i="10" s="1"/>
  <c r="AO48" i="10"/>
  <c r="AO62" i="10" s="1"/>
  <c r="BE48" i="10"/>
  <c r="BE62" i="10" s="1"/>
  <c r="BE71" i="10" s="1"/>
  <c r="B550" i="1" s="1"/>
  <c r="BU48" i="10"/>
  <c r="BU62" i="10" s="1"/>
  <c r="AK52" i="10"/>
  <c r="AK67" i="10" s="1"/>
  <c r="BA52" i="10"/>
  <c r="BA67" i="10" s="1"/>
  <c r="AT48" i="10"/>
  <c r="AT62" i="10" s="1"/>
  <c r="D612" i="10"/>
  <c r="CF76" i="10"/>
  <c r="D52" i="10" s="1"/>
  <c r="D67" i="10" s="1"/>
  <c r="BO52" i="10"/>
  <c r="BO67" i="10" s="1"/>
  <c r="BG52" i="10"/>
  <c r="BG67" i="10" s="1"/>
  <c r="AY52" i="10"/>
  <c r="AY67" i="10" s="1"/>
  <c r="AI52" i="10"/>
  <c r="AI67" i="10" s="1"/>
  <c r="AA52" i="10"/>
  <c r="AA67" i="10" s="1"/>
  <c r="S52" i="10"/>
  <c r="S67" i="10" s="1"/>
  <c r="C52" i="10"/>
  <c r="BU52" i="10"/>
  <c r="BU67" i="10" s="1"/>
  <c r="BE52" i="10"/>
  <c r="BE67" i="10" s="1"/>
  <c r="I52" i="10"/>
  <c r="I67" i="10" s="1"/>
  <c r="BV52" i="10"/>
  <c r="BV67" i="10" s="1"/>
  <c r="BN52" i="10"/>
  <c r="BN67" i="10" s="1"/>
  <c r="AX52" i="10"/>
  <c r="AX67" i="10" s="1"/>
  <c r="AP52" i="10"/>
  <c r="AP67" i="10" s="1"/>
  <c r="AH52" i="10"/>
  <c r="AH67" i="10" s="1"/>
  <c r="R52" i="10"/>
  <c r="R67" i="10" s="1"/>
  <c r="J52" i="10"/>
  <c r="J67" i="10" s="1"/>
  <c r="BM52" i="10"/>
  <c r="BM67" i="10" s="1"/>
  <c r="Q52" i="10"/>
  <c r="Q67" i="10" s="1"/>
  <c r="CC52" i="10"/>
  <c r="CC67" i="10" s="1"/>
  <c r="AW52" i="10"/>
  <c r="AW67" i="10" s="1"/>
  <c r="CB52" i="10"/>
  <c r="CB67" i="10" s="1"/>
  <c r="CB71" i="10" s="1"/>
  <c r="B573" i="1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J48" i="10"/>
  <c r="BJ62" i="10" s="1"/>
  <c r="AL52" i="10"/>
  <c r="AL67" i="10" s="1"/>
  <c r="AD48" i="10"/>
  <c r="AD62" i="10" s="1"/>
  <c r="BZ48" i="10"/>
  <c r="BZ62" i="10" s="1"/>
  <c r="F52" i="10"/>
  <c r="F67" i="10" s="1"/>
  <c r="V52" i="10"/>
  <c r="V67" i="10" s="1"/>
  <c r="BR52" i="10"/>
  <c r="BR67" i="10" s="1"/>
  <c r="AU48" i="10"/>
  <c r="AU62" i="10" s="1"/>
  <c r="W52" i="10"/>
  <c r="W67" i="10" s="1"/>
  <c r="W71" i="10" s="1"/>
  <c r="B516" i="1" s="1"/>
  <c r="F521" i="10"/>
  <c r="P48" i="10"/>
  <c r="P62" i="10" s="1"/>
  <c r="P71" i="10" s="1"/>
  <c r="B509" i="1" s="1"/>
  <c r="AF48" i="10"/>
  <c r="AF62" i="10" s="1"/>
  <c r="AF71" i="10" s="1"/>
  <c r="B525" i="1" s="1"/>
  <c r="AV48" i="10"/>
  <c r="AV62" i="10" s="1"/>
  <c r="BL48" i="10"/>
  <c r="BL62" i="10" s="1"/>
  <c r="BL71" i="10" s="1"/>
  <c r="B557" i="1" s="1"/>
  <c r="L52" i="10"/>
  <c r="L67" i="10" s="1"/>
  <c r="AB52" i="10"/>
  <c r="AB67" i="10" s="1"/>
  <c r="AR52" i="10"/>
  <c r="AR67" i="10" s="1"/>
  <c r="BH52" i="10"/>
  <c r="BH67" i="10" s="1"/>
  <c r="BX52" i="10"/>
  <c r="BX67" i="10" s="1"/>
  <c r="V71" i="10"/>
  <c r="B515" i="1" s="1"/>
  <c r="O52" i="10"/>
  <c r="O67" i="10" s="1"/>
  <c r="AU52" i="10"/>
  <c r="AU67" i="10" s="1"/>
  <c r="C427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K71" i="10" s="1"/>
  <c r="B530" i="1" s="1"/>
  <c r="AC48" i="10"/>
  <c r="AC62" i="10" s="1"/>
  <c r="U48" i="10"/>
  <c r="U62" i="10" s="1"/>
  <c r="M48" i="10"/>
  <c r="M62" i="10" s="1"/>
  <c r="E48" i="10"/>
  <c r="E62" i="10" s="1"/>
  <c r="BH48" i="10"/>
  <c r="BH62" i="10" s="1"/>
  <c r="AR48" i="10"/>
  <c r="AR62" i="10" s="1"/>
  <c r="AR71" i="10" s="1"/>
  <c r="B537" i="1" s="1"/>
  <c r="AB48" i="10"/>
  <c r="AB62" i="10" s="1"/>
  <c r="L48" i="10"/>
  <c r="L62" i="10" s="1"/>
  <c r="L71" i="10" s="1"/>
  <c r="B505" i="1" s="1"/>
  <c r="BO48" i="10"/>
  <c r="BO62" i="10" s="1"/>
  <c r="BO71" i="10" s="1"/>
  <c r="B560" i="1" s="1"/>
  <c r="BG48" i="10"/>
  <c r="BG62" i="10" s="1"/>
  <c r="AI48" i="10"/>
  <c r="AI62" i="10" s="1"/>
  <c r="AI71" i="10" s="1"/>
  <c r="B528" i="1" s="1"/>
  <c r="S48" i="10"/>
  <c r="S62" i="10" s="1"/>
  <c r="S71" i="10" s="1"/>
  <c r="B512" i="1" s="1"/>
  <c r="BX48" i="10"/>
  <c r="BX62" i="10" s="1"/>
  <c r="BX71" i="10" s="1"/>
  <c r="B569" i="1" s="1"/>
  <c r="BP48" i="10"/>
  <c r="BP62" i="10" s="1"/>
  <c r="AZ48" i="10"/>
  <c r="AZ62" i="10" s="1"/>
  <c r="AJ48" i="10"/>
  <c r="AJ62" i="10" s="1"/>
  <c r="T48" i="10"/>
  <c r="T62" i="10" s="1"/>
  <c r="D48" i="10"/>
  <c r="D62" i="10" s="1"/>
  <c r="BW48" i="10"/>
  <c r="BW62" i="10" s="1"/>
  <c r="AY48" i="10"/>
  <c r="AY62" i="10" s="1"/>
  <c r="AY71" i="10" s="1"/>
  <c r="B544" i="1" s="1"/>
  <c r="AA48" i="10"/>
  <c r="AA62" i="10" s="1"/>
  <c r="K48" i="10"/>
  <c r="K62" i="10" s="1"/>
  <c r="AQ48" i="10"/>
  <c r="AQ62" i="10" s="1"/>
  <c r="C48" i="10"/>
  <c r="BV48" i="10"/>
  <c r="BV62" i="10" s="1"/>
  <c r="BN48" i="10"/>
  <c r="BN62" i="10" s="1"/>
  <c r="BN71" i="10" s="1"/>
  <c r="B559" i="1" s="1"/>
  <c r="BF48" i="10"/>
  <c r="BF62" i="10" s="1"/>
  <c r="AX48" i="10"/>
  <c r="AX62" i="10" s="1"/>
  <c r="AX71" i="10" s="1"/>
  <c r="B543" i="1" s="1"/>
  <c r="AP48" i="10"/>
  <c r="AP62" i="10" s="1"/>
  <c r="AH48" i="10"/>
  <c r="AH62" i="10" s="1"/>
  <c r="AH71" i="10" s="1"/>
  <c r="B527" i="1" s="1"/>
  <c r="Z48" i="10"/>
  <c r="Z62" i="10" s="1"/>
  <c r="R48" i="10"/>
  <c r="R62" i="10" s="1"/>
  <c r="R71" i="10" s="1"/>
  <c r="B511" i="1" s="1"/>
  <c r="J48" i="10"/>
  <c r="J62" i="10" s="1"/>
  <c r="O48" i="10"/>
  <c r="O62" i="10" s="1"/>
  <c r="O71" i="10" s="1"/>
  <c r="B508" i="1" s="1"/>
  <c r="AE48" i="10"/>
  <c r="AE62" i="10" s="1"/>
  <c r="BK48" i="10"/>
  <c r="BK62" i="10" s="1"/>
  <c r="CA48" i="10"/>
  <c r="CA62" i="10" s="1"/>
  <c r="G52" i="10"/>
  <c r="G67" i="10" s="1"/>
  <c r="G71" i="10" s="1"/>
  <c r="B500" i="1" s="1"/>
  <c r="AM52" i="10"/>
  <c r="AM67" i="10" s="1"/>
  <c r="AM71" i="10" s="1"/>
  <c r="B532" i="1" s="1"/>
  <c r="BC52" i="10"/>
  <c r="BC67" i="10" s="1"/>
  <c r="BC71" i="10" s="1"/>
  <c r="B548" i="1" s="1"/>
  <c r="BS52" i="10"/>
  <c r="BS67" i="10" s="1"/>
  <c r="Q48" i="10"/>
  <c r="Q62" i="10" s="1"/>
  <c r="Q71" i="10" s="1"/>
  <c r="B510" i="1" s="1"/>
  <c r="AG48" i="10"/>
  <c r="AG62" i="10" s="1"/>
  <c r="AW48" i="10"/>
  <c r="AW62" i="10" s="1"/>
  <c r="AW71" i="10" s="1"/>
  <c r="B542" i="1" s="1"/>
  <c r="BM48" i="10"/>
  <c r="BM62" i="10" s="1"/>
  <c r="BM71" i="10" s="1"/>
  <c r="B558" i="1" s="1"/>
  <c r="CC48" i="10"/>
  <c r="CC62" i="10" s="1"/>
  <c r="M52" i="10"/>
  <c r="M67" i="10" s="1"/>
  <c r="AC52" i="10"/>
  <c r="AC67" i="10" s="1"/>
  <c r="AS52" i="10"/>
  <c r="AS67" i="10" s="1"/>
  <c r="BI52" i="10"/>
  <c r="BI67" i="10" s="1"/>
  <c r="BY52" i="10"/>
  <c r="BY67" i="10" s="1"/>
  <c r="BR71" i="10"/>
  <c r="B563" i="1" s="1"/>
  <c r="CA52" i="10"/>
  <c r="CA67" i="10" s="1"/>
  <c r="D438" i="10"/>
  <c r="D435" i="10"/>
  <c r="C430" i="10"/>
  <c r="F509" i="10"/>
  <c r="F522" i="10"/>
  <c r="H532" i="10"/>
  <c r="C468" i="10"/>
  <c r="E204" i="10"/>
  <c r="C476" i="10" s="1"/>
  <c r="D277" i="10"/>
  <c r="D292" i="10" s="1"/>
  <c r="D341" i="10" s="1"/>
  <c r="C481" i="10" s="1"/>
  <c r="CE75" i="10"/>
  <c r="F550" i="10"/>
  <c r="F506" i="10"/>
  <c r="H506" i="10"/>
  <c r="H504" i="10"/>
  <c r="F520" i="10"/>
  <c r="F538" i="10"/>
  <c r="H538" i="10"/>
  <c r="D465" i="10"/>
  <c r="D368" i="10"/>
  <c r="D373" i="10" s="1"/>
  <c r="D391" i="10" s="1"/>
  <c r="D393" i="10" s="1"/>
  <c r="D396" i="10" s="1"/>
  <c r="F499" i="10"/>
  <c r="F501" i="10"/>
  <c r="F510" i="10"/>
  <c r="F534" i="10"/>
  <c r="G612" i="10"/>
  <c r="F519" i="10"/>
  <c r="H533" i="10"/>
  <c r="F533" i="10"/>
  <c r="F498" i="10"/>
  <c r="F512" i="10"/>
  <c r="F518" i="10"/>
  <c r="F527" i="10"/>
  <c r="F535" i="10"/>
  <c r="H71" i="10" l="1"/>
  <c r="B501" i="1" s="1"/>
  <c r="BQ71" i="10"/>
  <c r="F71" i="10"/>
  <c r="B499" i="1" s="1"/>
  <c r="BQ52" i="10"/>
  <c r="BQ67" i="10" s="1"/>
  <c r="T52" i="10"/>
  <c r="T67" i="10" s="1"/>
  <c r="BW71" i="10"/>
  <c r="CC71" i="10"/>
  <c r="B574" i="1" s="1"/>
  <c r="BP71" i="10"/>
  <c r="B561" i="1" s="1"/>
  <c r="BG71" i="10"/>
  <c r="BA71" i="10"/>
  <c r="B546" i="1" s="1"/>
  <c r="BP52" i="10"/>
  <c r="BP67" i="10" s="1"/>
  <c r="BS71" i="10"/>
  <c r="J71" i="10"/>
  <c r="B503" i="1" s="1"/>
  <c r="AP71" i="10"/>
  <c r="B535" i="1" s="1"/>
  <c r="BV71" i="10"/>
  <c r="B567" i="1" s="1"/>
  <c r="AA71" i="10"/>
  <c r="T71" i="10"/>
  <c r="B513" i="1" s="1"/>
  <c r="AL71" i="10"/>
  <c r="B531" i="1" s="1"/>
  <c r="Y52" i="10"/>
  <c r="Y67" i="10" s="1"/>
  <c r="AO52" i="10"/>
  <c r="AO67" i="10" s="1"/>
  <c r="AO71" i="10" s="1"/>
  <c r="B534" i="1" s="1"/>
  <c r="Z52" i="10"/>
  <c r="Z67" i="10" s="1"/>
  <c r="BF52" i="10"/>
  <c r="BF67" i="10" s="1"/>
  <c r="BF71" i="10" s="1"/>
  <c r="AG52" i="10"/>
  <c r="AG67" i="10" s="1"/>
  <c r="K52" i="10"/>
  <c r="K67" i="10" s="1"/>
  <c r="K71" i="10" s="1"/>
  <c r="AQ52" i="10"/>
  <c r="AQ67" i="10" s="1"/>
  <c r="BW52" i="10"/>
  <c r="BW67" i="10" s="1"/>
  <c r="AE52" i="10"/>
  <c r="AE67" i="10" s="1"/>
  <c r="E52" i="10"/>
  <c r="E67" i="10" s="1"/>
  <c r="E71" i="10" s="1"/>
  <c r="AZ52" i="10"/>
  <c r="AZ67" i="10" s="1"/>
  <c r="C672" i="10"/>
  <c r="C500" i="10"/>
  <c r="C703" i="10"/>
  <c r="C531" i="10"/>
  <c r="C622" i="10"/>
  <c r="C573" i="10"/>
  <c r="C516" i="10"/>
  <c r="C688" i="10"/>
  <c r="C633" i="10"/>
  <c r="C548" i="10"/>
  <c r="C671" i="10"/>
  <c r="C499" i="10"/>
  <c r="C532" i="10"/>
  <c r="G532" i="10" s="1"/>
  <c r="C704" i="10"/>
  <c r="C562" i="10"/>
  <c r="C550" i="10"/>
  <c r="C614" i="10"/>
  <c r="C673" i="10"/>
  <c r="C501" i="10"/>
  <c r="AG71" i="10"/>
  <c r="B526" i="1" s="1"/>
  <c r="AE71" i="10"/>
  <c r="B524" i="1" s="1"/>
  <c r="C629" i="10"/>
  <c r="C528" i="10"/>
  <c r="C700" i="10"/>
  <c r="M71" i="10"/>
  <c r="B506" i="1" s="1"/>
  <c r="BY71" i="10"/>
  <c r="B570" i="1" s="1"/>
  <c r="AJ52" i="10"/>
  <c r="AJ67" i="10" s="1"/>
  <c r="AJ71" i="10" s="1"/>
  <c r="B529" i="1" s="1"/>
  <c r="BK52" i="10"/>
  <c r="BK67" i="10" s="1"/>
  <c r="BK71" i="10" s="1"/>
  <c r="B556" i="1" s="1"/>
  <c r="C631" i="10"/>
  <c r="C542" i="10"/>
  <c r="C682" i="10"/>
  <c r="C510" i="10"/>
  <c r="C680" i="10"/>
  <c r="C508" i="10"/>
  <c r="G508" i="10" s="1"/>
  <c r="C619" i="10"/>
  <c r="C559" i="10"/>
  <c r="D71" i="10"/>
  <c r="B497" i="1" s="1"/>
  <c r="C552" i="10"/>
  <c r="Y71" i="10"/>
  <c r="B518" i="1" s="1"/>
  <c r="C626" i="10"/>
  <c r="C563" i="10"/>
  <c r="C616" i="10"/>
  <c r="C543" i="10"/>
  <c r="C675" i="10"/>
  <c r="C503" i="10"/>
  <c r="G503" i="10" s="1"/>
  <c r="C642" i="10"/>
  <c r="C567" i="10"/>
  <c r="C685" i="10"/>
  <c r="C513" i="10"/>
  <c r="C627" i="10"/>
  <c r="C560" i="10"/>
  <c r="AC71" i="10"/>
  <c r="B522" i="1" s="1"/>
  <c r="AU71" i="10"/>
  <c r="B540" i="1" s="1"/>
  <c r="C67" i="10"/>
  <c r="I71" i="10"/>
  <c r="B502" i="1" s="1"/>
  <c r="C512" i="10"/>
  <c r="C684" i="10"/>
  <c r="K612" i="10"/>
  <c r="C465" i="10"/>
  <c r="C683" i="10"/>
  <c r="C511" i="10"/>
  <c r="CE48" i="10"/>
  <c r="C62" i="10"/>
  <c r="C677" i="10"/>
  <c r="C505" i="10"/>
  <c r="G505" i="10" s="1"/>
  <c r="C530" i="10"/>
  <c r="G530" i="10" s="1"/>
  <c r="C702" i="10"/>
  <c r="C637" i="10"/>
  <c r="C557" i="10"/>
  <c r="BT71" i="10"/>
  <c r="B565" i="1" s="1"/>
  <c r="C544" i="10"/>
  <c r="C625" i="10"/>
  <c r="Z71" i="10"/>
  <c r="B519" i="1" s="1"/>
  <c r="AQ71" i="10"/>
  <c r="B536" i="1" s="1"/>
  <c r="AZ71" i="10"/>
  <c r="B545" i="1" s="1"/>
  <c r="AB71" i="10"/>
  <c r="B521" i="1" s="1"/>
  <c r="AS71" i="10"/>
  <c r="B538" i="1" s="1"/>
  <c r="AV71" i="10"/>
  <c r="B541" i="1" s="1"/>
  <c r="BZ52" i="10"/>
  <c r="BZ67" i="10" s="1"/>
  <c r="BZ71" i="10" s="1"/>
  <c r="B571" i="1" s="1"/>
  <c r="BJ52" i="10"/>
  <c r="BJ67" i="10" s="1"/>
  <c r="BJ71" i="10" s="1"/>
  <c r="B555" i="1" s="1"/>
  <c r="AT52" i="10"/>
  <c r="AT67" i="10" s="1"/>
  <c r="AT71" i="10" s="1"/>
  <c r="B539" i="1" s="1"/>
  <c r="AD52" i="10"/>
  <c r="AD67" i="10" s="1"/>
  <c r="AD71" i="10" s="1"/>
  <c r="B523" i="1" s="1"/>
  <c r="N52" i="10"/>
  <c r="N67" i="10" s="1"/>
  <c r="N71" i="10" s="1"/>
  <c r="B507" i="1" s="1"/>
  <c r="U52" i="10"/>
  <c r="U67" i="10" s="1"/>
  <c r="U71" i="10" s="1"/>
  <c r="B514" i="1" s="1"/>
  <c r="BD71" i="10"/>
  <c r="B549" i="1" s="1"/>
  <c r="C620" i="10"/>
  <c r="C574" i="10"/>
  <c r="C699" i="10"/>
  <c r="C527" i="10"/>
  <c r="G527" i="10" s="1"/>
  <c r="C676" i="10"/>
  <c r="C621" i="10"/>
  <c r="C561" i="10"/>
  <c r="C709" i="10"/>
  <c r="C537" i="10"/>
  <c r="C630" i="10"/>
  <c r="C546" i="10"/>
  <c r="C687" i="10"/>
  <c r="C515" i="10"/>
  <c r="C697" i="10"/>
  <c r="C525" i="10"/>
  <c r="AN71" i="10"/>
  <c r="B533" i="1" s="1"/>
  <c r="C638" i="10"/>
  <c r="C558" i="10"/>
  <c r="CA71" i="10"/>
  <c r="B572" i="1" s="1"/>
  <c r="C707" i="10"/>
  <c r="C535" i="10"/>
  <c r="C644" i="10"/>
  <c r="C569" i="10"/>
  <c r="BH71" i="10"/>
  <c r="B553" i="1" s="1"/>
  <c r="BI71" i="10"/>
  <c r="B554" i="1" s="1"/>
  <c r="C681" i="10"/>
  <c r="C509" i="10"/>
  <c r="BU71" i="10"/>
  <c r="B566" i="1" s="1"/>
  <c r="X71" i="10"/>
  <c r="B517" i="1" s="1"/>
  <c r="BB52" i="10"/>
  <c r="BB67" i="10" s="1"/>
  <c r="BB71" i="10" s="1"/>
  <c r="B547" i="1" s="1"/>
  <c r="C115" i="8"/>
  <c r="C444" i="1"/>
  <c r="D367" i="1"/>
  <c r="C119" i="8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E63" i="1"/>
  <c r="CE66" i="1"/>
  <c r="I368" i="9" s="1"/>
  <c r="CE68" i="1"/>
  <c r="C434" i="1" s="1"/>
  <c r="D75" i="1"/>
  <c r="AR75" i="1"/>
  <c r="I186" i="9" s="1"/>
  <c r="AS75" i="1"/>
  <c r="AT75" i="1"/>
  <c r="D218" i="9" s="1"/>
  <c r="AU75" i="1"/>
  <c r="E218" i="9" s="1"/>
  <c r="AQ75" i="1"/>
  <c r="AO75" i="1"/>
  <c r="AN75" i="1"/>
  <c r="E186" i="9" s="1"/>
  <c r="AM75" i="1"/>
  <c r="D186" i="9"/>
  <c r="AI75" i="1"/>
  <c r="G154" i="9" s="1"/>
  <c r="AH75" i="1"/>
  <c r="F154" i="9"/>
  <c r="AF75" i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I26" i="9" s="1"/>
  <c r="H75" i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CE73" i="1"/>
  <c r="CE74" i="1"/>
  <c r="I377" i="9" s="1"/>
  <c r="C75" i="1"/>
  <c r="CE80" i="1"/>
  <c r="CE78" i="1"/>
  <c r="I382" i="9" s="1"/>
  <c r="CE69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152" i="1"/>
  <c r="D28" i="4" s="1"/>
  <c r="E151" i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W48" i="1"/>
  <c r="W62" i="1" s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/>
  <c r="P48" i="1"/>
  <c r="P62" i="1" s="1"/>
  <c r="L48" i="1"/>
  <c r="L62" i="1" s="1"/>
  <c r="H48" i="1"/>
  <c r="H62" i="1" s="1"/>
  <c r="D48" i="1"/>
  <c r="D62" i="1" s="1"/>
  <c r="C464" i="1"/>
  <c r="H58" i="9"/>
  <c r="C218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Z48" i="1"/>
  <c r="BZ62" i="1" s="1"/>
  <c r="H332" i="9" s="1"/>
  <c r="G48" i="1"/>
  <c r="G62" i="1" s="1"/>
  <c r="G12" i="9" s="1"/>
  <c r="AC48" i="1"/>
  <c r="AC62" i="1" s="1"/>
  <c r="H108" i="9" s="1"/>
  <c r="AU48" i="1"/>
  <c r="AU62" i="1"/>
  <c r="BS48" i="1"/>
  <c r="BS62" i="1" s="1"/>
  <c r="M48" i="1"/>
  <c r="M62" i="1" s="1"/>
  <c r="AE48" i="1"/>
  <c r="AE62" i="1"/>
  <c r="BC48" i="1"/>
  <c r="BC62" i="1" s="1"/>
  <c r="F236" i="9" s="1"/>
  <c r="O48" i="1"/>
  <c r="O62" i="1"/>
  <c r="AM48" i="1"/>
  <c r="AM62" i="1" s="1"/>
  <c r="BI48" i="1"/>
  <c r="BI62" i="1" s="1"/>
  <c r="C427" i="1"/>
  <c r="CD71" i="1"/>
  <c r="C575" i="1" s="1"/>
  <c r="E373" i="9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AO48" i="1"/>
  <c r="AO62" i="1" s="1"/>
  <c r="AG48" i="1"/>
  <c r="AG62" i="1"/>
  <c r="E140" i="9" s="1"/>
  <c r="Y48" i="1"/>
  <c r="Y62" i="1" s="1"/>
  <c r="Q48" i="1"/>
  <c r="Q62" i="1" s="1"/>
  <c r="I48" i="1"/>
  <c r="I62" i="1" s="1"/>
  <c r="I12" i="9"/>
  <c r="CC48" i="1"/>
  <c r="CC62" i="1" s="1"/>
  <c r="BW48" i="1"/>
  <c r="BW62" i="1"/>
  <c r="BO48" i="1"/>
  <c r="BO62" i="1" s="1"/>
  <c r="BG48" i="1"/>
  <c r="BG62" i="1" s="1"/>
  <c r="C268" i="9" s="1"/>
  <c r="AY48" i="1"/>
  <c r="AY62" i="1"/>
  <c r="AQ48" i="1"/>
  <c r="AQ62" i="1" s="1"/>
  <c r="AI48" i="1"/>
  <c r="AI62" i="1" s="1"/>
  <c r="AA48" i="1"/>
  <c r="AA62" i="1" s="1"/>
  <c r="F108" i="9" s="1"/>
  <c r="S48" i="1"/>
  <c r="S62" i="1"/>
  <c r="K48" i="1"/>
  <c r="K62" i="1" s="1"/>
  <c r="D44" i="9" s="1"/>
  <c r="C615" i="1"/>
  <c r="C48" i="1"/>
  <c r="CB48" i="1"/>
  <c r="CB62" i="1" s="1"/>
  <c r="C364" i="9" s="1"/>
  <c r="E372" i="9"/>
  <c r="E44" i="9"/>
  <c r="CA48" i="1"/>
  <c r="CA62" i="1"/>
  <c r="I332" i="9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F204" i="9" s="1"/>
  <c r="AT48" i="1"/>
  <c r="AT62" i="1" s="1"/>
  <c r="AR48" i="1"/>
  <c r="AR62" i="1" s="1"/>
  <c r="I172" i="9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/>
  <c r="D140" i="9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/>
  <c r="C44" i="9" s="1"/>
  <c r="F48" i="1"/>
  <c r="F62" i="1" s="1"/>
  <c r="I366" i="9"/>
  <c r="C430" i="1"/>
  <c r="F499" i="1"/>
  <c r="F511" i="1"/>
  <c r="F517" i="1"/>
  <c r="H505" i="1"/>
  <c r="F505" i="1"/>
  <c r="F501" i="1"/>
  <c r="F497" i="1"/>
  <c r="B10" i="4" l="1"/>
  <c r="C141" i="8"/>
  <c r="G19" i="4"/>
  <c r="I370" i="9"/>
  <c r="C34" i="5"/>
  <c r="G10" i="4"/>
  <c r="C432" i="1"/>
  <c r="D463" i="1"/>
  <c r="B440" i="1"/>
  <c r="C448" i="1"/>
  <c r="D368" i="1"/>
  <c r="C120" i="8" s="1"/>
  <c r="C112" i="8"/>
  <c r="B465" i="1"/>
  <c r="D330" i="1"/>
  <c r="C86" i="8" s="1"/>
  <c r="C469" i="1"/>
  <c r="E28" i="4"/>
  <c r="G28" i="4"/>
  <c r="E19" i="4"/>
  <c r="C33" i="8"/>
  <c r="B476" i="1"/>
  <c r="F11" i="6"/>
  <c r="F15" i="6"/>
  <c r="C14" i="5"/>
  <c r="C10" i="4"/>
  <c r="G612" i="1"/>
  <c r="CF77" i="1"/>
  <c r="I612" i="1"/>
  <c r="G122" i="9"/>
  <c r="I372" i="9"/>
  <c r="D76" i="9"/>
  <c r="H268" i="9"/>
  <c r="I140" i="9"/>
  <c r="E268" i="9"/>
  <c r="I44" i="9"/>
  <c r="G108" i="9"/>
  <c r="D172" i="9"/>
  <c r="I268" i="9"/>
  <c r="D268" i="9"/>
  <c r="E76" i="9"/>
  <c r="C140" i="9"/>
  <c r="I300" i="9"/>
  <c r="E172" i="9"/>
  <c r="G236" i="9"/>
  <c r="F332" i="9"/>
  <c r="I380" i="9"/>
  <c r="CF76" i="1"/>
  <c r="S52" i="1" s="1"/>
  <c r="S67" i="1" s="1"/>
  <c r="S71" i="1" s="1"/>
  <c r="C512" i="1" s="1"/>
  <c r="G512" i="1" s="1"/>
  <c r="AI52" i="1"/>
  <c r="AI67" i="1" s="1"/>
  <c r="AI71" i="1" s="1"/>
  <c r="BK52" i="1"/>
  <c r="BK67" i="1" s="1"/>
  <c r="BK71" i="1" s="1"/>
  <c r="G277" i="9" s="1"/>
  <c r="CC52" i="1"/>
  <c r="CC67" i="1" s="1"/>
  <c r="D369" i="9" s="1"/>
  <c r="BX52" i="1"/>
  <c r="BX67" i="1" s="1"/>
  <c r="BX71" i="1" s="1"/>
  <c r="V52" i="1"/>
  <c r="V67" i="1" s="1"/>
  <c r="D612" i="1"/>
  <c r="E108" i="9"/>
  <c r="D300" i="9"/>
  <c r="C332" i="9"/>
  <c r="F76" i="9"/>
  <c r="H26" i="9"/>
  <c r="D154" i="9"/>
  <c r="H186" i="9"/>
  <c r="H612" i="1"/>
  <c r="I362" i="9"/>
  <c r="B498" i="1"/>
  <c r="C498" i="10"/>
  <c r="C670" i="10"/>
  <c r="B504" i="1"/>
  <c r="C504" i="10"/>
  <c r="G504" i="10" s="1"/>
  <c r="B520" i="1"/>
  <c r="C520" i="10"/>
  <c r="C692" i="10"/>
  <c r="B564" i="1"/>
  <c r="C639" i="10"/>
  <c r="C564" i="10"/>
  <c r="C470" i="1"/>
  <c r="F9" i="6"/>
  <c r="E154" i="9"/>
  <c r="I365" i="9"/>
  <c r="AE52" i="1"/>
  <c r="AE67" i="1" s="1"/>
  <c r="C145" i="9" s="1"/>
  <c r="AV52" i="1"/>
  <c r="AV67" i="1" s="1"/>
  <c r="C236" i="9"/>
  <c r="C62" i="1"/>
  <c r="CE48" i="1"/>
  <c r="C76" i="9"/>
  <c r="D236" i="9"/>
  <c r="H300" i="9"/>
  <c r="E26" i="9"/>
  <c r="B551" i="1"/>
  <c r="C551" i="10"/>
  <c r="B568" i="1"/>
  <c r="C568" i="10"/>
  <c r="C643" i="10"/>
  <c r="B562" i="1"/>
  <c r="C623" i="10"/>
  <c r="C28" i="4"/>
  <c r="C421" i="1"/>
  <c r="F13" i="6"/>
  <c r="C473" i="1"/>
  <c r="BH52" i="1"/>
  <c r="BH67" i="1" s="1"/>
  <c r="BH71" i="1" s="1"/>
  <c r="Q52" i="1"/>
  <c r="Q67" i="1" s="1"/>
  <c r="Q71" i="1" s="1"/>
  <c r="AC52" i="1"/>
  <c r="AC67" i="1" s="1"/>
  <c r="AC71" i="1" s="1"/>
  <c r="H140" i="9"/>
  <c r="E300" i="9"/>
  <c r="F172" i="9"/>
  <c r="G76" i="9"/>
  <c r="D13" i="7"/>
  <c r="I371" i="9"/>
  <c r="C440" i="1"/>
  <c r="C26" i="9"/>
  <c r="B444" i="1"/>
  <c r="D5" i="7"/>
  <c r="B552" i="1"/>
  <c r="C618" i="10"/>
  <c r="H12" i="9"/>
  <c r="C686" i="10"/>
  <c r="C514" i="10"/>
  <c r="C695" i="10"/>
  <c r="C523" i="10"/>
  <c r="C711" i="10"/>
  <c r="C539" i="10"/>
  <c r="G539" i="10" s="1"/>
  <c r="C555" i="10"/>
  <c r="C617" i="10"/>
  <c r="C571" i="10"/>
  <c r="C646" i="10"/>
  <c r="G516" i="10"/>
  <c r="H516" i="10" s="1"/>
  <c r="C641" i="10"/>
  <c r="C566" i="10"/>
  <c r="C705" i="10"/>
  <c r="C533" i="10"/>
  <c r="G533" i="10" s="1"/>
  <c r="C691" i="10"/>
  <c r="C519" i="10"/>
  <c r="G528" i="10"/>
  <c r="H528" i="10"/>
  <c r="G499" i="10"/>
  <c r="H499" i="10"/>
  <c r="G537" i="10"/>
  <c r="H537" i="10"/>
  <c r="G520" i="10"/>
  <c r="H520" i="10" s="1"/>
  <c r="G525" i="10"/>
  <c r="H525" i="10" s="1"/>
  <c r="G498" i="10"/>
  <c r="H498" i="10"/>
  <c r="C669" i="10"/>
  <c r="C497" i="10"/>
  <c r="D615" i="10"/>
  <c r="G544" i="10"/>
  <c r="H544" i="10" s="1"/>
  <c r="C701" i="10"/>
  <c r="C529" i="10"/>
  <c r="G529" i="10" s="1"/>
  <c r="G512" i="10"/>
  <c r="H512" i="10"/>
  <c r="G513" i="10"/>
  <c r="H513" i="10"/>
  <c r="G550" i="10"/>
  <c r="H550" i="10"/>
  <c r="G501" i="10"/>
  <c r="H501" i="10" s="1"/>
  <c r="G509" i="10"/>
  <c r="H509" i="10"/>
  <c r="G535" i="10"/>
  <c r="H535" i="10" s="1"/>
  <c r="G515" i="10"/>
  <c r="H515" i="10"/>
  <c r="C549" i="10"/>
  <c r="C624" i="10"/>
  <c r="C541" i="10"/>
  <c r="C713" i="10"/>
  <c r="C640" i="10"/>
  <c r="C565" i="10"/>
  <c r="C71" i="10"/>
  <c r="B496" i="1" s="1"/>
  <c r="CE62" i="10"/>
  <c r="C502" i="10"/>
  <c r="G502" i="10" s="1"/>
  <c r="C674" i="10"/>
  <c r="G531" i="10"/>
  <c r="H531" i="10" s="1"/>
  <c r="C710" i="10"/>
  <c r="C538" i="10"/>
  <c r="G538" i="10" s="1"/>
  <c r="CE52" i="10"/>
  <c r="C534" i="10"/>
  <c r="C706" i="10"/>
  <c r="C536" i="10"/>
  <c r="G536" i="10" s="1"/>
  <c r="C708" i="10"/>
  <c r="C694" i="10"/>
  <c r="C522" i="10"/>
  <c r="C634" i="10"/>
  <c r="C554" i="10"/>
  <c r="C647" i="10"/>
  <c r="C572" i="10"/>
  <c r="G546" i="10"/>
  <c r="H546" i="10"/>
  <c r="C679" i="10"/>
  <c r="C507" i="10"/>
  <c r="G507" i="10" s="1"/>
  <c r="C693" i="10"/>
  <c r="C521" i="10"/>
  <c r="G511" i="10"/>
  <c r="H511" i="10" s="1"/>
  <c r="CE67" i="10"/>
  <c r="C433" i="10" s="1"/>
  <c r="C518" i="10"/>
  <c r="C690" i="10"/>
  <c r="C645" i="10"/>
  <c r="C570" i="10"/>
  <c r="C696" i="10"/>
  <c r="C524" i="10"/>
  <c r="C635" i="10"/>
  <c r="C556" i="10"/>
  <c r="G500" i="10"/>
  <c r="H500" i="10" s="1"/>
  <c r="C689" i="10"/>
  <c r="C517" i="10"/>
  <c r="C632" i="10"/>
  <c r="C547" i="10"/>
  <c r="C636" i="10"/>
  <c r="C553" i="10"/>
  <c r="C545" i="10"/>
  <c r="C628" i="10"/>
  <c r="C712" i="10"/>
  <c r="C540" i="10"/>
  <c r="G540" i="10" s="1"/>
  <c r="G510" i="10"/>
  <c r="H510" i="10" s="1"/>
  <c r="C506" i="10"/>
  <c r="G506" i="10" s="1"/>
  <c r="C678" i="10"/>
  <c r="C698" i="10"/>
  <c r="C526" i="10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F52" i="1"/>
  <c r="F67" i="1" s="1"/>
  <c r="F71" i="1" s="1"/>
  <c r="F21" i="9" s="1"/>
  <c r="AY52" i="1"/>
  <c r="AY67" i="1" s="1"/>
  <c r="AY71" i="1" s="1"/>
  <c r="BM52" i="1"/>
  <c r="BM67" i="1" s="1"/>
  <c r="BM71" i="1" s="1"/>
  <c r="C638" i="1" s="1"/>
  <c r="M52" i="1"/>
  <c r="M67" i="1" s="1"/>
  <c r="M71" i="1" s="1"/>
  <c r="BV52" i="1"/>
  <c r="BV67" i="1" s="1"/>
  <c r="BV71" i="1" s="1"/>
  <c r="D52" i="1"/>
  <c r="D67" i="1" s="1"/>
  <c r="D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AK52" i="1" l="1"/>
  <c r="AK67" i="1" s="1"/>
  <c r="AK71" i="1" s="1"/>
  <c r="C530" i="1" s="1"/>
  <c r="G530" i="1" s="1"/>
  <c r="BY52" i="1"/>
  <c r="BY67" i="1" s="1"/>
  <c r="BY71" i="1" s="1"/>
  <c r="L52" i="1"/>
  <c r="L67" i="1" s="1"/>
  <c r="L71" i="1" s="1"/>
  <c r="AB52" i="1"/>
  <c r="AB67" i="1" s="1"/>
  <c r="R52" i="1"/>
  <c r="R67" i="1" s="1"/>
  <c r="D81" i="9" s="1"/>
  <c r="BS52" i="1"/>
  <c r="BS67" i="1" s="1"/>
  <c r="H305" i="9" s="1"/>
  <c r="BQ52" i="1"/>
  <c r="BQ67" i="1" s="1"/>
  <c r="BQ71" i="1" s="1"/>
  <c r="F309" i="9" s="1"/>
  <c r="BL52" i="1"/>
  <c r="BL67" i="1" s="1"/>
  <c r="BL71" i="1" s="1"/>
  <c r="C557" i="1" s="1"/>
  <c r="J52" i="1"/>
  <c r="J67" i="1" s="1"/>
  <c r="AD52" i="1"/>
  <c r="AD67" i="1" s="1"/>
  <c r="AD71" i="1" s="1"/>
  <c r="BT52" i="1"/>
  <c r="BT67" i="1" s="1"/>
  <c r="BT71" i="1" s="1"/>
  <c r="AQ52" i="1"/>
  <c r="AQ67" i="1" s="1"/>
  <c r="AQ71" i="1" s="1"/>
  <c r="O52" i="1"/>
  <c r="O67" i="1" s="1"/>
  <c r="O71" i="1" s="1"/>
  <c r="BN52" i="1"/>
  <c r="BN67" i="1" s="1"/>
  <c r="BN71" i="1" s="1"/>
  <c r="C559" i="1" s="1"/>
  <c r="T52" i="1"/>
  <c r="T67" i="1" s="1"/>
  <c r="T71" i="1" s="1"/>
  <c r="C685" i="1" s="1"/>
  <c r="AT52" i="1"/>
  <c r="AT67" i="1" s="1"/>
  <c r="AT71" i="1" s="1"/>
  <c r="BO52" i="1"/>
  <c r="BO67" i="1" s="1"/>
  <c r="BO71" i="1" s="1"/>
  <c r="BU52" i="1"/>
  <c r="BU67" i="1" s="1"/>
  <c r="BU71" i="1" s="1"/>
  <c r="C566" i="1" s="1"/>
  <c r="AF52" i="1"/>
  <c r="AF67" i="1" s="1"/>
  <c r="AF71" i="1" s="1"/>
  <c r="C697" i="1" s="1"/>
  <c r="G52" i="1"/>
  <c r="G67" i="1" s="1"/>
  <c r="G71" i="1" s="1"/>
  <c r="AX52" i="1"/>
  <c r="AX67" i="1" s="1"/>
  <c r="AX71" i="1" s="1"/>
  <c r="BF52" i="1"/>
  <c r="BF67" i="1" s="1"/>
  <c r="BF71" i="1" s="1"/>
  <c r="C629" i="1" s="1"/>
  <c r="BE52" i="1"/>
  <c r="BE67" i="1" s="1"/>
  <c r="BE71" i="1" s="1"/>
  <c r="H245" i="9" s="1"/>
  <c r="AW52" i="1"/>
  <c r="AW67" i="1" s="1"/>
  <c r="AW71" i="1" s="1"/>
  <c r="G213" i="9" s="1"/>
  <c r="AM52" i="1"/>
  <c r="AM67" i="1" s="1"/>
  <c r="AM71" i="1" s="1"/>
  <c r="D181" i="9" s="1"/>
  <c r="Z52" i="1"/>
  <c r="Z67" i="1" s="1"/>
  <c r="Z71" i="1" s="1"/>
  <c r="BW52" i="1"/>
  <c r="BW67" i="1" s="1"/>
  <c r="AR52" i="1"/>
  <c r="AR67" i="1" s="1"/>
  <c r="I177" i="9" s="1"/>
  <c r="AH52" i="1"/>
  <c r="AH67" i="1" s="1"/>
  <c r="F145" i="9" s="1"/>
  <c r="C556" i="1"/>
  <c r="AA52" i="1"/>
  <c r="AA67" i="1" s="1"/>
  <c r="AA71" i="1" s="1"/>
  <c r="C520" i="1" s="1"/>
  <c r="G520" i="1" s="1"/>
  <c r="CB52" i="1"/>
  <c r="CB67" i="1" s="1"/>
  <c r="CB71" i="1" s="1"/>
  <c r="BD52" i="1"/>
  <c r="BD67" i="1" s="1"/>
  <c r="BD71" i="1" s="1"/>
  <c r="G245" i="9" s="1"/>
  <c r="N52" i="1"/>
  <c r="N67" i="1" s="1"/>
  <c r="BC52" i="1"/>
  <c r="BC67" i="1" s="1"/>
  <c r="BC71" i="1" s="1"/>
  <c r="C633" i="1" s="1"/>
  <c r="AZ52" i="1"/>
  <c r="AZ67" i="1" s="1"/>
  <c r="AZ71" i="1" s="1"/>
  <c r="I52" i="1"/>
  <c r="I67" i="1" s="1"/>
  <c r="C532" i="1"/>
  <c r="G532" i="1" s="1"/>
  <c r="C704" i="1"/>
  <c r="C553" i="1"/>
  <c r="D277" i="9"/>
  <c r="C636" i="1"/>
  <c r="F209" i="9"/>
  <c r="AB71" i="1"/>
  <c r="C341" i="9"/>
  <c r="BW71" i="1"/>
  <c r="E341" i="9" s="1"/>
  <c r="V71" i="1"/>
  <c r="E49" i="9"/>
  <c r="C542" i="1"/>
  <c r="C631" i="1"/>
  <c r="C635" i="1"/>
  <c r="I149" i="9"/>
  <c r="C525" i="1"/>
  <c r="G525" i="1" s="1"/>
  <c r="CC71" i="1"/>
  <c r="BS71" i="1"/>
  <c r="AV71" i="1"/>
  <c r="C713" i="1" s="1"/>
  <c r="N71" i="1"/>
  <c r="AH71" i="1"/>
  <c r="F149" i="9" s="1"/>
  <c r="R71" i="1"/>
  <c r="D85" i="9" s="1"/>
  <c r="C641" i="1"/>
  <c r="AE71" i="1"/>
  <c r="C524" i="1" s="1"/>
  <c r="G524" i="1" s="1"/>
  <c r="C548" i="1"/>
  <c r="I71" i="1"/>
  <c r="C499" i="1"/>
  <c r="G499" i="1" s="1"/>
  <c r="H499" i="1" s="1"/>
  <c r="H277" i="9"/>
  <c r="C637" i="1"/>
  <c r="I305" i="9"/>
  <c r="H273" i="9"/>
  <c r="I277" i="9"/>
  <c r="C696" i="1"/>
  <c r="E337" i="9"/>
  <c r="G113" i="9"/>
  <c r="I17" i="9"/>
  <c r="H49" i="9"/>
  <c r="C558" i="1"/>
  <c r="C149" i="9"/>
  <c r="E85" i="9"/>
  <c r="C684" i="1"/>
  <c r="C671" i="1"/>
  <c r="E81" i="9"/>
  <c r="F337" i="9"/>
  <c r="G49" i="9"/>
  <c r="C337" i="9"/>
  <c r="E113" i="9"/>
  <c r="AL52" i="1"/>
  <c r="AL67" i="1" s="1"/>
  <c r="AL71" i="1" s="1"/>
  <c r="C703" i="1" s="1"/>
  <c r="C52" i="1"/>
  <c r="AJ52" i="1"/>
  <c r="AJ67" i="1" s="1"/>
  <c r="AJ71" i="1" s="1"/>
  <c r="P52" i="1"/>
  <c r="P67" i="1" s="1"/>
  <c r="P71" i="1" s="1"/>
  <c r="C681" i="1" s="1"/>
  <c r="X52" i="1"/>
  <c r="X67" i="1" s="1"/>
  <c r="X71" i="1" s="1"/>
  <c r="BZ52" i="1"/>
  <c r="BZ67" i="1" s="1"/>
  <c r="BZ71" i="1" s="1"/>
  <c r="H341" i="9" s="1"/>
  <c r="Y52" i="1"/>
  <c r="Y67" i="1" s="1"/>
  <c r="Y71" i="1" s="1"/>
  <c r="U52" i="1"/>
  <c r="U67" i="1" s="1"/>
  <c r="U71" i="1" s="1"/>
  <c r="C569" i="1"/>
  <c r="F341" i="9"/>
  <c r="C644" i="1"/>
  <c r="H177" i="9"/>
  <c r="H113" i="9"/>
  <c r="C510" i="1"/>
  <c r="G510" i="1" s="1"/>
  <c r="C682" i="1"/>
  <c r="C85" i="9"/>
  <c r="C12" i="9"/>
  <c r="CE62" i="1"/>
  <c r="C245" i="9"/>
  <c r="C545" i="1"/>
  <c r="G545" i="1" s="1"/>
  <c r="C628" i="1"/>
  <c r="C241" i="9"/>
  <c r="D145" i="9"/>
  <c r="G145" i="9"/>
  <c r="H52" i="1"/>
  <c r="H67" i="1" s="1"/>
  <c r="H71" i="1" s="1"/>
  <c r="E52" i="1"/>
  <c r="E67" i="1" s="1"/>
  <c r="E71" i="1" s="1"/>
  <c r="C670" i="1" s="1"/>
  <c r="AN52" i="1"/>
  <c r="AN67" i="1" s="1"/>
  <c r="AN71" i="1" s="1"/>
  <c r="C705" i="1" s="1"/>
  <c r="K52" i="1"/>
  <c r="K67" i="1" s="1"/>
  <c r="K71" i="1" s="1"/>
  <c r="C504" i="1" s="1"/>
  <c r="G504" i="1" s="1"/>
  <c r="AU52" i="1"/>
  <c r="AU67" i="1" s="1"/>
  <c r="AU71" i="1" s="1"/>
  <c r="W52" i="1"/>
  <c r="W67" i="1" s="1"/>
  <c r="W71" i="1" s="1"/>
  <c r="C516" i="1" s="1"/>
  <c r="G516" i="1" s="1"/>
  <c r="BP52" i="1"/>
  <c r="BP67" i="1" s="1"/>
  <c r="BP71" i="1" s="1"/>
  <c r="E309" i="9" s="1"/>
  <c r="AS52" i="1"/>
  <c r="AS67" i="1" s="1"/>
  <c r="AS71" i="1" s="1"/>
  <c r="C640" i="1"/>
  <c r="C565" i="1"/>
  <c r="I309" i="9"/>
  <c r="D273" i="9"/>
  <c r="I113" i="9"/>
  <c r="G273" i="9"/>
  <c r="H81" i="9"/>
  <c r="D209" i="9"/>
  <c r="C81" i="9"/>
  <c r="C676" i="1"/>
  <c r="F241" i="9"/>
  <c r="E117" i="9"/>
  <c r="C519" i="1"/>
  <c r="G519" i="1" s="1"/>
  <c r="C691" i="1"/>
  <c r="AP52" i="1"/>
  <c r="AP67" i="1" s="1"/>
  <c r="AP71" i="1" s="1"/>
  <c r="C707" i="1" s="1"/>
  <c r="BI52" i="1"/>
  <c r="BI67" i="1" s="1"/>
  <c r="BI71" i="1" s="1"/>
  <c r="BG52" i="1"/>
  <c r="BG67" i="1" s="1"/>
  <c r="BG71" i="1" s="1"/>
  <c r="C552" i="1" s="1"/>
  <c r="BB52" i="1"/>
  <c r="BB67" i="1" s="1"/>
  <c r="BB71" i="1" s="1"/>
  <c r="C632" i="1" s="1"/>
  <c r="BJ52" i="1"/>
  <c r="BJ67" i="1" s="1"/>
  <c r="BJ71" i="1" s="1"/>
  <c r="C555" i="1" s="1"/>
  <c r="AO52" i="1"/>
  <c r="AO67" i="1" s="1"/>
  <c r="AO71" i="1" s="1"/>
  <c r="BA52" i="1"/>
  <c r="BA67" i="1" s="1"/>
  <c r="BA71" i="1" s="1"/>
  <c r="AG52" i="1"/>
  <c r="AG67" i="1" s="1"/>
  <c r="AG71" i="1" s="1"/>
  <c r="C698" i="1" s="1"/>
  <c r="CA52" i="1"/>
  <c r="CA67" i="1" s="1"/>
  <c r="CA71" i="1" s="1"/>
  <c r="C647" i="1" s="1"/>
  <c r="C549" i="1"/>
  <c r="C624" i="1"/>
  <c r="C533" i="1"/>
  <c r="G533" i="1" s="1"/>
  <c r="E181" i="9"/>
  <c r="C428" i="10"/>
  <c r="C441" i="10" s="1"/>
  <c r="CE71" i="10"/>
  <c r="C716" i="10" s="1"/>
  <c r="G526" i="10"/>
  <c r="H526" i="10" s="1"/>
  <c r="G522" i="10"/>
  <c r="H522" i="10" s="1"/>
  <c r="C668" i="10"/>
  <c r="C715" i="10" s="1"/>
  <c r="C496" i="10"/>
  <c r="G518" i="10"/>
  <c r="H518" i="10" s="1"/>
  <c r="D712" i="10"/>
  <c r="D704" i="10"/>
  <c r="D696" i="10"/>
  <c r="D688" i="10"/>
  <c r="D680" i="10"/>
  <c r="D672" i="10"/>
  <c r="D706" i="10"/>
  <c r="D698" i="10"/>
  <c r="D690" i="10"/>
  <c r="D682" i="10"/>
  <c r="D674" i="10"/>
  <c r="D708" i="10"/>
  <c r="D700" i="10"/>
  <c r="D692" i="10"/>
  <c r="D684" i="10"/>
  <c r="D676" i="10"/>
  <c r="D668" i="10"/>
  <c r="D707" i="10"/>
  <c r="D709" i="10"/>
  <c r="D702" i="10"/>
  <c r="D695" i="10"/>
  <c r="D681" i="10"/>
  <c r="D647" i="10"/>
  <c r="D644" i="10"/>
  <c r="D636" i="10"/>
  <c r="D627" i="10"/>
  <c r="D711" i="10"/>
  <c r="D697" i="10"/>
  <c r="D675" i="10"/>
  <c r="D645" i="10"/>
  <c r="D642" i="10"/>
  <c r="D634" i="10"/>
  <c r="D625" i="10"/>
  <c r="D713" i="10"/>
  <c r="D691" i="10"/>
  <c r="D677" i="10"/>
  <c r="D670" i="10"/>
  <c r="D640" i="10"/>
  <c r="D632" i="10"/>
  <c r="D694" i="10"/>
  <c r="D679" i="10"/>
  <c r="D643" i="10"/>
  <c r="D638" i="10"/>
  <c r="D633" i="10"/>
  <c r="D622" i="10"/>
  <c r="D616" i="10"/>
  <c r="D716" i="10"/>
  <c r="D703" i="10"/>
  <c r="D635" i="10"/>
  <c r="D628" i="10"/>
  <c r="D621" i="10"/>
  <c r="D705" i="10"/>
  <c r="D701" i="10"/>
  <c r="D699" i="10"/>
  <c r="D686" i="10"/>
  <c r="D673" i="10"/>
  <c r="D671" i="10"/>
  <c r="D630" i="10"/>
  <c r="D669" i="10"/>
  <c r="D637" i="10"/>
  <c r="D620" i="10"/>
  <c r="D693" i="10"/>
  <c r="D678" i="10"/>
  <c r="D619" i="10"/>
  <c r="D710" i="10"/>
  <c r="D689" i="10"/>
  <c r="D639" i="10"/>
  <c r="D629" i="10"/>
  <c r="D624" i="10"/>
  <c r="D618" i="10"/>
  <c r="D687" i="10"/>
  <c r="D685" i="10"/>
  <c r="D646" i="10"/>
  <c r="D631" i="10"/>
  <c r="D617" i="10"/>
  <c r="D623" i="10"/>
  <c r="D641" i="10"/>
  <c r="D683" i="10"/>
  <c r="D626" i="10"/>
  <c r="G545" i="10"/>
  <c r="H545" i="10" s="1"/>
  <c r="C648" i="10"/>
  <c r="M716" i="10" s="1"/>
  <c r="G523" i="10"/>
  <c r="H523" i="10"/>
  <c r="G517" i="10"/>
  <c r="H517" i="10" s="1"/>
  <c r="G524" i="10"/>
  <c r="H524" i="10" s="1"/>
  <c r="G534" i="10"/>
  <c r="H534" i="10"/>
  <c r="E612" i="10"/>
  <c r="G519" i="10"/>
  <c r="H519" i="10" s="1"/>
  <c r="G514" i="10"/>
  <c r="H514" i="10" s="1"/>
  <c r="G521" i="10"/>
  <c r="H521" i="10"/>
  <c r="G497" i="10"/>
  <c r="H497" i="10"/>
  <c r="G17" i="9"/>
  <c r="I273" i="9"/>
  <c r="D27" i="7"/>
  <c r="B448" i="1"/>
  <c r="C497" i="1"/>
  <c r="C669" i="1"/>
  <c r="D21" i="9"/>
  <c r="F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C522" i="1"/>
  <c r="G522" i="1" s="1"/>
  <c r="C694" i="1"/>
  <c r="H117" i="9"/>
  <c r="I378" i="9"/>
  <c r="K612" i="1"/>
  <c r="C465" i="1"/>
  <c r="G149" i="9"/>
  <c r="C528" i="1"/>
  <c r="G528" i="1" s="1"/>
  <c r="C700" i="1"/>
  <c r="C616" i="1"/>
  <c r="C543" i="1"/>
  <c r="H213" i="9"/>
  <c r="C619" i="1"/>
  <c r="C309" i="9"/>
  <c r="C126" i="8"/>
  <c r="D391" i="1"/>
  <c r="F32" i="6"/>
  <c r="C478" i="1"/>
  <c r="C536" i="1"/>
  <c r="G536" i="1" s="1"/>
  <c r="H181" i="9"/>
  <c r="C708" i="1"/>
  <c r="C102" i="8"/>
  <c r="C482" i="1"/>
  <c r="C498" i="1"/>
  <c r="G498" i="1" s="1"/>
  <c r="E21" i="9"/>
  <c r="C687" i="1"/>
  <c r="C515" i="1"/>
  <c r="H85" i="9"/>
  <c r="F498" i="1"/>
  <c r="C501" i="1"/>
  <c r="H21" i="9"/>
  <c r="C673" i="1"/>
  <c r="I145" i="9"/>
  <c r="G209" i="9"/>
  <c r="G337" i="9"/>
  <c r="D177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42" i="1"/>
  <c r="D341" i="9"/>
  <c r="C567" i="1"/>
  <c r="I245" i="9"/>
  <c r="C551" i="1"/>
  <c r="G341" i="9"/>
  <c r="C570" i="1"/>
  <c r="C645" i="1"/>
  <c r="C711" i="1"/>
  <c r="D213" i="9"/>
  <c r="C539" i="1"/>
  <c r="G539" i="1" s="1"/>
  <c r="F516" i="1"/>
  <c r="D17" i="9"/>
  <c r="C622" i="1"/>
  <c r="C373" i="9"/>
  <c r="C573" i="1"/>
  <c r="C699" i="1"/>
  <c r="C527" i="1"/>
  <c r="G527" i="1" s="1"/>
  <c r="F540" i="1"/>
  <c r="H540" i="1"/>
  <c r="F532" i="1"/>
  <c r="H532" i="1"/>
  <c r="H524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C506" i="1"/>
  <c r="G506" i="1" s="1"/>
  <c r="F53" i="9"/>
  <c r="C678" i="1"/>
  <c r="G53" i="9"/>
  <c r="C507" i="1"/>
  <c r="G507" i="1" s="1"/>
  <c r="C679" i="1"/>
  <c r="C617" i="1"/>
  <c r="F277" i="9"/>
  <c r="C523" i="1"/>
  <c r="G523" i="1" s="1"/>
  <c r="C695" i="1"/>
  <c r="I117" i="9"/>
  <c r="I85" i="9" l="1"/>
  <c r="I241" i="9"/>
  <c r="C513" i="1"/>
  <c r="G513" i="1" s="1"/>
  <c r="C181" i="9"/>
  <c r="H241" i="9"/>
  <c r="C305" i="9"/>
  <c r="F85" i="9"/>
  <c r="D305" i="9"/>
  <c r="C621" i="1"/>
  <c r="C571" i="1"/>
  <c r="F245" i="9"/>
  <c r="C702" i="1"/>
  <c r="C547" i="1"/>
  <c r="F117" i="9"/>
  <c r="C550" i="1"/>
  <c r="G550" i="1" s="1"/>
  <c r="C683" i="1"/>
  <c r="E149" i="9"/>
  <c r="C614" i="1"/>
  <c r="G181" i="9"/>
  <c r="F305" i="9"/>
  <c r="C692" i="1"/>
  <c r="C526" i="1"/>
  <c r="G526" i="1" s="1"/>
  <c r="C562" i="1"/>
  <c r="C535" i="1"/>
  <c r="G535" i="1" s="1"/>
  <c r="C531" i="1"/>
  <c r="G531" i="1" s="1"/>
  <c r="C623" i="1"/>
  <c r="C561" i="1"/>
  <c r="D149" i="9"/>
  <c r="AR71" i="1"/>
  <c r="C646" i="1"/>
  <c r="J71" i="1"/>
  <c r="C49" i="9"/>
  <c r="D245" i="9"/>
  <c r="C630" i="1"/>
  <c r="C546" i="1"/>
  <c r="G546" i="1" s="1"/>
  <c r="C710" i="1"/>
  <c r="C213" i="9"/>
  <c r="G85" i="9"/>
  <c r="C686" i="1"/>
  <c r="C514" i="1"/>
  <c r="G514" i="1" s="1"/>
  <c r="I53" i="9"/>
  <c r="I21" i="9"/>
  <c r="C674" i="1"/>
  <c r="C502" i="1"/>
  <c r="G502" i="1" s="1"/>
  <c r="F181" i="9"/>
  <c r="C706" i="1"/>
  <c r="C534" i="1"/>
  <c r="G534" i="1" s="1"/>
  <c r="C634" i="1"/>
  <c r="C648" i="1" s="1"/>
  <c r="M716" i="1" s="1"/>
  <c r="E277" i="9"/>
  <c r="C554" i="1"/>
  <c r="D53" i="9"/>
  <c r="D117" i="9"/>
  <c r="C690" i="1"/>
  <c r="C518" i="1"/>
  <c r="G518" i="1" s="1"/>
  <c r="H149" i="9"/>
  <c r="C529" i="1"/>
  <c r="G529" i="1" s="1"/>
  <c r="C701" i="1"/>
  <c r="C511" i="1"/>
  <c r="C541" i="1"/>
  <c r="C277" i="9"/>
  <c r="C509" i="1"/>
  <c r="G509" i="1" s="1"/>
  <c r="C639" i="1"/>
  <c r="H309" i="9"/>
  <c r="C564" i="1"/>
  <c r="C643" i="1"/>
  <c r="C540" i="1"/>
  <c r="G540" i="1" s="1"/>
  <c r="E213" i="9"/>
  <c r="C712" i="1"/>
  <c r="C117" i="9"/>
  <c r="C517" i="1"/>
  <c r="G517" i="1" s="1"/>
  <c r="H517" i="1" s="1"/>
  <c r="C689" i="1"/>
  <c r="C572" i="1"/>
  <c r="C618" i="1"/>
  <c r="C538" i="1"/>
  <c r="G538" i="1" s="1"/>
  <c r="C677" i="1"/>
  <c r="E53" i="9"/>
  <c r="C505" i="1"/>
  <c r="G505" i="1" s="1"/>
  <c r="I341" i="9"/>
  <c r="F213" i="9"/>
  <c r="C693" i="1"/>
  <c r="C521" i="1"/>
  <c r="G521" i="1" s="1"/>
  <c r="G117" i="9"/>
  <c r="H498" i="1"/>
  <c r="H528" i="1"/>
  <c r="G497" i="1"/>
  <c r="H497" i="1"/>
  <c r="C209" i="9"/>
  <c r="H516" i="1"/>
  <c r="E145" i="9"/>
  <c r="E241" i="9"/>
  <c r="E209" i="9"/>
  <c r="H17" i="9"/>
  <c r="D113" i="9"/>
  <c r="H145" i="9"/>
  <c r="G511" i="1"/>
  <c r="H511" i="1" s="1"/>
  <c r="C273" i="9"/>
  <c r="C21" i="9"/>
  <c r="C67" i="1"/>
  <c r="C71" i="1" s="1"/>
  <c r="C668" i="1" s="1"/>
  <c r="CE52" i="1"/>
  <c r="F177" i="9"/>
  <c r="E273" i="9"/>
  <c r="E305" i="9"/>
  <c r="E177" i="9"/>
  <c r="C113" i="9"/>
  <c r="C177" i="9"/>
  <c r="H544" i="1"/>
  <c r="D241" i="9"/>
  <c r="D49" i="9"/>
  <c r="H337" i="9"/>
  <c r="G501" i="1"/>
  <c r="H501" i="1" s="1"/>
  <c r="G515" i="1"/>
  <c r="H515" i="1"/>
  <c r="H520" i="1"/>
  <c r="I337" i="9"/>
  <c r="F273" i="9"/>
  <c r="G177" i="9"/>
  <c r="I81" i="9"/>
  <c r="E17" i="9"/>
  <c r="D615" i="1"/>
  <c r="I364" i="9"/>
  <c r="C428" i="1"/>
  <c r="G81" i="9"/>
  <c r="I49" i="9"/>
  <c r="D715" i="10"/>
  <c r="E623" i="10"/>
  <c r="G496" i="10"/>
  <c r="H496" i="10" s="1"/>
  <c r="F522" i="1"/>
  <c r="H522" i="1" s="1"/>
  <c r="F510" i="1"/>
  <c r="H510" i="1" s="1"/>
  <c r="F513" i="1"/>
  <c r="H513" i="1"/>
  <c r="C142" i="8"/>
  <c r="D393" i="1"/>
  <c r="F538" i="1"/>
  <c r="H538" i="1"/>
  <c r="F496" i="1"/>
  <c r="F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F518" i="1"/>
  <c r="F546" i="1"/>
  <c r="F506" i="1"/>
  <c r="H506" i="1"/>
  <c r="F500" i="1"/>
  <c r="H500" i="1" s="1"/>
  <c r="F509" i="1"/>
  <c r="H509" i="1"/>
  <c r="C675" i="1" l="1"/>
  <c r="C715" i="1" s="1"/>
  <c r="C503" i="1"/>
  <c r="G503" i="1" s="1"/>
  <c r="C53" i="9"/>
  <c r="H514" i="1"/>
  <c r="C709" i="1"/>
  <c r="I181" i="9"/>
  <c r="C537" i="1"/>
  <c r="G537" i="1" s="1"/>
  <c r="H550" i="1"/>
  <c r="H546" i="1"/>
  <c r="C496" i="1"/>
  <c r="G496" i="1" s="1"/>
  <c r="H518" i="1"/>
  <c r="H534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7" i="1"/>
  <c r="D644" i="1"/>
  <c r="D645" i="1"/>
  <c r="D704" i="1"/>
  <c r="D639" i="1"/>
  <c r="D623" i="1"/>
  <c r="D705" i="1"/>
  <c r="D631" i="1"/>
  <c r="D630" i="1"/>
  <c r="D682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92" i="1"/>
  <c r="D700" i="1"/>
  <c r="D686" i="1"/>
  <c r="D711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2" i="1"/>
  <c r="D628" i="1"/>
  <c r="D699" i="1"/>
  <c r="D675" i="1"/>
  <c r="D706" i="1"/>
  <c r="H496" i="1"/>
  <c r="CE67" i="1"/>
  <c r="CE71" i="1" s="1"/>
  <c r="I373" i="9" s="1"/>
  <c r="C17" i="9"/>
  <c r="E716" i="10"/>
  <c r="E709" i="10"/>
  <c r="E701" i="10"/>
  <c r="E693" i="10"/>
  <c r="E685" i="10"/>
  <c r="E677" i="10"/>
  <c r="E669" i="10"/>
  <c r="E711" i="10"/>
  <c r="E703" i="10"/>
  <c r="E695" i="10"/>
  <c r="E687" i="10"/>
  <c r="E679" i="10"/>
  <c r="E671" i="10"/>
  <c r="E713" i="10"/>
  <c r="E705" i="10"/>
  <c r="E697" i="10"/>
  <c r="E689" i="10"/>
  <c r="E681" i="10"/>
  <c r="E673" i="10"/>
  <c r="E708" i="10"/>
  <c r="E710" i="10"/>
  <c r="E688" i="10"/>
  <c r="E674" i="10"/>
  <c r="E639" i="10"/>
  <c r="E631" i="10"/>
  <c r="E704" i="10"/>
  <c r="E690" i="10"/>
  <c r="E683" i="10"/>
  <c r="E676" i="10"/>
  <c r="E637" i="10"/>
  <c r="E628" i="10"/>
  <c r="E712" i="10"/>
  <c r="E706" i="10"/>
  <c r="E699" i="10"/>
  <c r="E692" i="10"/>
  <c r="E678" i="10"/>
  <c r="E646" i="10"/>
  <c r="E643" i="10"/>
  <c r="E635" i="10"/>
  <c r="E629" i="10"/>
  <c r="E626" i="10"/>
  <c r="E686" i="10"/>
  <c r="E675" i="10"/>
  <c r="E645" i="10"/>
  <c r="E640" i="10"/>
  <c r="E630" i="10"/>
  <c r="E684" i="10"/>
  <c r="E632" i="10"/>
  <c r="E625" i="10"/>
  <c r="E682" i="10"/>
  <c r="E647" i="10"/>
  <c r="E642" i="10"/>
  <c r="E707" i="10"/>
  <c r="E691" i="10"/>
  <c r="E680" i="10"/>
  <c r="E634" i="10"/>
  <c r="E627" i="10"/>
  <c r="E624" i="10"/>
  <c r="E702" i="10"/>
  <c r="E700" i="10"/>
  <c r="E644" i="10"/>
  <c r="E698" i="10"/>
  <c r="E672" i="10"/>
  <c r="E670" i="10"/>
  <c r="E641" i="10"/>
  <c r="E636" i="10"/>
  <c r="E694" i="10"/>
  <c r="E638" i="10"/>
  <c r="E633" i="10"/>
  <c r="E668" i="10"/>
  <c r="E696" i="10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 s="1"/>
  <c r="F537" i="1"/>
  <c r="F531" i="1"/>
  <c r="H531" i="1" s="1"/>
  <c r="H537" i="1" l="1"/>
  <c r="C716" i="1"/>
  <c r="D715" i="1"/>
  <c r="E623" i="1"/>
  <c r="E612" i="1"/>
  <c r="I369" i="9"/>
  <c r="C433" i="1"/>
  <c r="C441" i="1" s="1"/>
  <c r="E715" i="10"/>
  <c r="F624" i="10"/>
  <c r="E716" i="1" l="1"/>
  <c r="E641" i="1"/>
  <c r="E647" i="1"/>
  <c r="E683" i="1"/>
  <c r="E669" i="1"/>
  <c r="E702" i="1"/>
  <c r="E630" i="1"/>
  <c r="E643" i="1"/>
  <c r="E646" i="1"/>
  <c r="E632" i="1"/>
  <c r="E633" i="1"/>
  <c r="E695" i="1"/>
  <c r="E692" i="1"/>
  <c r="E635" i="1"/>
  <c r="E690" i="1"/>
  <c r="E634" i="1"/>
  <c r="E674" i="1"/>
  <c r="E706" i="1"/>
  <c r="E684" i="1"/>
  <c r="E626" i="1"/>
  <c r="E639" i="1"/>
  <c r="E696" i="1"/>
  <c r="E681" i="1"/>
  <c r="E686" i="1"/>
  <c r="E691" i="1"/>
  <c r="E631" i="1"/>
  <c r="E711" i="1"/>
  <c r="E640" i="1"/>
  <c r="E680" i="1"/>
  <c r="E709" i="1"/>
  <c r="E703" i="1"/>
  <c r="E708" i="1"/>
  <c r="E685" i="1"/>
  <c r="E710" i="1"/>
  <c r="E713" i="1"/>
  <c r="E671" i="1"/>
  <c r="E675" i="1"/>
  <c r="E687" i="1"/>
  <c r="E645" i="1"/>
  <c r="E642" i="1"/>
  <c r="E707" i="1"/>
  <c r="E673" i="1"/>
  <c r="E628" i="1"/>
  <c r="E694" i="1"/>
  <c r="E668" i="1"/>
  <c r="E627" i="1"/>
  <c r="E644" i="1"/>
  <c r="E672" i="1"/>
  <c r="E699" i="1"/>
  <c r="E637" i="1"/>
  <c r="E712" i="1"/>
  <c r="E705" i="1"/>
  <c r="E688" i="1"/>
  <c r="E698" i="1"/>
  <c r="E697" i="1"/>
  <c r="E701" i="1"/>
  <c r="E624" i="1"/>
  <c r="F624" i="1" s="1"/>
  <c r="E693" i="1"/>
  <c r="E679" i="1"/>
  <c r="E629" i="1"/>
  <c r="E636" i="1"/>
  <c r="E670" i="1"/>
  <c r="E625" i="1"/>
  <c r="E689" i="1"/>
  <c r="E676" i="1"/>
  <c r="E700" i="1"/>
  <c r="E677" i="1"/>
  <c r="E678" i="1"/>
  <c r="E682" i="1"/>
  <c r="E638" i="1"/>
  <c r="E704" i="1"/>
  <c r="F706" i="10"/>
  <c r="F698" i="10"/>
  <c r="F690" i="10"/>
  <c r="F682" i="10"/>
  <c r="F674" i="10"/>
  <c r="F708" i="10"/>
  <c r="F700" i="10"/>
  <c r="F692" i="10"/>
  <c r="F684" i="10"/>
  <c r="F676" i="10"/>
  <c r="F668" i="10"/>
  <c r="F710" i="10"/>
  <c r="F702" i="10"/>
  <c r="F694" i="10"/>
  <c r="F686" i="10"/>
  <c r="F678" i="10"/>
  <c r="F670" i="10"/>
  <c r="F647" i="10"/>
  <c r="F646" i="10"/>
  <c r="F645" i="10"/>
  <c r="F716" i="10"/>
  <c r="F703" i="10"/>
  <c r="F696" i="10"/>
  <c r="F689" i="10"/>
  <c r="F675" i="10"/>
  <c r="F642" i="10"/>
  <c r="F634" i="10"/>
  <c r="F625" i="10"/>
  <c r="F712" i="10"/>
  <c r="F705" i="10"/>
  <c r="F691" i="10"/>
  <c r="F669" i="10"/>
  <c r="F640" i="10"/>
  <c r="F632" i="10"/>
  <c r="F713" i="10"/>
  <c r="F707" i="10"/>
  <c r="F685" i="10"/>
  <c r="F671" i="10"/>
  <c r="F638" i="10"/>
  <c r="F677" i="10"/>
  <c r="F635" i="10"/>
  <c r="F630" i="10"/>
  <c r="F628" i="10"/>
  <c r="F701" i="10"/>
  <c r="F699" i="10"/>
  <c r="F688" i="10"/>
  <c r="F673" i="10"/>
  <c r="F711" i="10"/>
  <c r="F697" i="10"/>
  <c r="F637" i="10"/>
  <c r="F695" i="10"/>
  <c r="F693" i="10"/>
  <c r="F680" i="10"/>
  <c r="F627" i="10"/>
  <c r="F644" i="10"/>
  <c r="F639" i="10"/>
  <c r="F629" i="10"/>
  <c r="F704" i="10"/>
  <c r="F687" i="10"/>
  <c r="F672" i="10"/>
  <c r="F641" i="10"/>
  <c r="F636" i="10"/>
  <c r="F631" i="10"/>
  <c r="F683" i="10"/>
  <c r="F633" i="10"/>
  <c r="F626" i="10"/>
  <c r="F679" i="10"/>
  <c r="F643" i="10"/>
  <c r="F709" i="10"/>
  <c r="F681" i="10"/>
  <c r="F707" i="1" l="1"/>
  <c r="F646" i="1"/>
  <c r="F636" i="1"/>
  <c r="F699" i="1"/>
  <c r="F694" i="1"/>
  <c r="F643" i="1"/>
  <c r="F683" i="1"/>
  <c r="F712" i="1"/>
  <c r="F697" i="1"/>
  <c r="F630" i="1"/>
  <c r="F685" i="1"/>
  <c r="F627" i="1"/>
  <c r="F632" i="1"/>
  <c r="F702" i="1"/>
  <c r="F639" i="1"/>
  <c r="F638" i="1"/>
  <c r="F668" i="1"/>
  <c r="F713" i="1"/>
  <c r="F672" i="1"/>
  <c r="F708" i="1"/>
  <c r="F710" i="1"/>
  <c r="F675" i="1"/>
  <c r="F692" i="1"/>
  <c r="F705" i="1"/>
  <c r="F680" i="1"/>
  <c r="F701" i="1"/>
  <c r="F641" i="1"/>
  <c r="F691" i="1"/>
  <c r="F693" i="1"/>
  <c r="F628" i="1"/>
  <c r="F677" i="1"/>
  <c r="F684" i="1"/>
  <c r="F670" i="1"/>
  <c r="F695" i="1"/>
  <c r="F679" i="1"/>
  <c r="F631" i="1"/>
  <c r="F640" i="1"/>
  <c r="F673" i="1"/>
  <c r="F698" i="1"/>
  <c r="F669" i="1"/>
  <c r="F642" i="1"/>
  <c r="F700" i="1"/>
  <c r="F690" i="1"/>
  <c r="F716" i="1"/>
  <c r="F671" i="1"/>
  <c r="F703" i="1"/>
  <c r="F633" i="1"/>
  <c r="F704" i="1"/>
  <c r="F635" i="1"/>
  <c r="F647" i="1"/>
  <c r="F682" i="1"/>
  <c r="F629" i="1"/>
  <c r="F689" i="1"/>
  <c r="F676" i="1"/>
  <c r="F634" i="1"/>
  <c r="F674" i="1"/>
  <c r="F681" i="1"/>
  <c r="F687" i="1"/>
  <c r="F688" i="1"/>
  <c r="F637" i="1"/>
  <c r="F711" i="1"/>
  <c r="F644" i="1"/>
  <c r="F709" i="1"/>
  <c r="F625" i="1"/>
  <c r="F678" i="1"/>
  <c r="F626" i="1"/>
  <c r="F686" i="1"/>
  <c r="F706" i="1"/>
  <c r="F696" i="1"/>
  <c r="F645" i="1"/>
  <c r="E715" i="1"/>
  <c r="F715" i="10"/>
  <c r="G625" i="10"/>
  <c r="F715" i="1" l="1"/>
  <c r="G625" i="1"/>
  <c r="G711" i="10"/>
  <c r="G703" i="10"/>
  <c r="G695" i="10"/>
  <c r="G687" i="10"/>
  <c r="G679" i="10"/>
  <c r="G671" i="10"/>
  <c r="G713" i="10"/>
  <c r="G705" i="10"/>
  <c r="G697" i="10"/>
  <c r="G689" i="10"/>
  <c r="G681" i="10"/>
  <c r="G673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9" i="10"/>
  <c r="G704" i="10"/>
  <c r="G682" i="10"/>
  <c r="G668" i="10"/>
  <c r="G645" i="10"/>
  <c r="G628" i="10"/>
  <c r="G698" i="10"/>
  <c r="G684" i="10"/>
  <c r="G677" i="10"/>
  <c r="G670" i="10"/>
  <c r="G629" i="10"/>
  <c r="G626" i="10"/>
  <c r="G706" i="10"/>
  <c r="G700" i="10"/>
  <c r="G693" i="10"/>
  <c r="G686" i="10"/>
  <c r="G672" i="10"/>
  <c r="G701" i="10"/>
  <c r="G690" i="10"/>
  <c r="G688" i="10"/>
  <c r="G708" i="10"/>
  <c r="G680" i="10"/>
  <c r="G669" i="10"/>
  <c r="G647" i="10"/>
  <c r="G627" i="10"/>
  <c r="G678" i="10"/>
  <c r="G710" i="10"/>
  <c r="G702" i="10"/>
  <c r="G676" i="10"/>
  <c r="G685" i="10"/>
  <c r="G674" i="10"/>
  <c r="G646" i="10"/>
  <c r="G696" i="10"/>
  <c r="G694" i="10"/>
  <c r="G712" i="10"/>
  <c r="G692" i="10"/>
  <c r="G647" i="1" l="1"/>
  <c r="G637" i="1"/>
  <c r="G685" i="1"/>
  <c r="G633" i="1"/>
  <c r="G699" i="1"/>
  <c r="G679" i="1"/>
  <c r="G670" i="1"/>
  <c r="G631" i="1"/>
  <c r="G701" i="1"/>
  <c r="G644" i="1"/>
  <c r="G710" i="1"/>
  <c r="G706" i="1"/>
  <c r="G687" i="1"/>
  <c r="G672" i="1"/>
  <c r="G669" i="1"/>
  <c r="G689" i="1"/>
  <c r="G671" i="1"/>
  <c r="G681" i="1"/>
  <c r="G675" i="1"/>
  <c r="G635" i="1"/>
  <c r="G643" i="1"/>
  <c r="G708" i="1"/>
  <c r="G704" i="1"/>
  <c r="G641" i="1"/>
  <c r="G712" i="1"/>
  <c r="G630" i="1"/>
  <c r="G703" i="1"/>
  <c r="G683" i="1"/>
  <c r="G646" i="1"/>
  <c r="G709" i="1"/>
  <c r="G694" i="1"/>
  <c r="G645" i="1"/>
  <c r="G686" i="1"/>
  <c r="G705" i="1"/>
  <c r="G678" i="1"/>
  <c r="G688" i="1"/>
  <c r="G693" i="1"/>
  <c r="G692" i="1"/>
  <c r="G690" i="1"/>
  <c r="G676" i="1"/>
  <c r="G628" i="1"/>
  <c r="G626" i="1"/>
  <c r="G629" i="1"/>
  <c r="G713" i="1"/>
  <c r="G711" i="1"/>
  <c r="G698" i="1"/>
  <c r="G677" i="1"/>
  <c r="G695" i="1"/>
  <c r="G639" i="1"/>
  <c r="G638" i="1"/>
  <c r="G707" i="1"/>
  <c r="G668" i="1"/>
  <c r="G642" i="1"/>
  <c r="G627" i="1"/>
  <c r="G700" i="1"/>
  <c r="G696" i="1"/>
  <c r="G684" i="1"/>
  <c r="G680" i="1"/>
  <c r="G674" i="1"/>
  <c r="G682" i="1"/>
  <c r="G632" i="1"/>
  <c r="G716" i="1"/>
  <c r="G691" i="1"/>
  <c r="G636" i="1"/>
  <c r="G702" i="1"/>
  <c r="G697" i="1"/>
  <c r="G673" i="1"/>
  <c r="G634" i="1"/>
  <c r="G640" i="1"/>
  <c r="H628" i="10"/>
  <c r="H708" i="10"/>
  <c r="H700" i="10"/>
  <c r="H692" i="10"/>
  <c r="H684" i="10"/>
  <c r="H676" i="10"/>
  <c r="H668" i="10"/>
  <c r="H710" i="10"/>
  <c r="H702" i="10"/>
  <c r="H694" i="10"/>
  <c r="H686" i="10"/>
  <c r="H678" i="10"/>
  <c r="H670" i="10"/>
  <c r="H647" i="10"/>
  <c r="H646" i="10"/>
  <c r="H645" i="10"/>
  <c r="H716" i="10"/>
  <c r="H712" i="10"/>
  <c r="H704" i="10"/>
  <c r="H696" i="10"/>
  <c r="H688" i="10"/>
  <c r="H680" i="10"/>
  <c r="H672" i="10"/>
  <c r="H711" i="10"/>
  <c r="H697" i="10"/>
  <c r="H690" i="10"/>
  <c r="H683" i="10"/>
  <c r="H669" i="10"/>
  <c r="H637" i="10"/>
  <c r="H713" i="10"/>
  <c r="H706" i="10"/>
  <c r="H699" i="10"/>
  <c r="H685" i="10"/>
  <c r="H643" i="10"/>
  <c r="H635" i="10"/>
  <c r="H707" i="10"/>
  <c r="H701" i="10"/>
  <c r="H679" i="10"/>
  <c r="H641" i="10"/>
  <c r="H633" i="10"/>
  <c r="H630" i="10"/>
  <c r="H703" i="10"/>
  <c r="H675" i="10"/>
  <c r="H673" i="10"/>
  <c r="H640" i="10"/>
  <c r="H705" i="10"/>
  <c r="H671" i="10"/>
  <c r="H632" i="10"/>
  <c r="H695" i="10"/>
  <c r="H693" i="10"/>
  <c r="H682" i="10"/>
  <c r="H642" i="10"/>
  <c r="H691" i="10"/>
  <c r="H644" i="10"/>
  <c r="H639" i="10"/>
  <c r="H634" i="10"/>
  <c r="H629" i="10"/>
  <c r="H689" i="10"/>
  <c r="H687" i="10"/>
  <c r="H674" i="10"/>
  <c r="H636" i="10"/>
  <c r="H631" i="10"/>
  <c r="H698" i="10"/>
  <c r="H709" i="10"/>
  <c r="H681" i="10"/>
  <c r="H638" i="10"/>
  <c r="H677" i="10"/>
  <c r="G715" i="10"/>
  <c r="G715" i="1" l="1"/>
  <c r="H628" i="1"/>
  <c r="H715" i="10"/>
  <c r="I629" i="10"/>
  <c r="H686" i="1" l="1"/>
  <c r="H676" i="1"/>
  <c r="H669" i="1"/>
  <c r="H630" i="1"/>
  <c r="H701" i="1"/>
  <c r="H629" i="1"/>
  <c r="H635" i="1"/>
  <c r="H643" i="1"/>
  <c r="H707" i="1"/>
  <c r="H689" i="1"/>
  <c r="H694" i="1"/>
  <c r="H691" i="1"/>
  <c r="H711" i="1"/>
  <c r="H680" i="1"/>
  <c r="H702" i="1"/>
  <c r="H675" i="1"/>
  <c r="H708" i="1"/>
  <c r="H716" i="1"/>
  <c r="H646" i="1"/>
  <c r="H705" i="1"/>
  <c r="H695" i="1"/>
  <c r="H673" i="1"/>
  <c r="H636" i="1"/>
  <c r="H706" i="1"/>
  <c r="H674" i="1"/>
  <c r="H688" i="1"/>
  <c r="H647" i="1"/>
  <c r="H641" i="1"/>
  <c r="H693" i="1"/>
  <c r="H668" i="1"/>
  <c r="H677" i="1"/>
  <c r="H690" i="1"/>
  <c r="H704" i="1"/>
  <c r="H645" i="1"/>
  <c r="H698" i="1"/>
  <c r="H672" i="1"/>
  <c r="H710" i="1"/>
  <c r="H713" i="1"/>
  <c r="H638" i="1"/>
  <c r="H633" i="1"/>
  <c r="H632" i="1"/>
  <c r="H684" i="1"/>
  <c r="H644" i="1"/>
  <c r="H685" i="1"/>
  <c r="H642" i="1"/>
  <c r="H639" i="1"/>
  <c r="H692" i="1"/>
  <c r="H699" i="1"/>
  <c r="H709" i="1"/>
  <c r="H634" i="1"/>
  <c r="H696" i="1"/>
  <c r="H631" i="1"/>
  <c r="H681" i="1"/>
  <c r="H640" i="1"/>
  <c r="H670" i="1"/>
  <c r="H678" i="1"/>
  <c r="H697" i="1"/>
  <c r="H671" i="1"/>
  <c r="H682" i="1"/>
  <c r="H679" i="1"/>
  <c r="H700" i="1"/>
  <c r="H637" i="1"/>
  <c r="H712" i="1"/>
  <c r="H687" i="1"/>
  <c r="H683" i="1"/>
  <c r="H703" i="1"/>
  <c r="I713" i="10"/>
  <c r="I705" i="10"/>
  <c r="I697" i="10"/>
  <c r="I689" i="10"/>
  <c r="I681" i="10"/>
  <c r="I673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709" i="10"/>
  <c r="I701" i="10"/>
  <c r="I693" i="10"/>
  <c r="I685" i="10"/>
  <c r="I677" i="10"/>
  <c r="I669" i="10"/>
  <c r="I710" i="10"/>
  <c r="I703" i="10"/>
  <c r="I712" i="10"/>
  <c r="I698" i="10"/>
  <c r="I676" i="10"/>
  <c r="I692" i="10"/>
  <c r="I678" i="10"/>
  <c r="I671" i="10"/>
  <c r="I646" i="10"/>
  <c r="I708" i="10"/>
  <c r="I694" i="10"/>
  <c r="I687" i="10"/>
  <c r="I680" i="10"/>
  <c r="I686" i="10"/>
  <c r="I645" i="10"/>
  <c r="I711" i="10"/>
  <c r="I695" i="10"/>
  <c r="I684" i="10"/>
  <c r="I682" i="10"/>
  <c r="I647" i="10"/>
  <c r="I702" i="10"/>
  <c r="I674" i="10"/>
  <c r="I704" i="10"/>
  <c r="I700" i="10"/>
  <c r="I672" i="10"/>
  <c r="I696" i="10"/>
  <c r="I670" i="10"/>
  <c r="I706" i="10"/>
  <c r="I679" i="10"/>
  <c r="I668" i="10"/>
  <c r="I690" i="10"/>
  <c r="I688" i="10"/>
  <c r="I630" i="10"/>
  <c r="H715" i="1" l="1"/>
  <c r="I629" i="1"/>
  <c r="I715" i="10"/>
  <c r="J630" i="10"/>
  <c r="I685" i="1" l="1"/>
  <c r="I690" i="1"/>
  <c r="I639" i="1"/>
  <c r="I638" i="1"/>
  <c r="I716" i="1"/>
  <c r="I683" i="1"/>
  <c r="I704" i="1"/>
  <c r="I708" i="1"/>
  <c r="I644" i="1"/>
  <c r="I643" i="1"/>
  <c r="I670" i="1"/>
  <c r="I711" i="1"/>
  <c r="I676" i="1"/>
  <c r="I682" i="1"/>
  <c r="I647" i="1"/>
  <c r="I687" i="1"/>
  <c r="I700" i="1"/>
  <c r="I688" i="1"/>
  <c r="I631" i="1"/>
  <c r="I669" i="1"/>
  <c r="I689" i="1"/>
  <c r="I712" i="1"/>
  <c r="I696" i="1"/>
  <c r="I678" i="1"/>
  <c r="I681" i="1"/>
  <c r="I692" i="1"/>
  <c r="I710" i="1"/>
  <c r="I709" i="1"/>
  <c r="I675" i="1"/>
  <c r="I701" i="1"/>
  <c r="I705" i="1"/>
  <c r="I641" i="1"/>
  <c r="I635" i="1"/>
  <c r="I633" i="1"/>
  <c r="I693" i="1"/>
  <c r="I668" i="1"/>
  <c r="I703" i="1"/>
  <c r="I691" i="1"/>
  <c r="I679" i="1"/>
  <c r="I677" i="1"/>
  <c r="I694" i="1"/>
  <c r="I680" i="1"/>
  <c r="I645" i="1"/>
  <c r="I634" i="1"/>
  <c r="I706" i="1"/>
  <c r="I671" i="1"/>
  <c r="I686" i="1"/>
  <c r="I674" i="1"/>
  <c r="I695" i="1"/>
  <c r="I640" i="1"/>
  <c r="I707" i="1"/>
  <c r="I698" i="1"/>
  <c r="I697" i="1"/>
  <c r="I713" i="1"/>
  <c r="I630" i="1"/>
  <c r="I646" i="1"/>
  <c r="I632" i="1"/>
  <c r="I702" i="1"/>
  <c r="I642" i="1"/>
  <c r="I637" i="1"/>
  <c r="I699" i="1"/>
  <c r="I636" i="1"/>
  <c r="I673" i="1"/>
  <c r="I684" i="1"/>
  <c r="I672" i="1"/>
  <c r="J710" i="10"/>
  <c r="J702" i="10"/>
  <c r="J694" i="10"/>
  <c r="J686" i="10"/>
  <c r="J678" i="10"/>
  <c r="J670" i="10"/>
  <c r="J647" i="10"/>
  <c r="J646" i="10"/>
  <c r="J645" i="10"/>
  <c r="J712" i="10"/>
  <c r="J704" i="10"/>
  <c r="J696" i="10"/>
  <c r="J688" i="10"/>
  <c r="J680" i="10"/>
  <c r="J672" i="10"/>
  <c r="J706" i="10"/>
  <c r="J698" i="10"/>
  <c r="J690" i="10"/>
  <c r="J682" i="10"/>
  <c r="J674" i="10"/>
  <c r="J711" i="10"/>
  <c r="J705" i="10"/>
  <c r="J691" i="10"/>
  <c r="J684" i="10"/>
  <c r="J677" i="10"/>
  <c r="J640" i="10"/>
  <c r="J632" i="10"/>
  <c r="J707" i="10"/>
  <c r="J700" i="10"/>
  <c r="J693" i="10"/>
  <c r="J679" i="10"/>
  <c r="J638" i="10"/>
  <c r="J708" i="10"/>
  <c r="J709" i="10"/>
  <c r="J695" i="10"/>
  <c r="J673" i="10"/>
  <c r="J644" i="10"/>
  <c r="J636" i="10"/>
  <c r="J716" i="10"/>
  <c r="J699" i="10"/>
  <c r="J671" i="10"/>
  <c r="J697" i="10"/>
  <c r="J669" i="10"/>
  <c r="J642" i="10"/>
  <c r="J637" i="10"/>
  <c r="J639" i="10"/>
  <c r="J634" i="10"/>
  <c r="J689" i="10"/>
  <c r="J687" i="10"/>
  <c r="J676" i="10"/>
  <c r="J631" i="10"/>
  <c r="J713" i="10"/>
  <c r="J685" i="10"/>
  <c r="J641" i="10"/>
  <c r="J683" i="10"/>
  <c r="J681" i="10"/>
  <c r="J668" i="10"/>
  <c r="J633" i="10"/>
  <c r="J692" i="10"/>
  <c r="J643" i="10"/>
  <c r="J675" i="10"/>
  <c r="J703" i="10"/>
  <c r="J635" i="10"/>
  <c r="J701" i="10"/>
  <c r="I715" i="1" l="1"/>
  <c r="J630" i="1"/>
  <c r="L647" i="10"/>
  <c r="J715" i="10"/>
  <c r="L712" i="10"/>
  <c r="L704" i="10"/>
  <c r="L696" i="10"/>
  <c r="L688" i="10"/>
  <c r="L680" i="10"/>
  <c r="L672" i="10"/>
  <c r="L706" i="10"/>
  <c r="L698" i="10"/>
  <c r="L690" i="10"/>
  <c r="L682" i="10"/>
  <c r="L674" i="10"/>
  <c r="L708" i="10"/>
  <c r="L700" i="10"/>
  <c r="L692" i="10"/>
  <c r="L684" i="10"/>
  <c r="L676" i="10"/>
  <c r="L668" i="10"/>
  <c r="L716" i="10"/>
  <c r="L705" i="10"/>
  <c r="L699" i="10"/>
  <c r="L685" i="10"/>
  <c r="L678" i="10"/>
  <c r="L671" i="10"/>
  <c r="L701" i="10"/>
  <c r="L694" i="10"/>
  <c r="L687" i="10"/>
  <c r="L673" i="10"/>
  <c r="L709" i="10"/>
  <c r="L710" i="10"/>
  <c r="L703" i="10"/>
  <c r="L689" i="10"/>
  <c r="L711" i="10"/>
  <c r="L695" i="10"/>
  <c r="L669" i="10"/>
  <c r="L693" i="10"/>
  <c r="L702" i="10"/>
  <c r="L691" i="10"/>
  <c r="L713" i="10"/>
  <c r="L707" i="10"/>
  <c r="L683" i="10"/>
  <c r="L681" i="10"/>
  <c r="L670" i="10"/>
  <c r="L679" i="10"/>
  <c r="L677" i="10"/>
  <c r="L675" i="10"/>
  <c r="L686" i="10"/>
  <c r="L697" i="10"/>
  <c r="K644" i="10"/>
  <c r="J693" i="1" l="1"/>
  <c r="J705" i="1"/>
  <c r="J716" i="1"/>
  <c r="J682" i="1"/>
  <c r="J636" i="1"/>
  <c r="J712" i="1"/>
  <c r="J696" i="1"/>
  <c r="J701" i="1"/>
  <c r="J643" i="1"/>
  <c r="J679" i="1"/>
  <c r="J673" i="1"/>
  <c r="J702" i="1"/>
  <c r="J635" i="1"/>
  <c r="J632" i="1"/>
  <c r="J694" i="1"/>
  <c r="J668" i="1"/>
  <c r="J642" i="1"/>
  <c r="J672" i="1"/>
  <c r="J644" i="1"/>
  <c r="J697" i="1"/>
  <c r="J698" i="1"/>
  <c r="J675" i="1"/>
  <c r="J695" i="1"/>
  <c r="J690" i="1"/>
  <c r="J707" i="1"/>
  <c r="J676" i="1"/>
  <c r="J699" i="1"/>
  <c r="J669" i="1"/>
  <c r="J684" i="1"/>
  <c r="J681" i="1"/>
  <c r="J704" i="1"/>
  <c r="J688" i="1"/>
  <c r="J674" i="1"/>
  <c r="J700" i="1"/>
  <c r="J691" i="1"/>
  <c r="J671" i="1"/>
  <c r="J670" i="1"/>
  <c r="J709" i="1"/>
  <c r="J706" i="1"/>
  <c r="J634" i="1"/>
  <c r="J692" i="1"/>
  <c r="J639" i="1"/>
  <c r="J645" i="1"/>
  <c r="J687" i="1"/>
  <c r="J638" i="1"/>
  <c r="J686" i="1"/>
  <c r="J713" i="1"/>
  <c r="J677" i="1"/>
  <c r="J641" i="1"/>
  <c r="J647" i="1"/>
  <c r="J680" i="1"/>
  <c r="J633" i="1"/>
  <c r="J683" i="1"/>
  <c r="J708" i="1"/>
  <c r="J703" i="1"/>
  <c r="J710" i="1"/>
  <c r="J711" i="1"/>
  <c r="J631" i="1"/>
  <c r="J646" i="1"/>
  <c r="J685" i="1"/>
  <c r="J637" i="1"/>
  <c r="J678" i="1"/>
  <c r="J689" i="1"/>
  <c r="J640" i="1"/>
  <c r="L715" i="10"/>
  <c r="K716" i="10"/>
  <c r="K707" i="10"/>
  <c r="K699" i="10"/>
  <c r="M699" i="10" s="1"/>
  <c r="K691" i="10"/>
  <c r="K683" i="10"/>
  <c r="M683" i="10" s="1"/>
  <c r="K675" i="10"/>
  <c r="M675" i="10" s="1"/>
  <c r="K709" i="10"/>
  <c r="K701" i="10"/>
  <c r="K693" i="10"/>
  <c r="K685" i="10"/>
  <c r="M685" i="10" s="1"/>
  <c r="K677" i="10"/>
  <c r="M677" i="10" s="1"/>
  <c r="K669" i="10"/>
  <c r="M669" i="10" s="1"/>
  <c r="K711" i="10"/>
  <c r="K703" i="10"/>
  <c r="M703" i="10" s="1"/>
  <c r="K695" i="10"/>
  <c r="M695" i="10" s="1"/>
  <c r="K687" i="10"/>
  <c r="K679" i="10"/>
  <c r="M679" i="10" s="1"/>
  <c r="K671" i="10"/>
  <c r="M671" i="10" s="1"/>
  <c r="K704" i="10"/>
  <c r="M704" i="10" s="1"/>
  <c r="K713" i="10"/>
  <c r="K706" i="10"/>
  <c r="K692" i="10"/>
  <c r="K670" i="10"/>
  <c r="K708" i="10"/>
  <c r="K686" i="10"/>
  <c r="K672" i="10"/>
  <c r="M672" i="10" s="1"/>
  <c r="K702" i="10"/>
  <c r="M702" i="10" s="1"/>
  <c r="K688" i="10"/>
  <c r="K681" i="10"/>
  <c r="M681" i="10" s="1"/>
  <c r="K674" i="10"/>
  <c r="M674" i="10" s="1"/>
  <c r="K705" i="10"/>
  <c r="M705" i="10" s="1"/>
  <c r="K697" i="10"/>
  <c r="K684" i="10"/>
  <c r="K682" i="10"/>
  <c r="M682" i="10" s="1"/>
  <c r="K680" i="10"/>
  <c r="M680" i="10" s="1"/>
  <c r="K689" i="10"/>
  <c r="K678" i="10"/>
  <c r="K676" i="10"/>
  <c r="M676" i="10" s="1"/>
  <c r="K710" i="10"/>
  <c r="M710" i="10" s="1"/>
  <c r="K700" i="10"/>
  <c r="K698" i="10"/>
  <c r="M698" i="10" s="1"/>
  <c r="K696" i="10"/>
  <c r="M696" i="10" s="1"/>
  <c r="K668" i="10"/>
  <c r="M668" i="10" s="1"/>
  <c r="K694" i="10"/>
  <c r="M694" i="10" s="1"/>
  <c r="K712" i="10"/>
  <c r="M712" i="10" s="1"/>
  <c r="K690" i="10"/>
  <c r="M690" i="10" s="1"/>
  <c r="K673" i="10"/>
  <c r="M673" i="10" s="1"/>
  <c r="M711" i="10"/>
  <c r="M701" i="10"/>
  <c r="M697" i="10"/>
  <c r="M707" i="10"/>
  <c r="M689" i="10"/>
  <c r="M684" i="10"/>
  <c r="M706" i="10"/>
  <c r="M670" i="10"/>
  <c r="M687" i="10"/>
  <c r="M686" i="10"/>
  <c r="M713" i="10"/>
  <c r="M678" i="10"/>
  <c r="M692" i="10"/>
  <c r="M691" i="10"/>
  <c r="M700" i="10"/>
  <c r="M709" i="10"/>
  <c r="M708" i="10"/>
  <c r="M688" i="10"/>
  <c r="M693" i="10"/>
  <c r="K644" i="1" l="1"/>
  <c r="K678" i="1" s="1"/>
  <c r="J715" i="1"/>
  <c r="L647" i="1"/>
  <c r="L701" i="1" s="1"/>
  <c r="M715" i="10"/>
  <c r="K715" i="10"/>
  <c r="K695" i="1" l="1"/>
  <c r="K679" i="1"/>
  <c r="K682" i="1"/>
  <c r="K712" i="1"/>
  <c r="K684" i="1"/>
  <c r="K713" i="1"/>
  <c r="L698" i="1"/>
  <c r="K697" i="1"/>
  <c r="K672" i="1"/>
  <c r="K707" i="1"/>
  <c r="K706" i="1"/>
  <c r="K704" i="1"/>
  <c r="K676" i="1"/>
  <c r="L671" i="1"/>
  <c r="L712" i="1"/>
  <c r="L692" i="1"/>
  <c r="L713" i="1"/>
  <c r="L693" i="1"/>
  <c r="L711" i="1"/>
  <c r="L696" i="1"/>
  <c r="L670" i="1"/>
  <c r="L672" i="1"/>
  <c r="L710" i="1"/>
  <c r="L677" i="1"/>
  <c r="L708" i="1"/>
  <c r="L679" i="1"/>
  <c r="M679" i="1" s="1"/>
  <c r="G55" i="9" s="1"/>
  <c r="L673" i="1"/>
  <c r="L706" i="1"/>
  <c r="L686" i="1"/>
  <c r="L681" i="1"/>
  <c r="L678" i="1"/>
  <c r="M678" i="1" s="1"/>
  <c r="L680" i="1"/>
  <c r="L687" i="1"/>
  <c r="L668" i="1"/>
  <c r="L707" i="1"/>
  <c r="L716" i="1"/>
  <c r="L703" i="1"/>
  <c r="L675" i="1"/>
  <c r="L699" i="1"/>
  <c r="L694" i="1"/>
  <c r="L709" i="1"/>
  <c r="L682" i="1"/>
  <c r="L695" i="1"/>
  <c r="M695" i="1" s="1"/>
  <c r="L676" i="1"/>
  <c r="L691" i="1"/>
  <c r="L700" i="1"/>
  <c r="L669" i="1"/>
  <c r="L690" i="1"/>
  <c r="K677" i="1"/>
  <c r="K696" i="1"/>
  <c r="K683" i="1"/>
  <c r="K711" i="1"/>
  <c r="K687" i="1"/>
  <c r="K673" i="1"/>
  <c r="K690" i="1"/>
  <c r="K685" i="1"/>
  <c r="K674" i="1"/>
  <c r="K671" i="1"/>
  <c r="K688" i="1"/>
  <c r="K680" i="1"/>
  <c r="K668" i="1"/>
  <c r="K693" i="1"/>
  <c r="K700" i="1"/>
  <c r="K709" i="1"/>
  <c r="K710" i="1"/>
  <c r="K691" i="1"/>
  <c r="K708" i="1"/>
  <c r="K675" i="1"/>
  <c r="K705" i="1"/>
  <c r="K701" i="1"/>
  <c r="M701" i="1" s="1"/>
  <c r="H151" i="9" s="1"/>
  <c r="K689" i="1"/>
  <c r="L674" i="1"/>
  <c r="L685" i="1"/>
  <c r="L705" i="1"/>
  <c r="L683" i="1"/>
  <c r="L688" i="1"/>
  <c r="L704" i="1"/>
  <c r="L689" i="1"/>
  <c r="L697" i="1"/>
  <c r="L684" i="1"/>
  <c r="L702" i="1"/>
  <c r="K703" i="1"/>
  <c r="K670" i="1"/>
  <c r="K694" i="1"/>
  <c r="K702" i="1"/>
  <c r="K692" i="1"/>
  <c r="K716" i="1"/>
  <c r="K698" i="1"/>
  <c r="K681" i="1"/>
  <c r="K686" i="1"/>
  <c r="K699" i="1"/>
  <c r="K669" i="1"/>
  <c r="M694" i="1" l="1"/>
  <c r="M697" i="1"/>
  <c r="M712" i="1"/>
  <c r="M682" i="1"/>
  <c r="M684" i="1"/>
  <c r="E87" i="9" s="1"/>
  <c r="M688" i="1"/>
  <c r="I87" i="9" s="1"/>
  <c r="M698" i="1"/>
  <c r="M699" i="1"/>
  <c r="M706" i="1"/>
  <c r="M713" i="1"/>
  <c r="F215" i="9" s="1"/>
  <c r="M672" i="1"/>
  <c r="G23" i="9" s="1"/>
  <c r="M704" i="1"/>
  <c r="M676" i="1"/>
  <c r="D55" i="9" s="1"/>
  <c r="M693" i="1"/>
  <c r="G119" i="9" s="1"/>
  <c r="M671" i="1"/>
  <c r="F23" i="9" s="1"/>
  <c r="M707" i="1"/>
  <c r="M690" i="1"/>
  <c r="M677" i="1"/>
  <c r="M680" i="1"/>
  <c r="M692" i="1"/>
  <c r="M681" i="1"/>
  <c r="I55" i="9" s="1"/>
  <c r="M711" i="1"/>
  <c r="M686" i="1"/>
  <c r="M669" i="1"/>
  <c r="D23" i="9" s="1"/>
  <c r="M674" i="1"/>
  <c r="M709" i="1"/>
  <c r="I183" i="9" s="1"/>
  <c r="M670" i="1"/>
  <c r="E23" i="9" s="1"/>
  <c r="D151" i="9"/>
  <c r="M691" i="1"/>
  <c r="M696" i="1"/>
  <c r="C151" i="9" s="1"/>
  <c r="M708" i="1"/>
  <c r="M710" i="1"/>
  <c r="M673" i="1"/>
  <c r="H23" i="9" s="1"/>
  <c r="I119" i="9"/>
  <c r="M683" i="1"/>
  <c r="M700" i="1"/>
  <c r="G151" i="9" s="1"/>
  <c r="M675" i="1"/>
  <c r="C55" i="9" s="1"/>
  <c r="M703" i="1"/>
  <c r="C183" i="9" s="1"/>
  <c r="M705" i="1"/>
  <c r="E183" i="9" s="1"/>
  <c r="M687" i="1"/>
  <c r="H87" i="9" s="1"/>
  <c r="H119" i="9"/>
  <c r="L715" i="1"/>
  <c r="F55" i="9"/>
  <c r="M689" i="1"/>
  <c r="M702" i="1"/>
  <c r="M685" i="1"/>
  <c r="K715" i="1"/>
  <c r="M668" i="1"/>
  <c r="E215" i="9" l="1"/>
  <c r="C87" i="9"/>
  <c r="F183" i="9"/>
  <c r="F151" i="9"/>
  <c r="E151" i="9"/>
  <c r="F119" i="9"/>
  <c r="G183" i="9"/>
  <c r="D183" i="9"/>
  <c r="D215" i="9"/>
  <c r="D119" i="9"/>
  <c r="E55" i="9"/>
  <c r="I23" i="9"/>
  <c r="H183" i="9"/>
  <c r="H55" i="9"/>
  <c r="G87" i="9"/>
  <c r="D87" i="9"/>
  <c r="E119" i="9"/>
  <c r="C215" i="9"/>
  <c r="C23" i="9"/>
  <c r="M715" i="1"/>
  <c r="F87" i="9"/>
  <c r="C119" i="9"/>
  <c r="I151" i="9"/>
</calcChain>
</file>

<file path=xl/sharedStrings.xml><?xml version="1.0" encoding="utf-8"?>
<sst xmlns="http://schemas.openxmlformats.org/spreadsheetml/2006/main" count="4401" uniqueCount="1016">
  <si>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</si>
  <si>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</si>
  <si>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</si>
  <si>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</si>
  <si>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</si>
  <si>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</si>
  <si>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</si>
  <si>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</si>
  <si>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</si>
  <si>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</si>
  <si>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</si>
  <si>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</si>
  <si>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</si>
  <si>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</si>
  <si>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</si>
  <si>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</si>
  <si>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</si>
  <si>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</si>
  <si>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</si>
  <si>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</si>
  <si>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</si>
  <si>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</si>
  <si>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</si>
  <si>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</si>
  <si>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</si>
  <si>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</si>
  <si>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</si>
  <si>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</si>
  <si>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</si>
  <si>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</si>
  <si>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</si>
  <si>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</si>
  <si>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</si>
  <si>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</si>
  <si>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</si>
  <si>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</si>
  <si>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</si>
  <si>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</si>
  <si>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</si>
  <si>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</si>
  <si>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</si>
  <si>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</si>
  <si>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</si>
  <si>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</si>
  <si>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</si>
  <si>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</si>
  <si>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</si>
  <si>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</si>
  <si>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</si>
  <si>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</si>
  <si>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</si>
  <si>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</si>
  <si>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</si>
  <si>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</si>
  <si>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</si>
  <si>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</si>
  <si>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</si>
  <si>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</si>
  <si>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</si>
  <si>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</si>
  <si>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</si>
  <si>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</si>
  <si>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</si>
  <si>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</si>
  <si>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</si>
  <si>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</si>
  <si>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</si>
  <si>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</si>
  <si>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</si>
  <si>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</si>
  <si>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</si>
  <si>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</si>
  <si>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</si>
  <si>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</si>
  <si>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</si>
  <si>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</si>
  <si>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</si>
  <si>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</si>
  <si>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</si>
  <si>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</si>
  <si>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</si>
  <si>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</si>
  <si>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</si>
  <si>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</si>
  <si>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</si>
  <si>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</si>
  <si>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</si>
  <si>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</si>
  <si>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</si>
  <si>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</si>
  <si>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</si>
  <si>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</si>
  <si>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</si>
  <si>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</si>
  <si>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</si>
  <si>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</si>
  <si>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</si>
  <si>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</si>
  <si>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</si>
  <si>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</si>
  <si>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</si>
  <si>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</si>
  <si>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</si>
  <si>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</si>
  <si>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</si>
  <si>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</si>
  <si>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</si>
  <si>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</si>
  <si>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</si>
  <si>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</si>
  <si>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</si>
  <si>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</si>
  <si>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</si>
  <si>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</si>
  <si>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</si>
  <si>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</si>
  <si>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</si>
  <si>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</si>
  <si>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</si>
  <si>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</si>
  <si>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</si>
  <si>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</si>
  <si>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</si>
  <si>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</si>
  <si>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</si>
  <si>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</si>
  <si>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</si>
  <si>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</si>
  <si>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</si>
  <si>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</si>
  <si>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</si>
  <si>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</si>
  <si>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</si>
  <si>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</si>
  <si>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</si>
  <si>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</si>
  <si>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</si>
  <si>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</si>
  <si>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</si>
  <si>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</si>
  <si>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</si>
  <si>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</si>
  <si>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</si>
  <si>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</si>
  <si>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</si>
  <si>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</si>
  <si>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</si>
  <si>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</si>
  <si>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</si>
  <si>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</si>
  <si>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</si>
  <si>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</si>
  <si>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</si>
  <si>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</si>
  <si>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</si>
  <si>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</si>
  <si>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</si>
  <si>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</si>
  <si>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</si>
  <si>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</si>
  <si>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</si>
  <si>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</si>
  <si>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</si>
  <si>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</si>
  <si>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</si>
  <si>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</si>
  <si>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</si>
  <si>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</si>
  <si>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</si>
  <si>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</si>
  <si>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</si>
  <si>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</si>
  <si>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</si>
  <si>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</si>
  <si>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</si>
  <si>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</si>
  <si>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</si>
  <si>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</si>
  <si>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</si>
  <si>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</si>
  <si>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</si>
  <si>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</si>
  <si>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</si>
  <si>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</si>
  <si>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</si>
  <si>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</si>
  <si>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</si>
  <si>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</si>
  <si>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</si>
  <si>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</si>
  <si>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</si>
  <si>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</si>
  <si>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</si>
  <si>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</si>
  <si>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</si>
  <si>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</si>
  <si>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</si>
  <si>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</si>
  <si>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</si>
  <si>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</si>
  <si>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</si>
  <si>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</si>
  <si>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</si>
  <si>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</si>
  <si>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</si>
  <si>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</si>
  <si>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</si>
  <si>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</si>
  <si>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</si>
  <si>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</si>
  <si>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</si>
  <si>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</si>
  <si>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</si>
  <si>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</si>
  <si>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</si>
  <si>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</si>
  <si>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</si>
  <si>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</si>
  <si>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</si>
  <si>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</si>
  <si>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</si>
  <si>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</si>
  <si>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</si>
  <si>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</si>
  <si>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</si>
  <si>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</si>
  <si>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</si>
  <si>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</si>
  <si>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</si>
  <si>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</si>
  <si>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</si>
  <si>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</si>
  <si>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</si>
  <si>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</si>
  <si>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</si>
  <si>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</si>
  <si>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</si>
  <si>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</si>
  <si>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</si>
  <si>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</si>
  <si>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</si>
  <si>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</si>
  <si>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</si>
  <si>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</si>
  <si>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</si>
  <si>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</si>
  <si>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</si>
  <si>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</si>
  <si>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</si>
  <si>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</si>
  <si>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</si>
  <si>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</si>
  <si>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</si>
  <si>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</si>
  <si>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</si>
  <si>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</si>
  <si>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</si>
  <si>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</si>
  <si>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</si>
  <si>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</si>
  <si>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</si>
  <si>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</si>
  <si>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</si>
  <si>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</si>
  <si>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</si>
  <si>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</si>
  <si>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</si>
  <si>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</si>
  <si>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</si>
  <si>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</si>
  <si>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</si>
  <si>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</si>
  <si>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</si>
  <si>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</si>
  <si>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</si>
  <si>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</si>
  <si>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</si>
  <si>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</si>
  <si>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</si>
  <si>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</si>
  <si>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</si>
  <si>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</si>
  <si>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</si>
  <si>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</si>
  <si>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</si>
  <si>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</si>
  <si>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</si>
  <si>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</si>
  <si>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</si>
  <si>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</si>
  <si>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</si>
  <si>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</si>
  <si>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</si>
  <si>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</si>
  <si>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</si>
  <si>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</si>
  <si>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</si>
  <si>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</si>
  <si>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</si>
  <si>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</si>
  <si>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</si>
  <si>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</si>
  <si>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</si>
  <si>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</si>
  <si>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</si>
  <si>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</si>
  <si>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</si>
  <si>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</si>
  <si>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</si>
  <si>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</si>
  <si>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</si>
  <si>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</si>
  <si>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</si>
  <si>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</si>
  <si>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</si>
  <si>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</si>
  <si>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</si>
  <si>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</si>
  <si>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</si>
  <si>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</si>
  <si>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</si>
  <si>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</si>
  <si>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</si>
  <si>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</si>
  <si>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</si>
  <si>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</si>
  <si>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</si>
  <si>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</si>
  <si>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</si>
  <si>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</si>
  <si>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</si>
  <si>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</si>
  <si>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</si>
  <si>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</si>
  <si>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</si>
  <si>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</si>
  <si>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</si>
  <si>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</si>
  <si>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</si>
  <si>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</si>
  <si>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</si>
  <si>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</si>
  <si>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</si>
  <si>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</si>
  <si>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</si>
  <si>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</si>
  <si>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</si>
  <si>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</si>
  <si>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</si>
  <si>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</si>
  <si>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</si>
  <si>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</si>
  <si>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</si>
  <si>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</si>
  <si>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</si>
  <si>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</si>
  <si>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</si>
  <si>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</si>
  <si>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</si>
  <si>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</si>
  <si>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</si>
  <si>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</si>
  <si>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</si>
  <si>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</si>
  <si>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</si>
  <si>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</si>
  <si>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</si>
  <si>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</si>
  <si>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</si>
  <si>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</si>
  <si>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</si>
  <si>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</si>
  <si>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</si>
  <si>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</si>
  <si>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</si>
  <si>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</si>
  <si>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</si>
  <si>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</si>
  <si>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</si>
  <si>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</si>
  <si>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</si>
  <si>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</si>
  <si>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</si>
  <si>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</si>
  <si>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</si>
  <si>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</si>
  <si>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</si>
  <si>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</si>
  <si>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</si>
  <si>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</si>
  <si>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</si>
  <si>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</si>
  <si>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</si>
  <si>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</si>
  <si>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</si>
  <si>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</si>
  <si>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</si>
  <si>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</si>
  <si>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</si>
  <si>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</si>
  <si>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</si>
  <si>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</si>
  <si>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</si>
  <si>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</si>
  <si>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</si>
  <si>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</si>
  <si>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</si>
  <si>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</si>
  <si>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</si>
  <si>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</si>
  <si>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</si>
  <si>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</si>
  <si>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</si>
  <si>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</si>
  <si>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</si>
  <si>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</si>
  <si>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</si>
  <si>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</si>
  <si>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</si>
  <si>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</si>
  <si>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</si>
  <si>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</si>
  <si>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</si>
  <si>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</si>
  <si>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</si>
  <si>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</si>
  <si>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</si>
  <si>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</si>
  <si>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</si>
  <si>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</si>
  <si>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</si>
  <si>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</si>
  <si>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</si>
  <si>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</si>
  <si>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</si>
  <si>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</si>
  <si>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</si>
  <si>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</si>
  <si>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</si>
  <si>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</si>
  <si>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</si>
  <si>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</si>
  <si>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</si>
  <si>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</si>
  <si>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</si>
  <si>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</si>
  <si>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</si>
  <si>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</si>
  <si>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</si>
  <si>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</si>
  <si>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</si>
  <si>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</si>
  <si>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</si>
  <si>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</si>
  <si>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</si>
  <si>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</si>
  <si>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</si>
  <si>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</si>
  <si>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</si>
  <si>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</si>
  <si>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</si>
  <si>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</si>
  <si>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</si>
  <si>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</si>
  <si>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</si>
  <si>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</si>
  <si>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</si>
  <si>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</si>
  <si>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</si>
  <si>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</si>
  <si>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</si>
  <si>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</si>
  <si>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</si>
  <si>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</si>
  <si>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</si>
  <si>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</si>
  <si>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</si>
  <si>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</si>
  <si>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</si>
  <si>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</si>
  <si>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</si>
  <si>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</si>
  <si>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</si>
  <si>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</si>
  <si>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</si>
  <si>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</si>
  <si>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</si>
  <si>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</si>
  <si>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</si>
  <si>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</si>
  <si>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</si>
  <si>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</si>
  <si>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</si>
  <si>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</si>
  <si>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</si>
  <si>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</si>
  <si>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</si>
  <si>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</si>
  <si>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</si>
  <si>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</si>
  <si>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</si>
  <si>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</si>
  <si>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</si>
  <si>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</si>
  <si>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</si>
  <si>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</si>
  <si>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</si>
  <si>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</si>
  <si>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</si>
  <si>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</si>
  <si>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</si>
  <si>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</si>
  <si>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</si>
  <si>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</si>
  <si>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</si>
  <si>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</si>
  <si>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</si>
  <si>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</si>
  <si>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</si>
  <si>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</si>
  <si>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</si>
  <si>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</si>
  <si>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</si>
  <si>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</si>
  <si>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</si>
  <si>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</si>
  <si>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</si>
  <si>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</si>
  <si>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</si>
  <si>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</si>
  <si>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</si>
  <si>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</si>
  <si>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</si>
  <si>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</si>
  <si>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</si>
  <si>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</si>
  <si>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</si>
  <si>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</si>
  <si>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</si>
  <si>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</si>
  <si>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</si>
  <si>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</si>
  <si>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</si>
  <si>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</si>
  <si>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</si>
  <si>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</si>
  <si>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</si>
  <si>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</si>
  <si>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</si>
  <si>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</si>
  <si>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</si>
  <si>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</si>
  <si>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</si>
  <si>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</si>
  <si>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</si>
  <si>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</si>
  <si>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</si>
  <si>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</si>
  <si>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</si>
  <si>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</si>
  <si>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</si>
  <si>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</si>
  <si>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</si>
  <si>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</si>
  <si>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</si>
  <si>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</si>
  <si>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</si>
  <si>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</si>
  <si>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</si>
  <si>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</si>
  <si>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</si>
  <si>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</si>
  <si>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</si>
  <si>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</si>
  <si>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</si>
  <si>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</si>
  <si>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</si>
  <si>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</si>
  <si>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</si>
  <si>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</si>
  <si>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</si>
  <si>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</si>
  <si>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</si>
  <si>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</si>
  <si>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</si>
  <si>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</si>
  <si>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</si>
  <si>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</si>
  <si>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</si>
  <si>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</si>
  <si>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</si>
  <si>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</si>
  <si>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</si>
  <si>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</si>
  <si>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</si>
  <si>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</si>
  <si>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</si>
  <si>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</si>
  <si>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</si>
  <si>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</si>
  <si>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</si>
  <si>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</si>
  <si>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</si>
  <si>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</si>
  <si>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</si>
  <si>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</si>
  <si>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</si>
  <si>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</si>
  <si>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</si>
  <si>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</si>
  <si>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</si>
  <si>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</si>
  <si>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</si>
  <si>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</si>
  <si>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</si>
  <si>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</si>
  <si>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</si>
  <si>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</si>
  <si>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</si>
  <si>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</si>
  <si>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</si>
  <si>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</si>
  <si>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</si>
  <si>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</si>
  <si>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</si>
  <si>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</si>
  <si>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</si>
  <si>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</si>
  <si>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</si>
  <si>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</si>
  <si>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</si>
  <si>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</si>
  <si>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</si>
  <si>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</si>
  <si>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</si>
  <si>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</si>
  <si>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</si>
  <si>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</si>
  <si>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</si>
  <si>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</si>
  <si>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</si>
  <si>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</si>
  <si>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</si>
  <si>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</si>
  <si>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</si>
  <si>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</si>
  <si>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</si>
  <si>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</si>
  <si>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</si>
  <si>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</si>
  <si>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</si>
  <si>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</si>
  <si>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</si>
  <si>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</si>
  <si>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</si>
  <si>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</si>
  <si>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</si>
  <si>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</si>
  <si>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</si>
  <si>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</si>
  <si>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</si>
  <si>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</si>
  <si>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</si>
  <si>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</si>
  <si>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</si>
  <si>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</si>
  <si>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</si>
  <si>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</si>
  <si>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</si>
  <si>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</si>
  <si>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</si>
  <si>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</si>
  <si>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</si>
  <si>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</si>
  <si>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</si>
  <si>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</si>
  <si>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</si>
  <si>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</si>
  <si>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</si>
  <si>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</si>
  <si>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</si>
  <si>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</si>
  <si>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</si>
  <si>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</si>
  <si>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</si>
  <si>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</si>
  <si>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</si>
  <si>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</si>
  <si>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</si>
  <si>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</si>
  <si>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</si>
  <si>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</si>
  <si>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</si>
  <si>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</si>
  <si>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</si>
  <si>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</si>
  <si>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</si>
  <si>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</si>
  <si>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</si>
  <si>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</si>
  <si>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</si>
  <si>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</si>
  <si>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</si>
  <si>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</si>
  <si>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</si>
  <si>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</si>
  <si>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</si>
  <si>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</si>
  <si>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</si>
  <si>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</si>
  <si>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</si>
  <si>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</si>
  <si>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</si>
  <si>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</si>
  <si>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</si>
  <si>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</si>
  <si>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</si>
  <si>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</si>
  <si>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</si>
  <si>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</si>
  <si>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</si>
  <si>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</si>
  <si>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</si>
  <si>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</si>
  <si>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</si>
  <si>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</si>
  <si>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</si>
  <si>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</si>
  <si>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</si>
  <si>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</si>
  <si>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</si>
  <si>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</si>
  <si>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</si>
  <si>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</si>
  <si>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</si>
  <si>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</si>
  <si>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</si>
  <si>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</si>
  <si>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</si>
  <si>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</si>
  <si>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</si>
  <si>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</si>
  <si>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</si>
  <si>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</si>
  <si>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</si>
  <si>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</si>
  <si>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</si>
  <si>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</si>
  <si>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</si>
  <si>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</si>
  <si>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</si>
  <si>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</si>
  <si>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</si>
  <si>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</si>
  <si>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</si>
  <si>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</si>
  <si>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</si>
  <si>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</si>
  <si>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</si>
  <si>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</si>
  <si>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</si>
  <si>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</si>
  <si>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</si>
  <si>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</si>
  <si>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</si>
  <si>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</si>
  <si>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</si>
  <si>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</si>
  <si>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</si>
  <si>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</si>
  <si>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</si>
  <si>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</si>
  <si>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</si>
  <si>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</si>
  <si>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</si>
  <si>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</si>
  <si>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</si>
  <si>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</si>
  <si>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</si>
  <si>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</si>
  <si>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</si>
  <si>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</si>
  <si>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</si>
  <si>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</si>
  <si>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</si>
  <si>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</si>
  <si>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</si>
  <si>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</si>
  <si>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</si>
  <si>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</si>
  <si>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</si>
  <si>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</si>
  <si>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</si>
  <si>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</si>
  <si>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</si>
  <si>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</si>
  <si>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</si>
  <si>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</si>
  <si>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</si>
  <si>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</si>
  <si>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</si>
  <si>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</si>
  <si>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</si>
  <si>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</si>
  <si>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</si>
  <si>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</si>
  <si>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</si>
  <si>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</si>
  <si>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</si>
  <si>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</si>
  <si>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</si>
  <si>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</si>
  <si>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</si>
  <si>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</si>
  <si>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</si>
  <si>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</si>
  <si>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</si>
  <si>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</si>
  <si>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</si>
  <si>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</si>
  <si>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</si>
  <si>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</si>
  <si>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</si>
  <si>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</si>
  <si>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</si>
  <si>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</si>
  <si>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</si>
  <si>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</si>
  <si>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</si>
  <si>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</si>
  <si>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</si>
  <si>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</si>
  <si>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</si>
  <si>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</si>
  <si>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</si>
  <si>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</si>
  <si>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</si>
  <si>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</si>
  <si>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</si>
  <si>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</si>
  <si>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</si>
  <si>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</si>
  <si>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</si>
  <si>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</si>
  <si>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</si>
  <si>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</si>
  <si>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</si>
  <si>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</si>
  <si>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</si>
  <si>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</si>
  <si>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</si>
  <si>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</si>
  <si>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</si>
  <si>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</si>
  <si>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</si>
  <si>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</si>
  <si>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</si>
  <si>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</si>
  <si>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</si>
  <si>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</si>
  <si>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</si>
  <si>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</si>
  <si>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</si>
  <si>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</si>
  <si>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</si>
  <si>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</si>
  <si>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</si>
  <si>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</si>
  <si>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</si>
  <si>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</si>
  <si>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</si>
  <si>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</si>
  <si>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</si>
  <si>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</si>
  <si>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</si>
  <si>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</si>
  <si>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</si>
  <si>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</si>
  <si>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</si>
  <si>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</si>
  <si>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</si>
  <si>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</si>
  <si>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</si>
  <si>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</si>
  <si>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</si>
  <si>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</si>
  <si>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</si>
  <si>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</si>
  <si>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</si>
  <si>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</si>
  <si>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</si>
  <si>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</si>
  <si>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</si>
  <si>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</si>
  <si>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</si>
  <si>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</si>
  <si>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</si>
  <si>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</si>
  <si>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</si>
  <si>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</si>
  <si>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</si>
  <si>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</si>
  <si>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</si>
  <si>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</si>
  <si>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</si>
  <si>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</si>
  <si>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</si>
  <si>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</si>
  <si>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</si>
  <si>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</si>
  <si>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</si>
  <si>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</si>
  <si>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</si>
  <si>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</si>
  <si>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</si>
  <si>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</si>
  <si>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</si>
  <si>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</si>
  <si>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</si>
  <si>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</si>
  <si>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</si>
  <si>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</si>
  <si>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</si>
  <si>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</si>
  <si>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</si>
  <si>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</si>
  <si>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</si>
  <si>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</si>
  <si>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</si>
  <si>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</si>
  <si>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</si>
  <si>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</si>
  <si>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</si>
  <si>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</si>
  <si>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</si>
  <si>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</si>
  <si>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</si>
  <si>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</si>
  <si>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</si>
  <si>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</si>
  <si>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</si>
  <si>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</si>
  <si>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</si>
  <si>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</si>
  <si>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</si>
  <si>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</si>
  <si>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</si>
  <si>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</si>
  <si>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</si>
  <si>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</si>
  <si>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</si>
  <si>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</si>
  <si>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</si>
  <si>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</si>
  <si>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</si>
  <si>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</si>
  <si>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</si>
  <si>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</si>
  <si>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</si>
  <si>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</si>
  <si>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</si>
  <si>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</si>
  <si>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</si>
  <si>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</si>
  <si>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</si>
  <si>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</si>
  <si>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</si>
  <si>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</si>
  <si>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</si>
  <si>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</si>
  <si>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</si>
  <si>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</si>
  <si>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</si>
  <si>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</si>
  <si>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</si>
  <si>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</si>
  <si>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</si>
  <si>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</si>
  <si>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</si>
  <si>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</si>
  <si>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</si>
  <si>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</si>
  <si>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</si>
  <si>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</si>
  <si>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</si>
  <si>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</si>
  <si>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</si>
  <si>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</si>
  <si>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</si>
  <si>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</si>
  <si>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</si>
  <si>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</si>
  <si>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</si>
  <si>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</si>
  <si>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</si>
  <si>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</si>
  <si>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</si>
  <si>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</si>
  <si>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</si>
  <si>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</si>
  <si>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6/30/2018</t>
  </si>
  <si>
    <t>170</t>
  </si>
  <si>
    <t>06/30/2017</t>
  </si>
  <si>
    <t>PeaceHealth Southwest Medical Center</t>
  </si>
  <si>
    <t>400 NE Mother Joseph Place</t>
  </si>
  <si>
    <t>PO Box 1600</t>
  </si>
  <si>
    <t>Vancouver, WA 98664</t>
  </si>
  <si>
    <t>Clark</t>
  </si>
  <si>
    <t>Sean Gregory, CEO</t>
  </si>
  <si>
    <t>Daniel Fontoura, CFO</t>
  </si>
  <si>
    <t>Ron Prill</t>
  </si>
  <si>
    <t>(360) 256-2000</t>
  </si>
  <si>
    <t>(360) 514-2006</t>
  </si>
  <si>
    <t>2016</t>
  </si>
  <si>
    <t>Explanation:  No change in services.  The methodology for recording the stat once again changed.</t>
  </si>
  <si>
    <t>Explanation:  There was no change in how the stat is measured, but the "Cafeteria" department was consolidated with the "Dietary" department in FY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</si>
</sst>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7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5" fillId="0" borderId="0" xfId="4" applyFont="1" applyBorder="1"/>
    <xf numFmtId="0" fontId="15" fillId="0" borderId="0" xfId="4" applyFont="1" applyBorder="1"/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Comma 2" xfId="5"/>
    <cellStyle name="Currency 2" xfId="6"/>
    <cellStyle name="Hyperlink" xfId="2" builtinId="8"/>
    <cellStyle name="Normal" xfId="0" builtinId="0"/>
    <cellStyle name="Normal 2" xfId="4"/>
    <cellStyle name="Percent" xfId="3" builtinId="5"/>
    <cellStyle name="Percent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0</v>
      </c>
      <c r="C47" s="184">
        <v>0</v>
      </c>
      <c r="D47" s="184">
        <v>0</v>
      </c>
      <c r="E47" s="184">
        <v>0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0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0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55004033.640000001</v>
      </c>
      <c r="C48" s="241">
        <f>ROUND(((B48/CE61)*C61),0)</f>
        <v>4749449</v>
      </c>
      <c r="D48" s="241">
        <f>ROUND(((B48/CE61)*D61),0)</f>
        <v>0</v>
      </c>
      <c r="E48" s="195">
        <f>ROUND(((B48/CE61)*E61),0)</f>
        <v>9231818</v>
      </c>
      <c r="F48" s="195">
        <f>ROUND(((B48/CE61)*F61),0)</f>
        <v>2445882</v>
      </c>
      <c r="G48" s="195">
        <f>ROUND(((B48/CE61)*G61),0)</f>
        <v>807505</v>
      </c>
      <c r="H48" s="195">
        <f>ROUND(((B48/CE61)*H61),0)</f>
        <v>1024112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2216245</v>
      </c>
      <c r="Q48" s="195">
        <f>ROUND(((B48/CE61)*Q61),0)</f>
        <v>725011</v>
      </c>
      <c r="R48" s="195">
        <f>ROUND(((B48/CE61)*R61),0)</f>
        <v>125245</v>
      </c>
      <c r="S48" s="195">
        <f>ROUND(((B48/CE61)*S61),0)</f>
        <v>465580</v>
      </c>
      <c r="T48" s="195">
        <f>ROUND(((B48/CE61)*T61),0)</f>
        <v>791793</v>
      </c>
      <c r="U48" s="195">
        <f>ROUND(((B48/CE61)*U61),0)</f>
        <v>1529625</v>
      </c>
      <c r="V48" s="195">
        <f>ROUND(((B48/CE61)*V61),0)</f>
        <v>144400</v>
      </c>
      <c r="W48" s="195">
        <f>ROUND(((B48/CE61)*W61),0)</f>
        <v>149327</v>
      </c>
      <c r="X48" s="195">
        <f>ROUND(((B48/CE61)*X61),0)</f>
        <v>347661</v>
      </c>
      <c r="Y48" s="195">
        <f>ROUND(((B48/CE61)*Y61),0)</f>
        <v>2807761</v>
      </c>
      <c r="Z48" s="195">
        <f>ROUND(((B48/CE61)*Z61),0)</f>
        <v>193757</v>
      </c>
      <c r="AA48" s="195">
        <f>ROUND(((B48/CE61)*AA61),0)</f>
        <v>110513</v>
      </c>
      <c r="AB48" s="195">
        <f>ROUND(((B48/CE61)*AB61),0)</f>
        <v>2205393</v>
      </c>
      <c r="AC48" s="195">
        <f>ROUND(((B48/CE61)*AC61),0)</f>
        <v>1266103</v>
      </c>
      <c r="AD48" s="195">
        <f>ROUND(((B48/CE61)*AD61),0)</f>
        <v>0</v>
      </c>
      <c r="AE48" s="195">
        <f>ROUND(((B48/CE61)*AE61),0)</f>
        <v>1215836</v>
      </c>
      <c r="AF48" s="195">
        <f>ROUND(((B48/CE61)*AF61),0)</f>
        <v>146219</v>
      </c>
      <c r="AG48" s="195">
        <f>ROUND(((B48/CE61)*AG61),0)</f>
        <v>3251299</v>
      </c>
      <c r="AH48" s="195">
        <f>ROUND(((B48/CE61)*AH61),0)</f>
        <v>0</v>
      </c>
      <c r="AI48" s="195">
        <f>ROUND(((B48/CE61)*AI61),0)</f>
        <v>1988476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139975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12735</v>
      </c>
      <c r="AP48" s="195">
        <f>ROUND(((B48/CE61)*AP61),0)</f>
        <v>5200463</v>
      </c>
      <c r="AQ48" s="195">
        <f>ROUND(((B48/CE61)*AQ61),0)</f>
        <v>0</v>
      </c>
      <c r="AR48" s="195">
        <f>ROUND(((B48/CE61)*AR61),0)</f>
        <v>1149647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2042401</v>
      </c>
      <c r="AW48" s="195">
        <f>ROUND(((B48/CE61)*AW61),0)</f>
        <v>1127680</v>
      </c>
      <c r="AX48" s="195">
        <f>ROUND(((B48/CE61)*AX61),0)</f>
        <v>0</v>
      </c>
      <c r="AY48" s="195">
        <f>ROUND(((B48/CE61)*AY61),0)</f>
        <v>811096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898408</v>
      </c>
      <c r="BF48" s="195">
        <f>ROUND(((B48/CE61)*BF61),0)</f>
        <v>1009746</v>
      </c>
      <c r="BG48" s="195">
        <f>ROUND(((B48/CE61)*BG61),0)</f>
        <v>162993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797874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154603</v>
      </c>
      <c r="BS48" s="195">
        <f>ROUND(((B48/CE61)*BS61),0)</f>
        <v>12464</v>
      </c>
      <c r="BT48" s="195">
        <f>ROUND(((B48/CE61)*BT61),0)</f>
        <v>113441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136936</v>
      </c>
      <c r="BX48" s="195">
        <f>ROUND(((B48/CE61)*BX61),0)</f>
        <v>986770</v>
      </c>
      <c r="BY48" s="195">
        <f>ROUND(((B48/CE61)*BY61),0)</f>
        <v>656968</v>
      </c>
      <c r="BZ48" s="195">
        <f>ROUND(((B48/CE61)*BZ61),0)</f>
        <v>1065158</v>
      </c>
      <c r="CA48" s="195">
        <f>ROUND(((B48/CE61)*CA61),0)</f>
        <v>0</v>
      </c>
      <c r="CB48" s="195">
        <f>ROUND(((B48/CE61)*CB61),0)</f>
        <v>284</v>
      </c>
      <c r="CC48" s="195">
        <f>ROUND(((B48/CE61)*CC61),0)</f>
        <v>585381</v>
      </c>
      <c r="CD48" s="195"/>
      <c r="CE48" s="195">
        <f>SUM(C48:CD48)</f>
        <v>55004033</v>
      </c>
    </row>
    <row r="49" spans="1:84" ht="12.6" customHeight="1" x14ac:dyDescent="0.25">
      <c r="A49" s="175" t="s">
        <v>206</v>
      </c>
      <c r="B49" s="195">
        <f>B47+B48</f>
        <v>55004033.640000001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24005632.030000001</v>
      </c>
      <c r="C51" s="184">
        <v>687074.57</v>
      </c>
      <c r="D51" s="184">
        <v>0</v>
      </c>
      <c r="E51" s="184">
        <v>604517.4</v>
      </c>
      <c r="F51" s="184">
        <v>197794.86999999997</v>
      </c>
      <c r="G51" s="184">
        <v>35159.54</v>
      </c>
      <c r="H51" s="184">
        <v>27524.999999999996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1971207.88</v>
      </c>
      <c r="Q51" s="184">
        <v>87655.849999999977</v>
      </c>
      <c r="R51" s="184">
        <v>245048.38</v>
      </c>
      <c r="S51" s="184">
        <v>127516.97999999998</v>
      </c>
      <c r="T51" s="184">
        <v>20266.36</v>
      </c>
      <c r="U51" s="184">
        <v>54736.45</v>
      </c>
      <c r="V51" s="184">
        <v>3826.1099999999997</v>
      </c>
      <c r="W51" s="184">
        <v>11214.789999999999</v>
      </c>
      <c r="X51" s="184">
        <v>87101.890000000029</v>
      </c>
      <c r="Y51" s="184">
        <v>1722938.7700000003</v>
      </c>
      <c r="Z51" s="184">
        <v>163329.86000000002</v>
      </c>
      <c r="AA51" s="184">
        <v>1659.5800000000004</v>
      </c>
      <c r="AB51" s="184">
        <v>519223.8</v>
      </c>
      <c r="AC51" s="184">
        <v>77179.850000000006</v>
      </c>
      <c r="AD51" s="184">
        <v>0</v>
      </c>
      <c r="AE51" s="184">
        <v>4788.8400000000011</v>
      </c>
      <c r="AF51" s="184">
        <v>463.3300000000001</v>
      </c>
      <c r="AG51" s="184">
        <v>215828.5</v>
      </c>
      <c r="AH51" s="184">
        <v>0</v>
      </c>
      <c r="AI51" s="184">
        <v>362252.75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677.77999999999975</v>
      </c>
      <c r="AP51" s="184">
        <v>258715.37000000005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50454</v>
      </c>
      <c r="AW51" s="184">
        <v>315.60000000000008</v>
      </c>
      <c r="AX51" s="184">
        <v>0</v>
      </c>
      <c r="AY51" s="184">
        <v>38720.6</v>
      </c>
      <c r="AZ51" s="184">
        <v>0</v>
      </c>
      <c r="BA51" s="184">
        <v>0</v>
      </c>
      <c r="BB51" s="184">
        <v>0</v>
      </c>
      <c r="BC51" s="184">
        <v>0</v>
      </c>
      <c r="BD51" s="184">
        <v>148405.72999999998</v>
      </c>
      <c r="BE51" s="184">
        <v>387930.69999999995</v>
      </c>
      <c r="BF51" s="184">
        <v>22725.93</v>
      </c>
      <c r="BG51" s="184">
        <v>7905.7999999999984</v>
      </c>
      <c r="BH51" s="184">
        <v>214587.75</v>
      </c>
      <c r="BI51" s="184">
        <v>0</v>
      </c>
      <c r="BJ51" s="184">
        <v>770.23000000000013</v>
      </c>
      <c r="BK51" s="184">
        <v>289.57</v>
      </c>
      <c r="BL51" s="184">
        <v>2335.5500000000002</v>
      </c>
      <c r="BM51" s="184">
        <v>0</v>
      </c>
      <c r="BN51" s="184">
        <v>15276472.880000001</v>
      </c>
      <c r="BO51" s="184">
        <v>0</v>
      </c>
      <c r="BP51" s="184">
        <v>0</v>
      </c>
      <c r="BQ51" s="184">
        <v>0</v>
      </c>
      <c r="BR51" s="184">
        <v>2169.8700000000003</v>
      </c>
      <c r="BS51" s="184">
        <v>2705.0600000000004</v>
      </c>
      <c r="BT51" s="184">
        <v>0</v>
      </c>
      <c r="BU51" s="184">
        <v>0</v>
      </c>
      <c r="BV51" s="184">
        <v>0</v>
      </c>
      <c r="BW51" s="184">
        <v>1132.07</v>
      </c>
      <c r="BX51" s="184">
        <v>4521.3100000000004</v>
      </c>
      <c r="BY51" s="184">
        <v>0</v>
      </c>
      <c r="BZ51" s="184">
        <v>1383.9600000000003</v>
      </c>
      <c r="CA51" s="184">
        <v>14587.07</v>
      </c>
      <c r="CB51" s="184">
        <v>0</v>
      </c>
      <c r="CC51" s="184">
        <v>340513.84999999963</v>
      </c>
      <c r="CD51" s="195"/>
      <c r="CE51" s="195">
        <f>SUM(C51:CD51)</f>
        <v>24005632.030000001</v>
      </c>
    </row>
    <row r="52" spans="1:84" ht="12.6" customHeight="1" x14ac:dyDescent="0.25">
      <c r="A52" s="171" t="s">
        <v>208</v>
      </c>
      <c r="B52" s="184">
        <v>14529224.52</v>
      </c>
      <c r="C52" s="195">
        <f>ROUND((B52/(CE76+CF76)*C76),0)</f>
        <v>752285</v>
      </c>
      <c r="D52" s="195">
        <f>ROUND((B52/(CE76+CF76)*D76),0)</f>
        <v>0</v>
      </c>
      <c r="E52" s="195">
        <f>ROUND((B52/(CE76+CF76)*E76),0)</f>
        <v>2349525</v>
      </c>
      <c r="F52" s="195">
        <f>ROUND((B52/(CE76+CF76)*F76),0)</f>
        <v>778410</v>
      </c>
      <c r="G52" s="195">
        <f>ROUND((B52/(CE76+CF76)*G76),0)</f>
        <v>139415</v>
      </c>
      <c r="H52" s="195">
        <f>ROUND((B52/(CE76+CF76)*H76),0)</f>
        <v>149213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733363</v>
      </c>
      <c r="Q52" s="195">
        <f>ROUND((B52/(CE76+CF76)*Q76),0)</f>
        <v>148472</v>
      </c>
      <c r="R52" s="195">
        <f>ROUND((B52/(CE76+CF76)*R76),0)</f>
        <v>17620</v>
      </c>
      <c r="S52" s="195">
        <f>ROUND((B52/(CE76+CF76)*S76),0)</f>
        <v>346843</v>
      </c>
      <c r="T52" s="195">
        <f>ROUND((B52/(CE76+CF76)*T76),0)</f>
        <v>1903</v>
      </c>
      <c r="U52" s="195">
        <f>ROUND((B52/(CE76+CF76)*U76),0)</f>
        <v>282419</v>
      </c>
      <c r="V52" s="195">
        <f>ROUND((B52/(CE76+CF76)*V76),0)</f>
        <v>10623</v>
      </c>
      <c r="W52" s="195">
        <f>ROUND((B52/(CE76+CF76)*W76),0)</f>
        <v>34940</v>
      </c>
      <c r="X52" s="195">
        <f>ROUND((B52/(CE76+CF76)*X76),0)</f>
        <v>45139</v>
      </c>
      <c r="Y52" s="195">
        <f>ROUND((B52/(CE76+CF76)*Y76),0)</f>
        <v>380007</v>
      </c>
      <c r="Z52" s="195">
        <f>ROUND((B52/(CE76+CF76)*Z76),0)</f>
        <v>216902</v>
      </c>
      <c r="AA52" s="195">
        <f>ROUND((B52/(CE76+CF76)*AA76),0)</f>
        <v>49149</v>
      </c>
      <c r="AB52" s="195">
        <f>ROUND((B52/(CE76+CF76)*AB76),0)</f>
        <v>234087</v>
      </c>
      <c r="AC52" s="195">
        <f>ROUND((B52/(CE76+CF76)*AC76),0)</f>
        <v>29480</v>
      </c>
      <c r="AD52" s="195">
        <f>ROUND((B52/(CE76+CF76)*AD76),0)</f>
        <v>5510</v>
      </c>
      <c r="AE52" s="195">
        <f>ROUND((B52/(CE76+CF76)*AE76),0)</f>
        <v>17827</v>
      </c>
      <c r="AF52" s="195">
        <f>ROUND((B52/(CE76+CF76)*AF76),0)</f>
        <v>77372</v>
      </c>
      <c r="AG52" s="195">
        <f>ROUND((B52/(CE76+CF76)*AG76),0)</f>
        <v>421691</v>
      </c>
      <c r="AH52" s="195">
        <f>ROUND((B52/(CE76+CF76)*AH76),0)</f>
        <v>0</v>
      </c>
      <c r="AI52" s="195">
        <f>ROUND((B52/(CE76+CF76)*AI76),0)</f>
        <v>385721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81439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10012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344443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134652</v>
      </c>
      <c r="BE52" s="195">
        <f>ROUND((B52/(CE76+CF76)*BE76),0)</f>
        <v>5037204</v>
      </c>
      <c r="BF52" s="195">
        <f>ROUND((B52/(CE76+CF76)*BF76),0)</f>
        <v>377956</v>
      </c>
      <c r="BG52" s="195">
        <f>ROUND((B52/(CE76+CF76)*BG76),0)</f>
        <v>48745</v>
      </c>
      <c r="BH52" s="195">
        <f>ROUND((B52/(CE76+CF76)*BH76),0)</f>
        <v>53143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82197</v>
      </c>
      <c r="BM52" s="195">
        <f>ROUND((B52/(CE76+CF76)*BM76),0)</f>
        <v>0</v>
      </c>
      <c r="BN52" s="195">
        <f>ROUND((B52/(CE76+CF76)*BN76),0)</f>
        <v>179210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50267</v>
      </c>
      <c r="BS52" s="195">
        <f>ROUND((B52/(CE76+CF76)*BS76),0)</f>
        <v>29513</v>
      </c>
      <c r="BT52" s="195">
        <f>ROUND((B52/(CE76+CF76)*BT76),0)</f>
        <v>24081</v>
      </c>
      <c r="BU52" s="195">
        <f>ROUND((B52/(CE76+CF76)*BU76),0)</f>
        <v>29049</v>
      </c>
      <c r="BV52" s="195">
        <f>ROUND((B52/(CE76+CF76)*BV76),0)</f>
        <v>136510</v>
      </c>
      <c r="BW52" s="195">
        <f>ROUND((B52/(CE76+CF76)*BW76),0)</f>
        <v>29904</v>
      </c>
      <c r="BX52" s="195">
        <f>ROUND((B52/(CE76+CF76)*BX76),0)</f>
        <v>20018</v>
      </c>
      <c r="BY52" s="195">
        <f>ROUND((B52/(CE76+CF76)*BY76),0)</f>
        <v>77900</v>
      </c>
      <c r="BZ52" s="195">
        <f>ROUND((B52/(CE76+CF76)*BZ76),0)</f>
        <v>0</v>
      </c>
      <c r="CA52" s="195">
        <f>ROUND((B52/(CE76+CF76)*CA76),0)</f>
        <v>170869</v>
      </c>
      <c r="CB52" s="195">
        <f>ROUND((B52/(CE76+CF76)*CB76),0)</f>
        <v>0</v>
      </c>
      <c r="CC52" s="195">
        <f>ROUND((B52/(CE76+CF76)*CC76),0)</f>
        <v>4192</v>
      </c>
      <c r="CD52" s="195"/>
      <c r="CE52" s="195">
        <f>SUM(C52:CD52)</f>
        <v>14529220</v>
      </c>
    </row>
    <row r="53" spans="1:84" ht="12.6" customHeight="1" x14ac:dyDescent="0.25">
      <c r="A53" s="175" t="s">
        <v>206</v>
      </c>
      <c r="B53" s="195">
        <f>B51+B52</f>
        <v>38534856.549999997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15335</v>
      </c>
      <c r="D59" s="184">
        <v>0</v>
      </c>
      <c r="E59" s="184">
        <v>58601</v>
      </c>
      <c r="F59" s="184">
        <v>5034</v>
      </c>
      <c r="G59" s="184">
        <v>3123</v>
      </c>
      <c r="H59" s="184">
        <v>3344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1316969</v>
      </c>
      <c r="Q59" s="185">
        <v>820800</v>
      </c>
      <c r="R59" s="185">
        <v>2311735</v>
      </c>
      <c r="S59" s="244"/>
      <c r="T59" s="244"/>
      <c r="U59" s="220">
        <v>968233</v>
      </c>
      <c r="V59" s="185">
        <v>45096</v>
      </c>
      <c r="W59" s="185">
        <v>6489</v>
      </c>
      <c r="X59" s="185">
        <v>41461</v>
      </c>
      <c r="Y59" s="185">
        <v>127508</v>
      </c>
      <c r="Z59" s="185">
        <v>10562</v>
      </c>
      <c r="AA59" s="185">
        <v>2563</v>
      </c>
      <c r="AB59" s="244"/>
      <c r="AC59" s="185">
        <v>100949</v>
      </c>
      <c r="AD59" s="185">
        <v>1807</v>
      </c>
      <c r="AE59" s="185">
        <v>130924</v>
      </c>
      <c r="AF59" s="185">
        <v>2982</v>
      </c>
      <c r="AG59" s="185">
        <v>97439</v>
      </c>
      <c r="AH59" s="185">
        <v>0</v>
      </c>
      <c r="AI59" s="185">
        <v>15688</v>
      </c>
      <c r="AJ59" s="185">
        <v>0</v>
      </c>
      <c r="AK59" s="185">
        <v>0</v>
      </c>
      <c r="AL59" s="185">
        <v>7936</v>
      </c>
      <c r="AM59" s="185">
        <v>0</v>
      </c>
      <c r="AN59" s="185">
        <v>0</v>
      </c>
      <c r="AO59" s="185">
        <v>0</v>
      </c>
      <c r="AP59" s="185">
        <v>115773</v>
      </c>
      <c r="AQ59" s="185">
        <v>0</v>
      </c>
      <c r="AR59" s="185">
        <v>27302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310445</v>
      </c>
      <c r="AZ59" s="185">
        <v>0</v>
      </c>
      <c r="BA59" s="244"/>
      <c r="BB59" s="244"/>
      <c r="BC59" s="244"/>
      <c r="BD59" s="244"/>
      <c r="BE59" s="185">
        <v>831556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179.60951486856459</v>
      </c>
      <c r="D60" s="187">
        <v>0</v>
      </c>
      <c r="E60" s="187">
        <v>445.81927123926499</v>
      </c>
      <c r="F60" s="219">
        <v>88.250651593962928</v>
      </c>
      <c r="G60" s="187">
        <v>33.072009061524717</v>
      </c>
      <c r="H60" s="187">
        <v>32.937335144574163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17">
        <v>94.064538795673059</v>
      </c>
      <c r="Q60" s="217">
        <v>28.905266211538464</v>
      </c>
      <c r="R60" s="217">
        <v>8.2227837518887359</v>
      </c>
      <c r="S60" s="217">
        <v>34.23519632074175</v>
      </c>
      <c r="T60" s="217">
        <v>29.544723962396979</v>
      </c>
      <c r="U60" s="217">
        <v>91.1449315442445</v>
      </c>
      <c r="V60" s="217">
        <v>11.43072866741071</v>
      </c>
      <c r="W60" s="217">
        <v>5.9030719747046678</v>
      </c>
      <c r="X60" s="217">
        <v>14.437476658653845</v>
      </c>
      <c r="Y60" s="217">
        <v>121.65505660439561</v>
      </c>
      <c r="Z60" s="217">
        <v>6.9322668154189557</v>
      </c>
      <c r="AA60" s="217">
        <v>3.8430626062843403</v>
      </c>
      <c r="AB60" s="217">
        <v>88.57108820879121</v>
      </c>
      <c r="AC60" s="217">
        <v>58.413077134271973</v>
      </c>
      <c r="AD60" s="217">
        <v>0</v>
      </c>
      <c r="AE60" s="217">
        <v>52.14311338804945</v>
      </c>
      <c r="AF60" s="217">
        <v>6.0624216014766494</v>
      </c>
      <c r="AG60" s="217">
        <v>149.85128293939565</v>
      </c>
      <c r="AH60" s="217">
        <v>0</v>
      </c>
      <c r="AI60" s="217">
        <v>82.658445872596161</v>
      </c>
      <c r="AJ60" s="217">
        <v>0</v>
      </c>
      <c r="AK60" s="217">
        <v>0</v>
      </c>
      <c r="AL60" s="217">
        <v>5.6435084488324172</v>
      </c>
      <c r="AM60" s="217">
        <v>0</v>
      </c>
      <c r="AN60" s="217">
        <v>0</v>
      </c>
      <c r="AO60" s="217">
        <v>0.51682673403159329</v>
      </c>
      <c r="AP60" s="217">
        <v>185.84517957298078</v>
      </c>
      <c r="AQ60" s="217">
        <v>0</v>
      </c>
      <c r="AR60" s="217">
        <v>47.1528951045673</v>
      </c>
      <c r="AS60" s="217">
        <v>0</v>
      </c>
      <c r="AT60" s="217">
        <v>0</v>
      </c>
      <c r="AU60" s="217">
        <v>0</v>
      </c>
      <c r="AV60" s="217">
        <v>92.943549506881865</v>
      </c>
      <c r="AW60" s="217">
        <v>41.562627825377731</v>
      </c>
      <c r="AX60" s="217">
        <v>0</v>
      </c>
      <c r="AY60" s="217">
        <v>77.370409285027449</v>
      </c>
      <c r="AZ60" s="217">
        <v>0</v>
      </c>
      <c r="BA60" s="217">
        <v>0</v>
      </c>
      <c r="BB60" s="217">
        <v>0</v>
      </c>
      <c r="BC60" s="217">
        <v>0</v>
      </c>
      <c r="BD60" s="217">
        <v>0</v>
      </c>
      <c r="BE60" s="217">
        <v>44.7369254159753</v>
      </c>
      <c r="BF60" s="217">
        <v>102.318553619849</v>
      </c>
      <c r="BG60" s="217">
        <v>13.996709502918964</v>
      </c>
      <c r="BH60" s="217">
        <v>0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6.2459371437156594</v>
      </c>
      <c r="BO60" s="217">
        <v>0</v>
      </c>
      <c r="BP60" s="217">
        <v>0</v>
      </c>
      <c r="BQ60" s="217">
        <v>0</v>
      </c>
      <c r="BR60" s="217">
        <v>8.5372843875343403</v>
      </c>
      <c r="BS60" s="217">
        <v>1.0696770662774728</v>
      </c>
      <c r="BT60" s="217">
        <v>5.7943657946428573</v>
      </c>
      <c r="BU60" s="217">
        <v>0</v>
      </c>
      <c r="BV60" s="217">
        <v>0</v>
      </c>
      <c r="BW60" s="217">
        <v>6.2010635649038441</v>
      </c>
      <c r="BX60" s="217">
        <v>40.064312593234888</v>
      </c>
      <c r="BY60" s="217">
        <v>19.778160298248622</v>
      </c>
      <c r="BZ60" s="217">
        <v>41.233020357142848</v>
      </c>
      <c r="CA60" s="217">
        <v>0</v>
      </c>
      <c r="CB60" s="217">
        <v>1.5264423076923076E-2</v>
      </c>
      <c r="CC60" s="217">
        <v>22.7047233557692</v>
      </c>
      <c r="CD60" s="245" t="s">
        <v>221</v>
      </c>
      <c r="CE60" s="247">
        <f t="shared" ref="CE60:CE70" si="0">SUM(C60:CD60)</f>
        <v>2431.4383089668131</v>
      </c>
    </row>
    <row r="61" spans="1:84" ht="12.6" customHeight="1" x14ac:dyDescent="0.25">
      <c r="A61" s="171" t="s">
        <v>235</v>
      </c>
      <c r="B61" s="175"/>
      <c r="C61" s="184">
        <v>18576301.66</v>
      </c>
      <c r="D61" s="184">
        <v>0</v>
      </c>
      <c r="E61" s="184">
        <v>36107986.140000001</v>
      </c>
      <c r="F61" s="185">
        <v>9566464.4400000013</v>
      </c>
      <c r="G61" s="184">
        <v>3158356.35</v>
      </c>
      <c r="H61" s="184">
        <v>4005561.5000000014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8668299.3699999992</v>
      </c>
      <c r="Q61" s="185">
        <v>2835700.7299999995</v>
      </c>
      <c r="R61" s="185">
        <v>489865.15999999992</v>
      </c>
      <c r="S61" s="185">
        <v>1821002.2399999995</v>
      </c>
      <c r="T61" s="185">
        <v>3096903.580000001</v>
      </c>
      <c r="U61" s="185">
        <v>5982753.910000002</v>
      </c>
      <c r="V61" s="185">
        <v>564786.54000000015</v>
      </c>
      <c r="W61" s="185">
        <v>584057.45000000007</v>
      </c>
      <c r="X61" s="185">
        <v>1359792.13</v>
      </c>
      <c r="Y61" s="185">
        <v>10981865.430000005</v>
      </c>
      <c r="Z61" s="185">
        <v>757834.81</v>
      </c>
      <c r="AA61" s="185">
        <v>432245.92000000004</v>
      </c>
      <c r="AB61" s="185">
        <v>8625851.7199999988</v>
      </c>
      <c r="AC61" s="185">
        <v>4952051.1999999993</v>
      </c>
      <c r="AD61" s="185">
        <v>0</v>
      </c>
      <c r="AE61" s="185">
        <v>4755445.5200000005</v>
      </c>
      <c r="AF61" s="185">
        <v>571897.79999999993</v>
      </c>
      <c r="AG61" s="185">
        <v>12716655.720000006</v>
      </c>
      <c r="AH61" s="185">
        <v>0</v>
      </c>
      <c r="AI61" s="185">
        <v>7777436.9699999988</v>
      </c>
      <c r="AJ61" s="185">
        <v>0</v>
      </c>
      <c r="AK61" s="185">
        <v>0</v>
      </c>
      <c r="AL61" s="185">
        <v>547478.8899999999</v>
      </c>
      <c r="AM61" s="185">
        <v>0</v>
      </c>
      <c r="AN61" s="185">
        <v>0</v>
      </c>
      <c r="AO61" s="185">
        <v>49808.969999999994</v>
      </c>
      <c r="AP61" s="185">
        <v>20340333.799999997</v>
      </c>
      <c r="AQ61" s="185">
        <v>0</v>
      </c>
      <c r="AR61" s="185">
        <v>4496561.6899999995</v>
      </c>
      <c r="AS61" s="185">
        <v>0</v>
      </c>
      <c r="AT61" s="185">
        <v>0</v>
      </c>
      <c r="AU61" s="185">
        <v>0</v>
      </c>
      <c r="AV61" s="185">
        <v>7988347.6499999985</v>
      </c>
      <c r="AW61" s="185">
        <v>4410643.93</v>
      </c>
      <c r="AX61" s="185">
        <v>0</v>
      </c>
      <c r="AY61" s="185">
        <v>3172401.3399999994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3513904.0300000007</v>
      </c>
      <c r="BF61" s="185">
        <v>3949372.6000000006</v>
      </c>
      <c r="BG61" s="185">
        <v>637506.36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3120688.8600000003</v>
      </c>
      <c r="BO61" s="185">
        <v>0</v>
      </c>
      <c r="BP61" s="185">
        <v>0</v>
      </c>
      <c r="BQ61" s="185">
        <v>0</v>
      </c>
      <c r="BR61" s="185">
        <v>604692.8899999999</v>
      </c>
      <c r="BS61" s="185">
        <v>48748.340000000004</v>
      </c>
      <c r="BT61" s="185">
        <v>443696.47000000003</v>
      </c>
      <c r="BU61" s="185">
        <v>0</v>
      </c>
      <c r="BV61" s="185">
        <v>0</v>
      </c>
      <c r="BW61" s="185">
        <v>535591.48</v>
      </c>
      <c r="BX61" s="185">
        <v>3859507.3099999996</v>
      </c>
      <c r="BY61" s="185">
        <v>2569568.5400000005</v>
      </c>
      <c r="BZ61" s="185">
        <v>4166105.2400000016</v>
      </c>
      <c r="CA61" s="185">
        <v>0</v>
      </c>
      <c r="CB61" s="185">
        <v>1111.25</v>
      </c>
      <c r="CC61" s="185">
        <v>2289573.87</v>
      </c>
      <c r="CD61" s="245" t="s">
        <v>221</v>
      </c>
      <c r="CE61" s="195">
        <f t="shared" si="0"/>
        <v>215134759.80000001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4749449</v>
      </c>
      <c r="D62" s="195">
        <f t="shared" si="1"/>
        <v>0</v>
      </c>
      <c r="E62" s="195">
        <f t="shared" si="1"/>
        <v>9231818</v>
      </c>
      <c r="F62" s="195">
        <f t="shared" si="1"/>
        <v>2445882</v>
      </c>
      <c r="G62" s="195">
        <f t="shared" si="1"/>
        <v>807505</v>
      </c>
      <c r="H62" s="195">
        <f t="shared" si="1"/>
        <v>1024112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2216245</v>
      </c>
      <c r="Q62" s="195">
        <f t="shared" si="1"/>
        <v>725011</v>
      </c>
      <c r="R62" s="195">
        <f t="shared" si="1"/>
        <v>125245</v>
      </c>
      <c r="S62" s="195">
        <f t="shared" si="1"/>
        <v>465580</v>
      </c>
      <c r="T62" s="195">
        <f t="shared" si="1"/>
        <v>791793</v>
      </c>
      <c r="U62" s="195">
        <f t="shared" si="1"/>
        <v>1529625</v>
      </c>
      <c r="V62" s="195">
        <f t="shared" si="1"/>
        <v>144400</v>
      </c>
      <c r="W62" s="195">
        <f t="shared" si="1"/>
        <v>149327</v>
      </c>
      <c r="X62" s="195">
        <f t="shared" si="1"/>
        <v>347661</v>
      </c>
      <c r="Y62" s="195">
        <f t="shared" si="1"/>
        <v>2807761</v>
      </c>
      <c r="Z62" s="195">
        <f t="shared" si="1"/>
        <v>193757</v>
      </c>
      <c r="AA62" s="195">
        <f t="shared" si="1"/>
        <v>110513</v>
      </c>
      <c r="AB62" s="195">
        <f t="shared" si="1"/>
        <v>2205393</v>
      </c>
      <c r="AC62" s="195">
        <f t="shared" si="1"/>
        <v>1266103</v>
      </c>
      <c r="AD62" s="195">
        <f t="shared" si="1"/>
        <v>0</v>
      </c>
      <c r="AE62" s="195">
        <f t="shared" si="1"/>
        <v>1215836</v>
      </c>
      <c r="AF62" s="195">
        <f t="shared" si="1"/>
        <v>146219</v>
      </c>
      <c r="AG62" s="195">
        <f t="shared" si="1"/>
        <v>3251299</v>
      </c>
      <c r="AH62" s="195">
        <f t="shared" si="1"/>
        <v>0</v>
      </c>
      <c r="AI62" s="195">
        <f t="shared" si="1"/>
        <v>1988476</v>
      </c>
      <c r="AJ62" s="195">
        <f t="shared" si="1"/>
        <v>0</v>
      </c>
      <c r="AK62" s="195">
        <f t="shared" si="1"/>
        <v>0</v>
      </c>
      <c r="AL62" s="195">
        <f t="shared" si="1"/>
        <v>139975</v>
      </c>
      <c r="AM62" s="195">
        <f t="shared" si="1"/>
        <v>0</v>
      </c>
      <c r="AN62" s="195">
        <f t="shared" si="1"/>
        <v>0</v>
      </c>
      <c r="AO62" s="195">
        <f t="shared" si="1"/>
        <v>12735</v>
      </c>
      <c r="AP62" s="195">
        <f t="shared" si="1"/>
        <v>5200463</v>
      </c>
      <c r="AQ62" s="195">
        <f t="shared" si="1"/>
        <v>0</v>
      </c>
      <c r="AR62" s="195">
        <f t="shared" si="1"/>
        <v>1149647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2042401</v>
      </c>
      <c r="AW62" s="195">
        <f t="shared" si="1"/>
        <v>1127680</v>
      </c>
      <c r="AX62" s="195">
        <f t="shared" si="1"/>
        <v>0</v>
      </c>
      <c r="AY62" s="195">
        <f>ROUND(AY47+AY48,0)</f>
        <v>811096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898408</v>
      </c>
      <c r="BF62" s="195">
        <f t="shared" si="1"/>
        <v>1009746</v>
      </c>
      <c r="BG62" s="195">
        <f t="shared" si="1"/>
        <v>162993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797874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154603</v>
      </c>
      <c r="BS62" s="195">
        <f t="shared" si="2"/>
        <v>12464</v>
      </c>
      <c r="BT62" s="195">
        <f t="shared" si="2"/>
        <v>113441</v>
      </c>
      <c r="BU62" s="195">
        <f t="shared" si="2"/>
        <v>0</v>
      </c>
      <c r="BV62" s="195">
        <f t="shared" si="2"/>
        <v>0</v>
      </c>
      <c r="BW62" s="195">
        <f t="shared" si="2"/>
        <v>136936</v>
      </c>
      <c r="BX62" s="195">
        <f t="shared" si="2"/>
        <v>986770</v>
      </c>
      <c r="BY62" s="195">
        <f t="shared" si="2"/>
        <v>656968</v>
      </c>
      <c r="BZ62" s="195">
        <f t="shared" si="2"/>
        <v>1065158</v>
      </c>
      <c r="CA62" s="195">
        <f t="shared" si="2"/>
        <v>0</v>
      </c>
      <c r="CB62" s="195">
        <f t="shared" si="2"/>
        <v>284</v>
      </c>
      <c r="CC62" s="195">
        <f t="shared" si="2"/>
        <v>585381</v>
      </c>
      <c r="CD62" s="245" t="s">
        <v>221</v>
      </c>
      <c r="CE62" s="195">
        <f t="shared" si="0"/>
        <v>55004033</v>
      </c>
      <c r="CF62" s="248"/>
    </row>
    <row r="63" spans="1:84" ht="12.6" customHeight="1" x14ac:dyDescent="0.25">
      <c r="A63" s="171" t="s">
        <v>236</v>
      </c>
      <c r="B63" s="175"/>
      <c r="C63" s="184">
        <v>1723195.7699999998</v>
      </c>
      <c r="D63" s="184">
        <v>0</v>
      </c>
      <c r="E63" s="184">
        <v>0</v>
      </c>
      <c r="F63" s="185">
        <v>223190</v>
      </c>
      <c r="G63" s="184">
        <v>800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81996.2</v>
      </c>
      <c r="Q63" s="185">
        <v>0</v>
      </c>
      <c r="R63" s="185">
        <v>896754.65</v>
      </c>
      <c r="S63" s="185">
        <v>0</v>
      </c>
      <c r="T63" s="185">
        <v>0</v>
      </c>
      <c r="U63" s="185">
        <v>3850</v>
      </c>
      <c r="V63" s="185">
        <v>83590</v>
      </c>
      <c r="W63" s="185">
        <v>0</v>
      </c>
      <c r="X63" s="185">
        <v>0</v>
      </c>
      <c r="Y63" s="185">
        <v>1021308.45</v>
      </c>
      <c r="Z63" s="185">
        <v>0</v>
      </c>
      <c r="AA63" s="185">
        <v>0</v>
      </c>
      <c r="AB63" s="185">
        <v>0</v>
      </c>
      <c r="AC63" s="185">
        <v>125</v>
      </c>
      <c r="AD63" s="185">
        <v>0</v>
      </c>
      <c r="AE63" s="185">
        <v>0</v>
      </c>
      <c r="AF63" s="185">
        <v>0</v>
      </c>
      <c r="AG63" s="185">
        <v>2218708.86</v>
      </c>
      <c r="AH63" s="185">
        <v>0</v>
      </c>
      <c r="AI63" s="185">
        <v>18859.150000000001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977546.87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7160956.2000000002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97500</v>
      </c>
      <c r="BX63" s="185">
        <v>1462.91</v>
      </c>
      <c r="BY63" s="185">
        <v>0</v>
      </c>
      <c r="BZ63" s="185">
        <v>0</v>
      </c>
      <c r="CA63" s="185">
        <v>0</v>
      </c>
      <c r="CB63" s="185">
        <v>0</v>
      </c>
      <c r="CC63" s="185">
        <v>321330.03000000003</v>
      </c>
      <c r="CD63" s="245" t="s">
        <v>221</v>
      </c>
      <c r="CE63" s="195">
        <f t="shared" si="0"/>
        <v>14831174.09</v>
      </c>
      <c r="CF63" s="248"/>
    </row>
    <row r="64" spans="1:84" ht="12.6" customHeight="1" x14ac:dyDescent="0.25">
      <c r="A64" s="171" t="s">
        <v>237</v>
      </c>
      <c r="B64" s="175"/>
      <c r="C64" s="184">
        <v>2274470.600000001</v>
      </c>
      <c r="D64" s="184">
        <v>0</v>
      </c>
      <c r="E64" s="185">
        <v>3020905.6199999992</v>
      </c>
      <c r="F64" s="185">
        <v>823361.26</v>
      </c>
      <c r="G64" s="184">
        <v>477177.49000000011</v>
      </c>
      <c r="H64" s="184">
        <v>39103.03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32861935.889999993</v>
      </c>
      <c r="Q64" s="185">
        <v>60654.64</v>
      </c>
      <c r="R64" s="185">
        <v>848836.44000000018</v>
      </c>
      <c r="S64" s="185">
        <v>133552.15000000002</v>
      </c>
      <c r="T64" s="185">
        <v>563442.40999999992</v>
      </c>
      <c r="U64" s="185">
        <v>2207884.9799999995</v>
      </c>
      <c r="V64" s="185">
        <v>41350.910000000003</v>
      </c>
      <c r="W64" s="185">
        <v>228632.47000000003</v>
      </c>
      <c r="X64" s="185">
        <v>513016.10000000003</v>
      </c>
      <c r="Y64" s="185">
        <v>22046802.759999998</v>
      </c>
      <c r="Z64" s="185">
        <v>18930.669999999998</v>
      </c>
      <c r="AA64" s="185">
        <v>622811.80000000005</v>
      </c>
      <c r="AB64" s="185">
        <v>24283256.97000001</v>
      </c>
      <c r="AC64" s="185">
        <v>780098.25999999978</v>
      </c>
      <c r="AD64" s="185">
        <v>14637.710000000001</v>
      </c>
      <c r="AE64" s="185">
        <v>39752.369999999988</v>
      </c>
      <c r="AF64" s="185">
        <v>11120.17</v>
      </c>
      <c r="AG64" s="185">
        <v>1810933.2499999993</v>
      </c>
      <c r="AH64" s="185">
        <v>0</v>
      </c>
      <c r="AI64" s="185">
        <v>1598475.42</v>
      </c>
      <c r="AJ64" s="185">
        <v>0</v>
      </c>
      <c r="AK64" s="185">
        <v>0</v>
      </c>
      <c r="AL64" s="185">
        <v>1280.26</v>
      </c>
      <c r="AM64" s="185">
        <v>0</v>
      </c>
      <c r="AN64" s="185">
        <v>0</v>
      </c>
      <c r="AO64" s="185">
        <v>341.71</v>
      </c>
      <c r="AP64" s="185">
        <v>3353422.5799999996</v>
      </c>
      <c r="AQ64" s="185">
        <v>0</v>
      </c>
      <c r="AR64" s="185">
        <v>100496.95000000003</v>
      </c>
      <c r="AS64" s="185">
        <v>0</v>
      </c>
      <c r="AT64" s="185">
        <v>0</v>
      </c>
      <c r="AU64" s="185">
        <v>0</v>
      </c>
      <c r="AV64" s="185">
        <v>821900.74</v>
      </c>
      <c r="AW64" s="185">
        <v>39423.01</v>
      </c>
      <c r="AX64" s="185">
        <v>0</v>
      </c>
      <c r="AY64" s="185">
        <v>101837.81000000001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715795.80999999994</v>
      </c>
      <c r="BF64" s="185">
        <v>520069.35</v>
      </c>
      <c r="BG64" s="185">
        <v>53757.97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50131.000000000007</v>
      </c>
      <c r="BO64" s="185">
        <v>0</v>
      </c>
      <c r="BP64" s="185">
        <v>0</v>
      </c>
      <c r="BQ64" s="185">
        <v>0</v>
      </c>
      <c r="BR64" s="185">
        <v>126019.94</v>
      </c>
      <c r="BS64" s="185">
        <v>1141.6699999999998</v>
      </c>
      <c r="BT64" s="185">
        <v>1554.52</v>
      </c>
      <c r="BU64" s="185">
        <v>0</v>
      </c>
      <c r="BV64" s="185">
        <v>0</v>
      </c>
      <c r="BW64" s="185">
        <v>205096.24000000002</v>
      </c>
      <c r="BX64" s="185">
        <v>43103.119999999995</v>
      </c>
      <c r="BY64" s="185">
        <v>11251.019999999999</v>
      </c>
      <c r="BZ64" s="185">
        <v>9478.8599999999988</v>
      </c>
      <c r="CA64" s="185">
        <v>0</v>
      </c>
      <c r="CB64" s="185">
        <v>4</v>
      </c>
      <c r="CC64" s="185">
        <v>-345424.48</v>
      </c>
      <c r="CD64" s="245" t="s">
        <v>221</v>
      </c>
      <c r="CE64" s="195">
        <f t="shared" si="0"/>
        <v>101131825.44999997</v>
      </c>
      <c r="CF64" s="248"/>
    </row>
    <row r="65" spans="1:84" ht="12.6" customHeight="1" x14ac:dyDescent="0.25">
      <c r="A65" s="171" t="s">
        <v>238</v>
      </c>
      <c r="B65" s="175"/>
      <c r="C65" s="184">
        <v>600</v>
      </c>
      <c r="D65" s="184">
        <v>0</v>
      </c>
      <c r="E65" s="184">
        <v>6495.78</v>
      </c>
      <c r="F65" s="184">
        <v>1900</v>
      </c>
      <c r="G65" s="184">
        <v>681.84</v>
      </c>
      <c r="H65" s="184">
        <v>2200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1200</v>
      </c>
      <c r="Q65" s="185">
        <v>600</v>
      </c>
      <c r="R65" s="185">
        <v>500</v>
      </c>
      <c r="S65" s="185">
        <v>600</v>
      </c>
      <c r="T65" s="185">
        <v>0</v>
      </c>
      <c r="U65" s="185">
        <v>2150</v>
      </c>
      <c r="V65" s="185">
        <v>0</v>
      </c>
      <c r="W65" s="185">
        <v>0</v>
      </c>
      <c r="X65" s="185">
        <v>0</v>
      </c>
      <c r="Y65" s="185">
        <v>4200</v>
      </c>
      <c r="Z65" s="185">
        <v>0</v>
      </c>
      <c r="AA65" s="185">
        <v>0</v>
      </c>
      <c r="AB65" s="185">
        <v>0</v>
      </c>
      <c r="AC65" s="185">
        <v>300</v>
      </c>
      <c r="AD65" s="185">
        <v>0</v>
      </c>
      <c r="AE65" s="185">
        <v>10.36</v>
      </c>
      <c r="AF65" s="185">
        <v>350</v>
      </c>
      <c r="AG65" s="185">
        <v>5160.5099999999993</v>
      </c>
      <c r="AH65" s="185">
        <v>0</v>
      </c>
      <c r="AI65" s="185">
        <v>2100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3911.08</v>
      </c>
      <c r="AQ65" s="185">
        <v>0</v>
      </c>
      <c r="AR65" s="185">
        <v>308.88</v>
      </c>
      <c r="AS65" s="185">
        <v>0</v>
      </c>
      <c r="AT65" s="185">
        <v>0</v>
      </c>
      <c r="AU65" s="185">
        <v>0</v>
      </c>
      <c r="AV65" s="185">
        <v>4009.02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3176791.2699999996</v>
      </c>
      <c r="BF65" s="185">
        <v>231983.75</v>
      </c>
      <c r="BG65" s="185">
        <v>600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2292.73</v>
      </c>
      <c r="BO65" s="185">
        <v>0</v>
      </c>
      <c r="BP65" s="185">
        <v>0</v>
      </c>
      <c r="BQ65" s="185">
        <v>0</v>
      </c>
      <c r="BR65" s="185">
        <v>600</v>
      </c>
      <c r="BS65" s="185">
        <v>0</v>
      </c>
      <c r="BT65" s="185">
        <v>300</v>
      </c>
      <c r="BU65" s="185">
        <v>0</v>
      </c>
      <c r="BV65" s="185">
        <v>0</v>
      </c>
      <c r="BW65" s="185">
        <v>600</v>
      </c>
      <c r="BX65" s="185">
        <v>0</v>
      </c>
      <c r="BY65" s="185">
        <v>1650</v>
      </c>
      <c r="BZ65" s="185">
        <v>900</v>
      </c>
      <c r="CA65" s="185">
        <v>0</v>
      </c>
      <c r="CB65" s="185">
        <v>0</v>
      </c>
      <c r="CC65" s="185">
        <v>30995.29</v>
      </c>
      <c r="CD65" s="245" t="s">
        <v>221</v>
      </c>
      <c r="CE65" s="195">
        <f t="shared" si="0"/>
        <v>3483990.51</v>
      </c>
      <c r="CF65" s="248"/>
    </row>
    <row r="66" spans="1:84" ht="12.6" customHeight="1" x14ac:dyDescent="0.25">
      <c r="A66" s="171" t="s">
        <v>239</v>
      </c>
      <c r="B66" s="175"/>
      <c r="C66" s="184">
        <v>96149.780000000013</v>
      </c>
      <c r="D66" s="184">
        <v>0</v>
      </c>
      <c r="E66" s="184">
        <v>27518.880000000001</v>
      </c>
      <c r="F66" s="184">
        <v>209812.35</v>
      </c>
      <c r="G66" s="184">
        <v>53304.94</v>
      </c>
      <c r="H66" s="184">
        <v>9393.58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808299.5199999999</v>
      </c>
      <c r="Q66" s="185">
        <v>99</v>
      </c>
      <c r="R66" s="185">
        <v>3290.89</v>
      </c>
      <c r="S66" s="184">
        <v>15650</v>
      </c>
      <c r="T66" s="184">
        <v>20509.39</v>
      </c>
      <c r="U66" s="185">
        <v>7548404.1199999982</v>
      </c>
      <c r="V66" s="185">
        <v>0</v>
      </c>
      <c r="W66" s="185">
        <v>8688.85</v>
      </c>
      <c r="X66" s="185">
        <v>3992.92</v>
      </c>
      <c r="Y66" s="185">
        <v>110693.02000000002</v>
      </c>
      <c r="Z66" s="185">
        <v>122.8</v>
      </c>
      <c r="AA66" s="185">
        <v>288555.74</v>
      </c>
      <c r="AB66" s="185">
        <v>2164683.0300000003</v>
      </c>
      <c r="AC66" s="185">
        <v>5872.63</v>
      </c>
      <c r="AD66" s="185">
        <v>908340</v>
      </c>
      <c r="AE66" s="185">
        <v>13760.64</v>
      </c>
      <c r="AF66" s="185">
        <v>33913.15</v>
      </c>
      <c r="AG66" s="185">
        <v>2534742.7800000003</v>
      </c>
      <c r="AH66" s="185">
        <v>0</v>
      </c>
      <c r="AI66" s="185">
        <v>464431.51999999996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175865.63</v>
      </c>
      <c r="AP66" s="185">
        <v>1104798.8599999996</v>
      </c>
      <c r="AQ66" s="185">
        <v>0</v>
      </c>
      <c r="AR66" s="185">
        <v>126533.38999999996</v>
      </c>
      <c r="AS66" s="185">
        <v>0</v>
      </c>
      <c r="AT66" s="185">
        <v>0</v>
      </c>
      <c r="AU66" s="185">
        <v>0</v>
      </c>
      <c r="AV66" s="185">
        <v>641721.46999999986</v>
      </c>
      <c r="AW66" s="185">
        <v>2100.0500000000002</v>
      </c>
      <c r="AX66" s="185">
        <v>0</v>
      </c>
      <c r="AY66" s="185">
        <v>669761.70000000007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9036355.3100000005</v>
      </c>
      <c r="BF66" s="185">
        <v>2186486.04</v>
      </c>
      <c r="BG66" s="185">
        <v>11440.19</v>
      </c>
      <c r="BH66" s="185">
        <v>0</v>
      </c>
      <c r="BI66" s="185">
        <v>0</v>
      </c>
      <c r="BJ66" s="185">
        <v>0</v>
      </c>
      <c r="BK66" s="185">
        <v>433273</v>
      </c>
      <c r="BL66" s="185">
        <v>0</v>
      </c>
      <c r="BM66" s="185">
        <v>0</v>
      </c>
      <c r="BN66" s="185">
        <v>73749296.579999983</v>
      </c>
      <c r="BO66" s="185">
        <v>0</v>
      </c>
      <c r="BP66" s="185">
        <v>0</v>
      </c>
      <c r="BQ66" s="185">
        <v>0</v>
      </c>
      <c r="BR66" s="185">
        <v>81445.939999999988</v>
      </c>
      <c r="BS66" s="185">
        <v>0</v>
      </c>
      <c r="BT66" s="185">
        <v>493.41999999999996</v>
      </c>
      <c r="BU66" s="185">
        <v>0</v>
      </c>
      <c r="BV66" s="185">
        <v>326966.99000000005</v>
      </c>
      <c r="BW66" s="185">
        <v>4916.7199999999993</v>
      </c>
      <c r="BX66" s="185">
        <v>1061381.69</v>
      </c>
      <c r="BY66" s="185">
        <v>1823.29</v>
      </c>
      <c r="BZ66" s="185">
        <v>0</v>
      </c>
      <c r="CA66" s="185">
        <v>0</v>
      </c>
      <c r="CB66" s="185">
        <v>0</v>
      </c>
      <c r="CC66" s="185">
        <v>3308499.4400000004</v>
      </c>
      <c r="CD66" s="245" t="s">
        <v>221</v>
      </c>
      <c r="CE66" s="195">
        <f t="shared" si="0"/>
        <v>108253389.23999998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1439360</v>
      </c>
      <c r="D67" s="195">
        <f>ROUND(D51+D52,0)</f>
        <v>0</v>
      </c>
      <c r="E67" s="195">
        <f t="shared" ref="E67:BP67" si="3">ROUND(E51+E52,0)</f>
        <v>2954042</v>
      </c>
      <c r="F67" s="195">
        <f t="shared" si="3"/>
        <v>976205</v>
      </c>
      <c r="G67" s="195">
        <f t="shared" si="3"/>
        <v>174575</v>
      </c>
      <c r="H67" s="195">
        <f t="shared" si="3"/>
        <v>176738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2704571</v>
      </c>
      <c r="Q67" s="195">
        <f t="shared" si="3"/>
        <v>236128</v>
      </c>
      <c r="R67" s="195">
        <f t="shared" si="3"/>
        <v>262668</v>
      </c>
      <c r="S67" s="195">
        <f t="shared" si="3"/>
        <v>474360</v>
      </c>
      <c r="T67" s="195">
        <f t="shared" si="3"/>
        <v>22169</v>
      </c>
      <c r="U67" s="195">
        <f t="shared" si="3"/>
        <v>337155</v>
      </c>
      <c r="V67" s="195">
        <f t="shared" si="3"/>
        <v>14449</v>
      </c>
      <c r="W67" s="195">
        <f t="shared" si="3"/>
        <v>46155</v>
      </c>
      <c r="X67" s="195">
        <f t="shared" si="3"/>
        <v>132241</v>
      </c>
      <c r="Y67" s="195">
        <f t="shared" si="3"/>
        <v>2102946</v>
      </c>
      <c r="Z67" s="195">
        <f t="shared" si="3"/>
        <v>380232</v>
      </c>
      <c r="AA67" s="195">
        <f t="shared" si="3"/>
        <v>50809</v>
      </c>
      <c r="AB67" s="195">
        <f t="shared" si="3"/>
        <v>753311</v>
      </c>
      <c r="AC67" s="195">
        <f t="shared" si="3"/>
        <v>106660</v>
      </c>
      <c r="AD67" s="195">
        <f t="shared" si="3"/>
        <v>5510</v>
      </c>
      <c r="AE67" s="195">
        <f t="shared" si="3"/>
        <v>22616</v>
      </c>
      <c r="AF67" s="195">
        <f t="shared" si="3"/>
        <v>77835</v>
      </c>
      <c r="AG67" s="195">
        <f t="shared" si="3"/>
        <v>637520</v>
      </c>
      <c r="AH67" s="195">
        <f t="shared" si="3"/>
        <v>0</v>
      </c>
      <c r="AI67" s="195">
        <f t="shared" si="3"/>
        <v>747974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82117</v>
      </c>
      <c r="AP67" s="195">
        <f t="shared" si="3"/>
        <v>258715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60466</v>
      </c>
      <c r="AW67" s="195">
        <f t="shared" si="3"/>
        <v>316</v>
      </c>
      <c r="AX67" s="195">
        <f t="shared" si="3"/>
        <v>0</v>
      </c>
      <c r="AY67" s="195">
        <f t="shared" si="3"/>
        <v>383164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283058</v>
      </c>
      <c r="BE67" s="195">
        <f t="shared" si="3"/>
        <v>5425135</v>
      </c>
      <c r="BF67" s="195">
        <f t="shared" si="3"/>
        <v>400682</v>
      </c>
      <c r="BG67" s="195">
        <f t="shared" si="3"/>
        <v>56651</v>
      </c>
      <c r="BH67" s="195">
        <f t="shared" si="3"/>
        <v>267731</v>
      </c>
      <c r="BI67" s="195">
        <f t="shared" si="3"/>
        <v>0</v>
      </c>
      <c r="BJ67" s="195">
        <f t="shared" si="3"/>
        <v>770</v>
      </c>
      <c r="BK67" s="195">
        <f t="shared" si="3"/>
        <v>290</v>
      </c>
      <c r="BL67" s="195">
        <f t="shared" si="3"/>
        <v>84533</v>
      </c>
      <c r="BM67" s="195">
        <f t="shared" si="3"/>
        <v>0</v>
      </c>
      <c r="BN67" s="195">
        <f t="shared" si="3"/>
        <v>15455683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52437</v>
      </c>
      <c r="BS67" s="195">
        <f t="shared" si="4"/>
        <v>32218</v>
      </c>
      <c r="BT67" s="195">
        <f t="shared" si="4"/>
        <v>24081</v>
      </c>
      <c r="BU67" s="195">
        <f t="shared" si="4"/>
        <v>29049</v>
      </c>
      <c r="BV67" s="195">
        <f t="shared" si="4"/>
        <v>136510</v>
      </c>
      <c r="BW67" s="195">
        <f t="shared" si="4"/>
        <v>31036</v>
      </c>
      <c r="BX67" s="195">
        <f t="shared" si="4"/>
        <v>24539</v>
      </c>
      <c r="BY67" s="195">
        <f t="shared" si="4"/>
        <v>77900</v>
      </c>
      <c r="BZ67" s="195">
        <f t="shared" si="4"/>
        <v>1384</v>
      </c>
      <c r="CA67" s="195">
        <f t="shared" si="4"/>
        <v>185456</v>
      </c>
      <c r="CB67" s="195">
        <f t="shared" si="4"/>
        <v>0</v>
      </c>
      <c r="CC67" s="195">
        <f t="shared" si="4"/>
        <v>344706</v>
      </c>
      <c r="CD67" s="245" t="s">
        <v>221</v>
      </c>
      <c r="CE67" s="195">
        <f t="shared" si="0"/>
        <v>38534856</v>
      </c>
      <c r="CF67" s="248"/>
    </row>
    <row r="68" spans="1:84" ht="12.6" customHeight="1" x14ac:dyDescent="0.25">
      <c r="A68" s="171" t="s">
        <v>240</v>
      </c>
      <c r="B68" s="175"/>
      <c r="C68" s="184">
        <v>167315.28999999998</v>
      </c>
      <c r="D68" s="184">
        <v>0</v>
      </c>
      <c r="E68" s="184">
        <v>379723.65</v>
      </c>
      <c r="F68" s="184">
        <v>7089.62</v>
      </c>
      <c r="G68" s="184">
        <v>71302.450000000012</v>
      </c>
      <c r="H68" s="184">
        <v>15.180000000000064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11484.320000000002</v>
      </c>
      <c r="Q68" s="185">
        <v>0</v>
      </c>
      <c r="R68" s="185">
        <v>0</v>
      </c>
      <c r="S68" s="185">
        <v>0</v>
      </c>
      <c r="T68" s="185">
        <v>140130.28</v>
      </c>
      <c r="U68" s="185">
        <v>0</v>
      </c>
      <c r="V68" s="185">
        <v>0</v>
      </c>
      <c r="W68" s="185">
        <v>0</v>
      </c>
      <c r="X68" s="185">
        <v>0</v>
      </c>
      <c r="Y68" s="185">
        <v>1346994.87</v>
      </c>
      <c r="Z68" s="185">
        <v>0</v>
      </c>
      <c r="AA68" s="185">
        <v>0</v>
      </c>
      <c r="AB68" s="185">
        <v>100194.9</v>
      </c>
      <c r="AC68" s="185">
        <v>14760.8</v>
      </c>
      <c r="AD68" s="185">
        <v>0</v>
      </c>
      <c r="AE68" s="185">
        <v>515824.87</v>
      </c>
      <c r="AF68" s="185">
        <v>0</v>
      </c>
      <c r="AG68" s="185">
        <v>113775.71</v>
      </c>
      <c r="AH68" s="185">
        <v>0</v>
      </c>
      <c r="AI68" s="185">
        <v>496.71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1840785.7299999997</v>
      </c>
      <c r="AQ68" s="185">
        <v>0</v>
      </c>
      <c r="AR68" s="185">
        <v>140.86000000000001</v>
      </c>
      <c r="AS68" s="185">
        <v>0</v>
      </c>
      <c r="AT68" s="185">
        <v>0</v>
      </c>
      <c r="AU68" s="185">
        <v>0</v>
      </c>
      <c r="AV68" s="185">
        <v>389587.22000000003</v>
      </c>
      <c r="AW68" s="185">
        <v>201334.22</v>
      </c>
      <c r="AX68" s="185">
        <v>0</v>
      </c>
      <c r="AY68" s="185">
        <v>1388.3600000000001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11467.730000000001</v>
      </c>
      <c r="BF68" s="185">
        <v>14657.700000000003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41838.729999999996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2400923.44</v>
      </c>
      <c r="CD68" s="245" t="s">
        <v>221</v>
      </c>
      <c r="CE68" s="195">
        <f t="shared" si="0"/>
        <v>7771232.6400000006</v>
      </c>
      <c r="CF68" s="248"/>
    </row>
    <row r="69" spans="1:84" ht="12.6" customHeight="1" x14ac:dyDescent="0.25">
      <c r="A69" s="171" t="s">
        <v>241</v>
      </c>
      <c r="B69" s="175"/>
      <c r="C69" s="184">
        <v>24852.769999999997</v>
      </c>
      <c r="D69" s="184">
        <v>0</v>
      </c>
      <c r="E69" s="185">
        <v>24325.749999999996</v>
      </c>
      <c r="F69" s="185">
        <v>26064.739999999998</v>
      </c>
      <c r="G69" s="184">
        <v>20606.25</v>
      </c>
      <c r="H69" s="184">
        <v>43172.36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148309.53999999998</v>
      </c>
      <c r="Q69" s="185">
        <v>2191.02</v>
      </c>
      <c r="R69" s="220">
        <v>2366.8000000000002</v>
      </c>
      <c r="S69" s="185">
        <v>207.94</v>
      </c>
      <c r="T69" s="184">
        <v>1320.28</v>
      </c>
      <c r="U69" s="185">
        <v>87862.809999999983</v>
      </c>
      <c r="V69" s="185">
        <v>25.63</v>
      </c>
      <c r="W69" s="184">
        <v>2195.77</v>
      </c>
      <c r="X69" s="185">
        <v>2148.4499999999998</v>
      </c>
      <c r="Y69" s="185">
        <v>127820.50999999998</v>
      </c>
      <c r="Z69" s="185">
        <v>2384.7800000000002</v>
      </c>
      <c r="AA69" s="185">
        <v>9428.2000000000007</v>
      </c>
      <c r="AB69" s="185">
        <v>100175.69999999998</v>
      </c>
      <c r="AC69" s="185">
        <v>18209.689999999999</v>
      </c>
      <c r="AD69" s="185">
        <v>0</v>
      </c>
      <c r="AE69" s="185">
        <v>17752.929999999993</v>
      </c>
      <c r="AF69" s="185">
        <v>4926.1000000000004</v>
      </c>
      <c r="AG69" s="185">
        <v>68590.939999999988</v>
      </c>
      <c r="AH69" s="185">
        <v>0</v>
      </c>
      <c r="AI69" s="185">
        <v>27164.680000000004</v>
      </c>
      <c r="AJ69" s="185">
        <v>0</v>
      </c>
      <c r="AK69" s="185">
        <v>0</v>
      </c>
      <c r="AL69" s="185">
        <v>1372.53</v>
      </c>
      <c r="AM69" s="185">
        <v>0</v>
      </c>
      <c r="AN69" s="185">
        <v>0</v>
      </c>
      <c r="AO69" s="184">
        <v>0</v>
      </c>
      <c r="AP69" s="185">
        <v>133507.31999999998</v>
      </c>
      <c r="AQ69" s="184">
        <v>0</v>
      </c>
      <c r="AR69" s="184">
        <v>156054.30000000002</v>
      </c>
      <c r="AS69" s="184">
        <v>0</v>
      </c>
      <c r="AT69" s="184">
        <v>0</v>
      </c>
      <c r="AU69" s="185">
        <v>0</v>
      </c>
      <c r="AV69" s="185">
        <v>315432.48</v>
      </c>
      <c r="AW69" s="185">
        <v>165505.00000000003</v>
      </c>
      <c r="AX69" s="185">
        <v>0</v>
      </c>
      <c r="AY69" s="185">
        <v>3006.5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282495.05</v>
      </c>
      <c r="BF69" s="185">
        <v>2401.1800000000003</v>
      </c>
      <c r="BG69" s="185">
        <v>4685.6400000000012</v>
      </c>
      <c r="BH69" s="220">
        <v>50.4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6249586.129999998</v>
      </c>
      <c r="BO69" s="185">
        <v>0</v>
      </c>
      <c r="BP69" s="185">
        <v>0</v>
      </c>
      <c r="BQ69" s="185">
        <v>0</v>
      </c>
      <c r="BR69" s="185">
        <v>0</v>
      </c>
      <c r="BS69" s="185">
        <v>160331.58000000002</v>
      </c>
      <c r="BT69" s="185">
        <v>9966.1299999999992</v>
      </c>
      <c r="BU69" s="185">
        <v>0</v>
      </c>
      <c r="BV69" s="185">
        <v>1403.79</v>
      </c>
      <c r="BW69" s="185">
        <v>34560.199999999997</v>
      </c>
      <c r="BX69" s="185">
        <v>65783.820000000007</v>
      </c>
      <c r="BY69" s="185">
        <v>69680.42</v>
      </c>
      <c r="BZ69" s="185">
        <v>1258.81</v>
      </c>
      <c r="CA69" s="185">
        <v>0</v>
      </c>
      <c r="CB69" s="185">
        <v>0</v>
      </c>
      <c r="CC69" s="185">
        <v>279108.49</v>
      </c>
      <c r="CD69" s="188">
        <v>20315750.25</v>
      </c>
      <c r="CE69" s="195">
        <f t="shared" si="0"/>
        <v>29014043.66</v>
      </c>
      <c r="CF69" s="248"/>
    </row>
    <row r="70" spans="1:84" ht="12.6" customHeight="1" x14ac:dyDescent="0.25">
      <c r="A70" s="171" t="s">
        <v>242</v>
      </c>
      <c r="B70" s="175"/>
      <c r="C70" s="184">
        <v>68378.14</v>
      </c>
      <c r="D70" s="184">
        <v>0</v>
      </c>
      <c r="E70" s="184">
        <v>144893.43</v>
      </c>
      <c r="F70" s="185">
        <v>61227.95</v>
      </c>
      <c r="G70" s="184">
        <v>3104.78</v>
      </c>
      <c r="H70" s="184">
        <v>130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32000.039999999994</v>
      </c>
      <c r="Q70" s="184">
        <v>0</v>
      </c>
      <c r="R70" s="184">
        <v>0</v>
      </c>
      <c r="S70" s="184">
        <v>0</v>
      </c>
      <c r="T70" s="184">
        <v>43143.21</v>
      </c>
      <c r="U70" s="185">
        <v>-2273677.7100000004</v>
      </c>
      <c r="V70" s="184">
        <v>378</v>
      </c>
      <c r="W70" s="184">
        <v>0</v>
      </c>
      <c r="X70" s="185">
        <v>0</v>
      </c>
      <c r="Y70" s="185">
        <v>161838.81</v>
      </c>
      <c r="Z70" s="185">
        <v>14536.64</v>
      </c>
      <c r="AA70" s="185">
        <v>0</v>
      </c>
      <c r="AB70" s="185">
        <v>4086689.2900000005</v>
      </c>
      <c r="AC70" s="185">
        <v>-21.67</v>
      </c>
      <c r="AD70" s="185">
        <v>0</v>
      </c>
      <c r="AE70" s="185">
        <v>7121.49</v>
      </c>
      <c r="AF70" s="185">
        <v>18690.47</v>
      </c>
      <c r="AG70" s="185">
        <v>141298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1199739.9099999999</v>
      </c>
      <c r="AQ70" s="185">
        <v>0</v>
      </c>
      <c r="AR70" s="185">
        <v>1500.39</v>
      </c>
      <c r="AS70" s="185">
        <v>0</v>
      </c>
      <c r="AT70" s="185">
        <v>0</v>
      </c>
      <c r="AU70" s="185">
        <v>0</v>
      </c>
      <c r="AV70" s="185">
        <v>339244.58999999997</v>
      </c>
      <c r="AW70" s="185">
        <v>522297.62</v>
      </c>
      <c r="AX70" s="185">
        <v>0</v>
      </c>
      <c r="AY70" s="185">
        <v>20894.699999999997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30326.7</v>
      </c>
      <c r="BF70" s="185">
        <v>17455.73</v>
      </c>
      <c r="BG70" s="185">
        <v>409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100000</v>
      </c>
      <c r="BO70" s="185">
        <v>0</v>
      </c>
      <c r="BP70" s="185">
        <v>0</v>
      </c>
      <c r="BQ70" s="185">
        <v>0</v>
      </c>
      <c r="BR70" s="185">
        <v>25352</v>
      </c>
      <c r="BS70" s="185">
        <v>241211.51</v>
      </c>
      <c r="BT70" s="185">
        <v>0</v>
      </c>
      <c r="BU70" s="185">
        <v>0</v>
      </c>
      <c r="BV70" s="185">
        <v>0</v>
      </c>
      <c r="BW70" s="185">
        <v>1525</v>
      </c>
      <c r="BX70" s="185">
        <v>48380.740000000005</v>
      </c>
      <c r="BY70" s="185">
        <v>4710.5200000000004</v>
      </c>
      <c r="BZ70" s="185">
        <v>0</v>
      </c>
      <c r="CA70" s="185">
        <v>0</v>
      </c>
      <c r="CB70" s="185">
        <v>398</v>
      </c>
      <c r="CC70" s="185">
        <v>3853025.9400000009</v>
      </c>
      <c r="CD70" s="188">
        <v>0</v>
      </c>
      <c r="CE70" s="195">
        <f t="shared" si="0"/>
        <v>8916203.2200000007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28983316.73</v>
      </c>
      <c r="D71" s="195">
        <f t="shared" ref="D71:AI71" si="5">SUM(D61:D69)-D70</f>
        <v>0</v>
      </c>
      <c r="E71" s="195">
        <f t="shared" si="5"/>
        <v>51607922.390000001</v>
      </c>
      <c r="F71" s="195">
        <f t="shared" si="5"/>
        <v>14218741.460000001</v>
      </c>
      <c r="G71" s="195">
        <f t="shared" si="5"/>
        <v>4761204.54</v>
      </c>
      <c r="H71" s="195">
        <f t="shared" si="5"/>
        <v>5300165.6500000022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47470340.799999997</v>
      </c>
      <c r="Q71" s="195">
        <f t="shared" si="5"/>
        <v>3860384.3899999997</v>
      </c>
      <c r="R71" s="195">
        <f t="shared" si="5"/>
        <v>2629526.94</v>
      </c>
      <c r="S71" s="195">
        <f t="shared" si="5"/>
        <v>2910952.3299999991</v>
      </c>
      <c r="T71" s="195">
        <f t="shared" si="5"/>
        <v>4593124.7300000014</v>
      </c>
      <c r="U71" s="195">
        <f t="shared" si="5"/>
        <v>19973363.529999997</v>
      </c>
      <c r="V71" s="195">
        <f t="shared" si="5"/>
        <v>848224.08000000019</v>
      </c>
      <c r="W71" s="195">
        <f t="shared" si="5"/>
        <v>1019056.5400000002</v>
      </c>
      <c r="X71" s="195">
        <f t="shared" si="5"/>
        <v>2358851.6</v>
      </c>
      <c r="Y71" s="195">
        <f t="shared" si="5"/>
        <v>40388553.229999997</v>
      </c>
      <c r="Z71" s="195">
        <f t="shared" si="5"/>
        <v>1338725.4200000004</v>
      </c>
      <c r="AA71" s="195">
        <f t="shared" si="5"/>
        <v>1514363.6600000001</v>
      </c>
      <c r="AB71" s="195">
        <f t="shared" si="5"/>
        <v>34146177.030000016</v>
      </c>
      <c r="AC71" s="195">
        <f t="shared" si="5"/>
        <v>7144202.2499999991</v>
      </c>
      <c r="AD71" s="195">
        <f t="shared" si="5"/>
        <v>928487.71</v>
      </c>
      <c r="AE71" s="195">
        <f t="shared" si="5"/>
        <v>6573877.2000000002</v>
      </c>
      <c r="AF71" s="195">
        <f t="shared" si="5"/>
        <v>827570.75</v>
      </c>
      <c r="AG71" s="195">
        <f t="shared" si="5"/>
        <v>23216088.770000011</v>
      </c>
      <c r="AH71" s="195">
        <f t="shared" si="5"/>
        <v>0</v>
      </c>
      <c r="AI71" s="195">
        <f t="shared" si="5"/>
        <v>12625414.449999999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690106.67999999993</v>
      </c>
      <c r="AM71" s="195">
        <f t="shared" si="6"/>
        <v>0</v>
      </c>
      <c r="AN71" s="195">
        <f t="shared" si="6"/>
        <v>0</v>
      </c>
      <c r="AO71" s="195">
        <f t="shared" si="6"/>
        <v>320868.31</v>
      </c>
      <c r="AP71" s="195">
        <f t="shared" si="6"/>
        <v>32013744.329999994</v>
      </c>
      <c r="AQ71" s="195">
        <f t="shared" si="6"/>
        <v>0</v>
      </c>
      <c r="AR71" s="195">
        <f t="shared" si="6"/>
        <v>6028242.6799999997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19085577.189999994</v>
      </c>
      <c r="AW71" s="195">
        <f t="shared" si="6"/>
        <v>5424704.5899999989</v>
      </c>
      <c r="AX71" s="195">
        <f t="shared" si="6"/>
        <v>0</v>
      </c>
      <c r="AY71" s="195">
        <f t="shared" si="6"/>
        <v>5121761.01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283058</v>
      </c>
      <c r="BE71" s="195">
        <f t="shared" si="6"/>
        <v>23030025.500000004</v>
      </c>
      <c r="BF71" s="195">
        <f t="shared" si="6"/>
        <v>8297942.8899999997</v>
      </c>
      <c r="BG71" s="195">
        <f t="shared" si="6"/>
        <v>927225.15999999992</v>
      </c>
      <c r="BH71" s="195">
        <f t="shared" si="6"/>
        <v>267781.40000000002</v>
      </c>
      <c r="BI71" s="195">
        <f t="shared" si="6"/>
        <v>0</v>
      </c>
      <c r="BJ71" s="195">
        <f t="shared" si="6"/>
        <v>770</v>
      </c>
      <c r="BK71" s="195">
        <f t="shared" si="6"/>
        <v>433563</v>
      </c>
      <c r="BL71" s="195">
        <f t="shared" si="6"/>
        <v>84533</v>
      </c>
      <c r="BM71" s="195">
        <f t="shared" si="6"/>
        <v>0</v>
      </c>
      <c r="BN71" s="195">
        <f t="shared" si="6"/>
        <v>99325552.299999982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994446.76999999979</v>
      </c>
      <c r="BS71" s="195">
        <f t="shared" si="7"/>
        <v>13692.080000000016</v>
      </c>
      <c r="BT71" s="195">
        <f t="shared" si="7"/>
        <v>593532.54</v>
      </c>
      <c r="BU71" s="195">
        <f t="shared" si="7"/>
        <v>29049</v>
      </c>
      <c r="BV71" s="195">
        <f t="shared" si="7"/>
        <v>464880.78</v>
      </c>
      <c r="BW71" s="195">
        <f t="shared" si="7"/>
        <v>1086550.3699999999</v>
      </c>
      <c r="BX71" s="195">
        <f t="shared" si="7"/>
        <v>5994167.1099999994</v>
      </c>
      <c r="BY71" s="195">
        <f t="shared" si="7"/>
        <v>3384130.7500000005</v>
      </c>
      <c r="BZ71" s="195">
        <f t="shared" si="7"/>
        <v>5244284.910000002</v>
      </c>
      <c r="CA71" s="195">
        <f t="shared" si="7"/>
        <v>185456</v>
      </c>
      <c r="CB71" s="195">
        <f t="shared" si="7"/>
        <v>1001.25</v>
      </c>
      <c r="CC71" s="195">
        <f t="shared" si="7"/>
        <v>5362067.1399999987</v>
      </c>
      <c r="CD71" s="241">
        <f>CD69-CD70</f>
        <v>20315750.25</v>
      </c>
      <c r="CE71" s="195">
        <f>SUM(CE61:CE69)-CE70</f>
        <v>564243101.16999984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71378758.700000003</v>
      </c>
      <c r="D73" s="184">
        <v>0</v>
      </c>
      <c r="E73" s="185">
        <v>143746225.25</v>
      </c>
      <c r="F73" s="185">
        <v>35104482.870000005</v>
      </c>
      <c r="G73" s="184">
        <v>9267065</v>
      </c>
      <c r="H73" s="184">
        <v>8212341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141494701.26000002</v>
      </c>
      <c r="Q73" s="185">
        <v>4024415</v>
      </c>
      <c r="R73" s="185">
        <v>29196898.300000001</v>
      </c>
      <c r="S73" s="185">
        <v>0</v>
      </c>
      <c r="T73" s="185">
        <v>2520383</v>
      </c>
      <c r="U73" s="185">
        <v>82285547</v>
      </c>
      <c r="V73" s="185">
        <v>8076280</v>
      </c>
      <c r="W73" s="185">
        <v>8172779.6000000015</v>
      </c>
      <c r="X73" s="185">
        <v>47060852.099999994</v>
      </c>
      <c r="Y73" s="185">
        <v>151720123.74000001</v>
      </c>
      <c r="Z73" s="185">
        <v>1082077</v>
      </c>
      <c r="AA73" s="185">
        <v>2425347.2000000002</v>
      </c>
      <c r="AB73" s="185">
        <v>65399892.450000003</v>
      </c>
      <c r="AC73" s="185">
        <v>32143628</v>
      </c>
      <c r="AD73" s="185">
        <v>3706249</v>
      </c>
      <c r="AE73" s="185">
        <v>11260320.02</v>
      </c>
      <c r="AF73" s="185">
        <v>5163</v>
      </c>
      <c r="AG73" s="185">
        <v>70693190</v>
      </c>
      <c r="AH73" s="185">
        <v>0</v>
      </c>
      <c r="AI73" s="185">
        <v>7077321.790000001</v>
      </c>
      <c r="AJ73" s="185">
        <v>0</v>
      </c>
      <c r="AK73" s="185">
        <v>0</v>
      </c>
      <c r="AL73" s="185">
        <v>2651522.9900000002</v>
      </c>
      <c r="AM73" s="185">
        <v>0</v>
      </c>
      <c r="AN73" s="185">
        <v>0</v>
      </c>
      <c r="AO73" s="185">
        <v>0</v>
      </c>
      <c r="AP73" s="185">
        <v>336615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11110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939053289.2700001</v>
      </c>
      <c r="CF73" s="248"/>
    </row>
    <row r="74" spans="1:84" ht="12.6" customHeight="1" x14ac:dyDescent="0.25">
      <c r="A74" s="171" t="s">
        <v>246</v>
      </c>
      <c r="B74" s="175"/>
      <c r="C74" s="184">
        <v>2049772</v>
      </c>
      <c r="D74" s="184">
        <v>0</v>
      </c>
      <c r="E74" s="185">
        <v>18495779.450000018</v>
      </c>
      <c r="F74" s="185">
        <v>3183209.0900000036</v>
      </c>
      <c r="G74" s="184">
        <v>3023768.3000000007</v>
      </c>
      <c r="H74" s="184">
        <v>1613625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88509980.590000004</v>
      </c>
      <c r="Q74" s="185">
        <v>6471950</v>
      </c>
      <c r="R74" s="185">
        <v>24634603.999999996</v>
      </c>
      <c r="S74" s="185">
        <v>0</v>
      </c>
      <c r="T74" s="185">
        <v>15125335</v>
      </c>
      <c r="U74" s="185">
        <v>49836242.49000001</v>
      </c>
      <c r="V74" s="185">
        <v>9132938</v>
      </c>
      <c r="W74" s="185">
        <v>11477911.350000001</v>
      </c>
      <c r="X74" s="185">
        <v>69236603.849999994</v>
      </c>
      <c r="Y74" s="185">
        <v>159669826.91000003</v>
      </c>
      <c r="Z74" s="185">
        <v>18144359</v>
      </c>
      <c r="AA74" s="185">
        <v>8684801.9100000001</v>
      </c>
      <c r="AB74" s="185">
        <v>66478571.109999999</v>
      </c>
      <c r="AC74" s="185">
        <v>2175394</v>
      </c>
      <c r="AD74" s="185">
        <v>164290</v>
      </c>
      <c r="AE74" s="185">
        <v>11193421.209999997</v>
      </c>
      <c r="AF74" s="185">
        <v>3962894</v>
      </c>
      <c r="AG74" s="185">
        <v>188994039.63000003</v>
      </c>
      <c r="AH74" s="185">
        <v>0</v>
      </c>
      <c r="AI74" s="185">
        <v>9713494.6100000013</v>
      </c>
      <c r="AJ74" s="185">
        <v>0</v>
      </c>
      <c r="AK74" s="185">
        <v>0</v>
      </c>
      <c r="AL74" s="185">
        <v>573721.89999999991</v>
      </c>
      <c r="AM74" s="185">
        <v>0</v>
      </c>
      <c r="AN74" s="185">
        <v>0</v>
      </c>
      <c r="AO74" s="185">
        <v>0</v>
      </c>
      <c r="AP74" s="185">
        <v>67214773.680000007</v>
      </c>
      <c r="AQ74" s="185">
        <v>0</v>
      </c>
      <c r="AR74" s="185">
        <v>8294395.3000000007</v>
      </c>
      <c r="AS74" s="185">
        <v>0</v>
      </c>
      <c r="AT74" s="185">
        <v>0</v>
      </c>
      <c r="AU74" s="185">
        <v>0</v>
      </c>
      <c r="AV74" s="185">
        <v>35009241.729999997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883064944.11000013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73428530.700000003</v>
      </c>
      <c r="D75" s="195">
        <f t="shared" si="9"/>
        <v>0</v>
      </c>
      <c r="E75" s="195">
        <f t="shared" si="9"/>
        <v>162242004.70000002</v>
      </c>
      <c r="F75" s="195">
        <f t="shared" si="9"/>
        <v>38287691.960000008</v>
      </c>
      <c r="G75" s="195">
        <f t="shared" si="9"/>
        <v>12290833.300000001</v>
      </c>
      <c r="H75" s="195">
        <f t="shared" si="9"/>
        <v>9825966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230004681.85000002</v>
      </c>
      <c r="Q75" s="195">
        <f t="shared" si="9"/>
        <v>10496365</v>
      </c>
      <c r="R75" s="195">
        <f t="shared" si="9"/>
        <v>53831502.299999997</v>
      </c>
      <c r="S75" s="195">
        <f t="shared" si="9"/>
        <v>0</v>
      </c>
      <c r="T75" s="195">
        <f t="shared" si="9"/>
        <v>17645718</v>
      </c>
      <c r="U75" s="195">
        <f t="shared" si="9"/>
        <v>132121789.49000001</v>
      </c>
      <c r="V75" s="195">
        <f t="shared" si="9"/>
        <v>17209218</v>
      </c>
      <c r="W75" s="195">
        <f t="shared" si="9"/>
        <v>19650690.950000003</v>
      </c>
      <c r="X75" s="195">
        <f t="shared" si="9"/>
        <v>116297455.94999999</v>
      </c>
      <c r="Y75" s="195">
        <f t="shared" si="9"/>
        <v>311389950.65000004</v>
      </c>
      <c r="Z75" s="195">
        <f t="shared" si="9"/>
        <v>19226436</v>
      </c>
      <c r="AA75" s="195">
        <f t="shared" si="9"/>
        <v>11110149.109999999</v>
      </c>
      <c r="AB75" s="195">
        <f t="shared" si="9"/>
        <v>131878463.56</v>
      </c>
      <c r="AC75" s="195">
        <f t="shared" si="9"/>
        <v>34319022</v>
      </c>
      <c r="AD75" s="195">
        <f t="shared" si="9"/>
        <v>3870539</v>
      </c>
      <c r="AE75" s="195">
        <f t="shared" si="9"/>
        <v>22453741.229999997</v>
      </c>
      <c r="AF75" s="195">
        <f t="shared" si="9"/>
        <v>3968057</v>
      </c>
      <c r="AG75" s="195">
        <f t="shared" si="9"/>
        <v>259687229.63000003</v>
      </c>
      <c r="AH75" s="195">
        <f t="shared" si="9"/>
        <v>0</v>
      </c>
      <c r="AI75" s="195">
        <f t="shared" si="9"/>
        <v>16790816.400000002</v>
      </c>
      <c r="AJ75" s="195">
        <f t="shared" si="9"/>
        <v>0</v>
      </c>
      <c r="AK75" s="195">
        <f t="shared" si="9"/>
        <v>0</v>
      </c>
      <c r="AL75" s="195">
        <f t="shared" si="9"/>
        <v>3225244.89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67551388.680000007</v>
      </c>
      <c r="AQ75" s="195">
        <f t="shared" si="9"/>
        <v>0</v>
      </c>
      <c r="AR75" s="195">
        <f t="shared" si="9"/>
        <v>8294395.3000000007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35020351.729999997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1822118233.3800004</v>
      </c>
      <c r="CF75" s="248"/>
    </row>
    <row r="76" spans="1:84" ht="12.6" customHeight="1" x14ac:dyDescent="0.25">
      <c r="A76" s="171" t="s">
        <v>248</v>
      </c>
      <c r="B76" s="175"/>
      <c r="C76" s="184">
        <v>43055.8</v>
      </c>
      <c r="D76" s="184">
        <v>0</v>
      </c>
      <c r="E76" s="185">
        <v>134471.17382352901</v>
      </c>
      <c r="F76" s="185">
        <v>44551</v>
      </c>
      <c r="G76" s="184">
        <v>7979.2</v>
      </c>
      <c r="H76" s="184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21749.09</v>
      </c>
      <c r="Z76" s="185">
        <v>12414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24134.81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288296.01367647067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5" t="s">
        <v>221</v>
      </c>
      <c r="CE76" s="195">
        <f t="shared" si="8"/>
        <v>831555.73999999987</v>
      </c>
      <c r="CF76" s="195">
        <f>BE59-CE76</f>
        <v>0.26000000012572855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237474</v>
      </c>
      <c r="F77" s="184">
        <v>0</v>
      </c>
      <c r="G77" s="184">
        <v>9350</v>
      </c>
      <c r="H77" s="184">
        <v>11074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2808</v>
      </c>
      <c r="AG77" s="184">
        <v>14879</v>
      </c>
      <c r="AH77" s="184">
        <v>0</v>
      </c>
      <c r="AI77" s="184">
        <v>2876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31984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310445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19659.272675220542</v>
      </c>
      <c r="D78" s="184">
        <v>0</v>
      </c>
      <c r="E78" s="184">
        <v>61399.520463067354</v>
      </c>
      <c r="F78" s="184">
        <v>20341.980800583202</v>
      </c>
      <c r="G78" s="184">
        <v>3643.3016813093641</v>
      </c>
      <c r="H78" s="184">
        <v>3899.3537563099489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19164.785289696902</v>
      </c>
      <c r="Q78" s="184">
        <v>3879.9756578345673</v>
      </c>
      <c r="R78" s="184">
        <v>460.45813872523922</v>
      </c>
      <c r="S78" s="184">
        <v>9063.9503179042713</v>
      </c>
      <c r="T78" s="184">
        <v>49.728291822664289</v>
      </c>
      <c r="U78" s="184">
        <v>7380.3752778847338</v>
      </c>
      <c r="V78" s="184">
        <v>277.61272085373139</v>
      </c>
      <c r="W78" s="184">
        <v>913.0764576855795</v>
      </c>
      <c r="X78" s="184">
        <v>1179.6029336999545</v>
      </c>
      <c r="Y78" s="184">
        <v>9930.6316628169097</v>
      </c>
      <c r="Z78" s="184">
        <v>5668.230784010233</v>
      </c>
      <c r="AA78" s="184">
        <v>1284.3880378261435</v>
      </c>
      <c r="AB78" s="184">
        <v>6117.3424159703154</v>
      </c>
      <c r="AC78" s="184">
        <v>770.39356436389767</v>
      </c>
      <c r="AD78" s="184">
        <v>143.98420295068365</v>
      </c>
      <c r="AE78" s="184">
        <v>465.87341318136629</v>
      </c>
      <c r="AF78" s="184">
        <v>2021.9475055509101</v>
      </c>
      <c r="AG78" s="184">
        <v>11019.951104256324</v>
      </c>
      <c r="AH78" s="184">
        <v>0</v>
      </c>
      <c r="AI78" s="184">
        <v>10079.939820249756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2128.2119932553323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261.63172540984885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0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1388.7759000655844</v>
      </c>
      <c r="BI78" s="184">
        <v>0</v>
      </c>
      <c r="BJ78" s="245" t="s">
        <v>221</v>
      </c>
      <c r="BK78" s="184">
        <v>0</v>
      </c>
      <c r="BL78" s="184">
        <v>2148.0238616070487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771.26110411656566</v>
      </c>
      <c r="BT78" s="184">
        <v>629.29507259050933</v>
      </c>
      <c r="BU78" s="184">
        <v>759.13381157400784</v>
      </c>
      <c r="BV78" s="184">
        <v>3567.3782549548273</v>
      </c>
      <c r="BW78" s="184">
        <v>781.48437520195216</v>
      </c>
      <c r="BX78" s="184">
        <v>523.11277286265545</v>
      </c>
      <c r="BY78" s="184">
        <v>2035.750519615726</v>
      </c>
      <c r="BZ78" s="184">
        <v>0</v>
      </c>
      <c r="CA78" s="184">
        <v>4465.2636349713221</v>
      </c>
      <c r="CB78" s="184">
        <v>0</v>
      </c>
      <c r="CC78" s="245" t="s">
        <v>221</v>
      </c>
      <c r="CD78" s="245" t="s">
        <v>221</v>
      </c>
      <c r="CE78" s="195">
        <f t="shared" si="8"/>
        <v>218274.99999999994</v>
      </c>
      <c r="CF78" s="195"/>
    </row>
    <row r="79" spans="1:84" ht="12.6" customHeight="1" x14ac:dyDescent="0.25">
      <c r="A79" s="171" t="s">
        <v>251</v>
      </c>
      <c r="B79" s="175"/>
      <c r="C79" s="221">
        <v>3951849.3565554032</v>
      </c>
      <c r="D79" s="221">
        <v>0</v>
      </c>
      <c r="E79" s="184">
        <v>7721612.6885301191</v>
      </c>
      <c r="F79" s="184">
        <v>1938906.4480592918</v>
      </c>
      <c r="G79" s="184">
        <v>320750.96185005293</v>
      </c>
      <c r="H79" s="184">
        <v>391924.59965634457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1224067.8531876218</v>
      </c>
      <c r="Q79" s="184">
        <v>589576.73939343425</v>
      </c>
      <c r="R79" s="184">
        <v>0</v>
      </c>
      <c r="S79" s="184">
        <v>-22.701307570297136</v>
      </c>
      <c r="T79" s="184">
        <v>778064.77253727161</v>
      </c>
      <c r="U79" s="184">
        <v>114.7676441824421</v>
      </c>
      <c r="V79" s="184">
        <v>0</v>
      </c>
      <c r="W79" s="184">
        <v>0</v>
      </c>
      <c r="X79" s="184">
        <v>64349.91256770528</v>
      </c>
      <c r="Y79" s="184">
        <v>234370.84589042614</v>
      </c>
      <c r="Z79" s="184">
        <v>1140.1150377701617</v>
      </c>
      <c r="AA79" s="184">
        <v>0</v>
      </c>
      <c r="AB79" s="184">
        <v>1235.9649771425452</v>
      </c>
      <c r="AC79" s="184">
        <v>71.887758790967183</v>
      </c>
      <c r="AD79" s="184">
        <v>0</v>
      </c>
      <c r="AE79" s="184">
        <v>31954.090716062397</v>
      </c>
      <c r="AF79" s="184">
        <v>105223.4416658163</v>
      </c>
      <c r="AG79" s="184">
        <v>2479346.9076446081</v>
      </c>
      <c r="AH79" s="184">
        <v>0</v>
      </c>
      <c r="AI79" s="184">
        <v>1653235.4977337504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13652.990946775895</v>
      </c>
      <c r="AP79" s="184">
        <v>775897.09823385871</v>
      </c>
      <c r="AQ79" s="184">
        <v>0</v>
      </c>
      <c r="AR79" s="184">
        <v>508379.8863635498</v>
      </c>
      <c r="AS79" s="184">
        <v>0</v>
      </c>
      <c r="AT79" s="184">
        <v>0</v>
      </c>
      <c r="AU79" s="184">
        <v>0</v>
      </c>
      <c r="AV79" s="184">
        <v>1279295.8743575909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24065000.000000004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120.15270874648455</v>
      </c>
      <c r="D80" s="187">
        <v>0</v>
      </c>
      <c r="E80" s="187">
        <v>234.76924262791337</v>
      </c>
      <c r="F80" s="187">
        <v>58.950845723383246</v>
      </c>
      <c r="G80" s="187">
        <v>9.7521675099772711</v>
      </c>
      <c r="H80" s="187">
        <v>11.916143057167956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37.216769917106276</v>
      </c>
      <c r="Q80" s="187">
        <v>17.925592769504696</v>
      </c>
      <c r="R80" s="187">
        <v>0</v>
      </c>
      <c r="S80" s="187">
        <v>-6.9021446683782174E-4</v>
      </c>
      <c r="T80" s="187">
        <v>23.656415405990412</v>
      </c>
      <c r="U80" s="187">
        <v>3.4894152283660843E-3</v>
      </c>
      <c r="V80" s="187">
        <v>0</v>
      </c>
      <c r="W80" s="187">
        <v>0</v>
      </c>
      <c r="X80" s="187">
        <v>1.9565058292982636</v>
      </c>
      <c r="Y80" s="187">
        <v>7.1258515809128085</v>
      </c>
      <c r="Z80" s="187">
        <v>3.4664254051953503E-2</v>
      </c>
      <c r="AA80" s="187">
        <v>0</v>
      </c>
      <c r="AB80" s="187">
        <v>3.7578492123724681E-2</v>
      </c>
      <c r="AC80" s="187">
        <v>2.185687804652915E-3</v>
      </c>
      <c r="AD80" s="187">
        <v>0</v>
      </c>
      <c r="AE80" s="187">
        <v>0.97153767987055728</v>
      </c>
      <c r="AF80" s="187">
        <v>3.1992316505696956</v>
      </c>
      <c r="AG80" s="187">
        <v>75.382490575344704</v>
      </c>
      <c r="AH80" s="187">
        <v>0</v>
      </c>
      <c r="AI80" s="187">
        <v>50.265256928137632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0.4151078891772923</v>
      </c>
      <c r="AP80" s="187">
        <v>23.590509062975801</v>
      </c>
      <c r="AQ80" s="187">
        <v>0</v>
      </c>
      <c r="AR80" s="187">
        <v>15.456869659640363</v>
      </c>
      <c r="AS80" s="187">
        <v>0</v>
      </c>
      <c r="AT80" s="187">
        <v>0</v>
      </c>
      <c r="AU80" s="187">
        <v>0</v>
      </c>
      <c r="AV80" s="187">
        <v>38.895932188631733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731.67640643682853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1001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1003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1004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19535</v>
      </c>
      <c r="D111" s="174">
        <v>85437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1885</v>
      </c>
      <c r="D114" s="174">
        <v>3270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24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242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" customHeight="1" x14ac:dyDescent="0.25">
      <c r="A128" s="173" t="s">
        <v>292</v>
      </c>
      <c r="B128" s="172" t="s">
        <v>256</v>
      </c>
      <c r="C128" s="189">
        <v>450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10188</v>
      </c>
      <c r="C138" s="189">
        <v>4131</v>
      </c>
      <c r="D138" s="174">
        <v>5216</v>
      </c>
      <c r="E138" s="175">
        <f>SUM(B138:D138)</f>
        <v>19535</v>
      </c>
    </row>
    <row r="139" spans="1:6" ht="12.6" customHeight="1" x14ac:dyDescent="0.25">
      <c r="A139" s="173" t="s">
        <v>215</v>
      </c>
      <c r="B139" s="174">
        <v>46306.633930453114</v>
      </c>
      <c r="C139" s="189">
        <v>19417.136248682822</v>
      </c>
      <c r="D139" s="174">
        <v>19713.229820864064</v>
      </c>
      <c r="E139" s="175">
        <f>SUM(B139:D139)</f>
        <v>85437</v>
      </c>
    </row>
    <row r="140" spans="1:6" ht="12.6" customHeight="1" x14ac:dyDescent="0.25">
      <c r="A140" s="173" t="s">
        <v>298</v>
      </c>
      <c r="B140" s="174">
        <v>50555</v>
      </c>
      <c r="C140" s="174">
        <v>43984</v>
      </c>
      <c r="D140" s="174">
        <v>55102</v>
      </c>
      <c r="E140" s="175">
        <f>SUM(B140:D140)</f>
        <v>149641</v>
      </c>
    </row>
    <row r="141" spans="1:6" ht="12.6" customHeight="1" x14ac:dyDescent="0.25">
      <c r="A141" s="173" t="s">
        <v>245</v>
      </c>
      <c r="B141" s="174">
        <v>509845154.61359608</v>
      </c>
      <c r="C141" s="189">
        <v>183260432.16032305</v>
      </c>
      <c r="D141" s="174">
        <v>245947702.49608082</v>
      </c>
      <c r="E141" s="175">
        <f>SUM(B141:D141)</f>
        <v>939053289.26999998</v>
      </c>
      <c r="F141" s="199"/>
    </row>
    <row r="142" spans="1:6" ht="12.6" customHeight="1" x14ac:dyDescent="0.25">
      <c r="A142" s="173" t="s">
        <v>246</v>
      </c>
      <c r="B142" s="174">
        <v>372563230.75876474</v>
      </c>
      <c r="C142" s="189">
        <v>207845314.17978591</v>
      </c>
      <c r="D142" s="174">
        <v>302656399.17144942</v>
      </c>
      <c r="E142" s="175">
        <f>SUM(B142:D142)</f>
        <v>883064944.11000013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35498256.82</v>
      </c>
      <c r="C157" s="174">
        <v>27404501.059999999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14727778.41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288126.84000000003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1700438.6900000004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24273568.489999987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124148.27000000002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12775641.280000001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1114331.6599999999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55004033.639999993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6144785.8499999996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1626446.79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7771232.6399999997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4472540.76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1374785.6399999997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5847326.3999999994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280639.35000000003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19941022.610000003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20221661.960000005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726056.42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726056.42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42128547.039999999</v>
      </c>
      <c r="C195" s="189">
        <v>0</v>
      </c>
      <c r="D195" s="174">
        <v>0</v>
      </c>
      <c r="E195" s="175">
        <f t="shared" ref="E195:E203" si="10">SUM(B195:C195)-D195</f>
        <v>42128547.039999999</v>
      </c>
    </row>
    <row r="196" spans="1:8" ht="12.6" customHeight="1" x14ac:dyDescent="0.25">
      <c r="A196" s="173" t="s">
        <v>333</v>
      </c>
      <c r="B196" s="174">
        <v>6533764.4500000002</v>
      </c>
      <c r="C196" s="189">
        <v>0</v>
      </c>
      <c r="D196" s="174">
        <v>0</v>
      </c>
      <c r="E196" s="175">
        <f t="shared" si="10"/>
        <v>6533764.4500000002</v>
      </c>
    </row>
    <row r="197" spans="1:8" ht="12.6" customHeight="1" x14ac:dyDescent="0.25">
      <c r="A197" s="173" t="s">
        <v>334</v>
      </c>
      <c r="B197" s="174">
        <v>288329233.98999995</v>
      </c>
      <c r="C197" s="189">
        <v>0</v>
      </c>
      <c r="D197" s="174">
        <v>0</v>
      </c>
      <c r="E197" s="175">
        <f t="shared" si="10"/>
        <v>288329233.98999995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28723270.390000001</v>
      </c>
      <c r="C199" s="189">
        <v>308269.87</v>
      </c>
      <c r="D199" s="174">
        <v>0</v>
      </c>
      <c r="E199" s="175">
        <f t="shared" si="10"/>
        <v>29031540.260000002</v>
      </c>
    </row>
    <row r="200" spans="1:8" ht="12.6" customHeight="1" x14ac:dyDescent="0.25">
      <c r="A200" s="173" t="s">
        <v>337</v>
      </c>
      <c r="B200" s="174">
        <v>114230332.60000001</v>
      </c>
      <c r="C200" s="189">
        <v>47295071.869999997</v>
      </c>
      <c r="D200" s="174">
        <v>131013936.53</v>
      </c>
      <c r="E200" s="175">
        <f t="shared" si="10"/>
        <v>30511467.939999998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12509111.75</v>
      </c>
      <c r="C202" s="189">
        <v>0</v>
      </c>
      <c r="D202" s="174">
        <v>0</v>
      </c>
      <c r="E202" s="175">
        <f t="shared" si="10"/>
        <v>12509111.75</v>
      </c>
    </row>
    <row r="203" spans="1:8" ht="12.6" customHeight="1" x14ac:dyDescent="0.25">
      <c r="A203" s="173" t="s">
        <v>340</v>
      </c>
      <c r="B203" s="174">
        <v>1537656.3399999961</v>
      </c>
      <c r="C203" s="189">
        <v>17056228.879999999</v>
      </c>
      <c r="D203" s="174">
        <v>0</v>
      </c>
      <c r="E203" s="175">
        <f t="shared" si="10"/>
        <v>18593885.219999995</v>
      </c>
    </row>
    <row r="204" spans="1:8" ht="12.6" customHeight="1" x14ac:dyDescent="0.25">
      <c r="A204" s="173" t="s">
        <v>203</v>
      </c>
      <c r="B204" s="175">
        <f>SUM(B195:B203)</f>
        <v>493991916.55999994</v>
      </c>
      <c r="C204" s="191">
        <f>SUM(C195:C203)</f>
        <v>64659570.61999999</v>
      </c>
      <c r="D204" s="175">
        <f>SUM(D195:D203)</f>
        <v>131013936.53</v>
      </c>
      <c r="E204" s="175">
        <f>SUM(E195:E203)</f>
        <v>427637550.64999992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5332313.82</v>
      </c>
      <c r="C209" s="189">
        <v>196973.55</v>
      </c>
      <c r="D209" s="174">
        <v>0</v>
      </c>
      <c r="E209" s="175">
        <f t="shared" ref="E209:E216" si="11">SUM(B209:C209)-D209</f>
        <v>5529287.3700000001</v>
      </c>
      <c r="H209" s="255"/>
    </row>
    <row r="210" spans="1:8" ht="12.6" customHeight="1" x14ac:dyDescent="0.25">
      <c r="A210" s="173" t="s">
        <v>334</v>
      </c>
      <c r="B210" s="174">
        <v>143245096.41999999</v>
      </c>
      <c r="C210" s="189">
        <v>9190045.0299999993</v>
      </c>
      <c r="D210" s="174">
        <v>0</v>
      </c>
      <c r="E210" s="175">
        <f t="shared" si="11"/>
        <v>152435141.44999999</v>
      </c>
      <c r="H210" s="255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>
        <v>24890082.18</v>
      </c>
      <c r="C212" s="189">
        <v>526383.93000000005</v>
      </c>
      <c r="D212" s="174">
        <v>0</v>
      </c>
      <c r="E212" s="175">
        <f t="shared" si="11"/>
        <v>25416466.109999999</v>
      </c>
      <c r="H212" s="255"/>
    </row>
    <row r="213" spans="1:8" ht="12.6" customHeight="1" x14ac:dyDescent="0.25">
      <c r="A213" s="173" t="s">
        <v>337</v>
      </c>
      <c r="B213" s="174">
        <v>26486834.630000003</v>
      </c>
      <c r="C213" s="189">
        <v>54964558.079999998</v>
      </c>
      <c r="D213" s="174">
        <v>131000010.69</v>
      </c>
      <c r="E213" s="175">
        <f t="shared" si="11"/>
        <v>-49548617.979999989</v>
      </c>
      <c r="H213" s="255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3549014.36</v>
      </c>
      <c r="C215" s="189">
        <v>332669.71000000002</v>
      </c>
      <c r="D215" s="174">
        <v>0</v>
      </c>
      <c r="E215" s="175">
        <f t="shared" si="11"/>
        <v>3881684.07</v>
      </c>
      <c r="H215" s="255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203503341.41</v>
      </c>
      <c r="C217" s="191">
        <f>SUM(C208:C216)</f>
        <v>65210630.299999997</v>
      </c>
      <c r="D217" s="175">
        <f>SUM(D208:D216)</f>
        <v>131000010.69</v>
      </c>
      <c r="E217" s="175">
        <f>SUM(E208:E216)</f>
        <v>137713961.02000001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16767175.189999999</v>
      </c>
      <c r="D221" s="172">
        <f>C221</f>
        <v>16767175.189999999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641278510.90000021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296812320.25999999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20420584.910000008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200015091.73999995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1158526507.8100002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7741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13102700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14996213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28098913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50290627.670000009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50290627.670000009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1253683223.6700003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13444410.059999712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278009440.55000007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204852909.1999999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-12618863.220000088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10073380.770000001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84055458.959999785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5.9604644775390625E-8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5.9604644775390625E-8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42128547.039999999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6533764.4500000002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288329233.98999995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29031540.260000002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30511467.939999998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12509111.75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18593885.219999995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427637550.64999992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137713961.01999998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289923589.62999994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44967470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44967470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418946518.58999979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8013331.2900000149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-4561.400000053296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10467897.389999978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-1536899.3300000019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1021054.6499999998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-1.1641532182693481E-10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17960822.599999938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42633617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42633617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-1.1641532182693481E-10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42633617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358352079.63000023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>
        <v>0</v>
      </c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418946519.23000014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418946518.58999979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939053289.26999998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883064944.11000013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1822118233.3800001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16767175.189999999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1158526507.8099999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28098912.829999991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50290627.670000009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1253683223.5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568435009.88000011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8916203.2200000007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8916203.2200000007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577351213.10000014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215134759.80000001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55004033.640000001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14831174.09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101131825.44999997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3483990.51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108253389.23999998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38534856.549999997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7771232.6400000006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5847326.3999999985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20221661.960000005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726056.42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2218998.8799999971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573159305.57999992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4191907.5200002193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169683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4361590.5200002193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4361590.5200002193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PeaceHealth Southwest Medical Center   H-0     FYE 6/30/2018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19535</v>
      </c>
      <c r="C414" s="194">
        <f>E138</f>
        <v>19535</v>
      </c>
      <c r="D414" s="179"/>
    </row>
    <row r="415" spans="1:5" ht="12.6" customHeight="1" x14ac:dyDescent="0.25">
      <c r="A415" s="179" t="s">
        <v>464</v>
      </c>
      <c r="B415" s="179">
        <f>D111</f>
        <v>85437</v>
      </c>
      <c r="C415" s="179">
        <f>E139</f>
        <v>85437</v>
      </c>
      <c r="D415" s="194">
        <f>SUM(C59:H59)+N59</f>
        <v>85437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1885</v>
      </c>
    </row>
    <row r="424" spans="1:7" ht="12.6" customHeight="1" x14ac:dyDescent="0.25">
      <c r="A424" s="179" t="s">
        <v>980</v>
      </c>
      <c r="B424" s="179">
        <f>D114</f>
        <v>3270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215134759.80000001</v>
      </c>
      <c r="C427" s="179">
        <f t="shared" ref="C427:C434" si="13">CE61</f>
        <v>215134759.80000001</v>
      </c>
      <c r="D427" s="179"/>
    </row>
    <row r="428" spans="1:7" ht="12.6" customHeight="1" x14ac:dyDescent="0.25">
      <c r="A428" s="179" t="s">
        <v>3</v>
      </c>
      <c r="B428" s="179">
        <f t="shared" si="12"/>
        <v>55004033.640000001</v>
      </c>
      <c r="C428" s="179">
        <f t="shared" si="13"/>
        <v>55004033</v>
      </c>
      <c r="D428" s="179">
        <f>D173</f>
        <v>55004033.639999993</v>
      </c>
    </row>
    <row r="429" spans="1:7" ht="12.6" customHeight="1" x14ac:dyDescent="0.25">
      <c r="A429" s="179" t="s">
        <v>236</v>
      </c>
      <c r="B429" s="179">
        <f t="shared" si="12"/>
        <v>14831174.09</v>
      </c>
      <c r="C429" s="179">
        <f t="shared" si="13"/>
        <v>14831174.09</v>
      </c>
      <c r="D429" s="179"/>
    </row>
    <row r="430" spans="1:7" ht="12.6" customHeight="1" x14ac:dyDescent="0.25">
      <c r="A430" s="179" t="s">
        <v>237</v>
      </c>
      <c r="B430" s="179">
        <f t="shared" si="12"/>
        <v>101131825.44999997</v>
      </c>
      <c r="C430" s="179">
        <f t="shared" si="13"/>
        <v>101131825.44999997</v>
      </c>
      <c r="D430" s="179"/>
    </row>
    <row r="431" spans="1:7" ht="12.6" customHeight="1" x14ac:dyDescent="0.25">
      <c r="A431" s="179" t="s">
        <v>444</v>
      </c>
      <c r="B431" s="179">
        <f t="shared" si="12"/>
        <v>3483990.51</v>
      </c>
      <c r="C431" s="179">
        <f t="shared" si="13"/>
        <v>3483990.51</v>
      </c>
      <c r="D431" s="179"/>
    </row>
    <row r="432" spans="1:7" ht="12.6" customHeight="1" x14ac:dyDescent="0.25">
      <c r="A432" s="179" t="s">
        <v>445</v>
      </c>
      <c r="B432" s="179">
        <f t="shared" si="12"/>
        <v>108253389.23999998</v>
      </c>
      <c r="C432" s="179">
        <f t="shared" si="13"/>
        <v>108253389.23999998</v>
      </c>
      <c r="D432" s="179"/>
    </row>
    <row r="433" spans="1:7" ht="12.6" customHeight="1" x14ac:dyDescent="0.25">
      <c r="A433" s="179" t="s">
        <v>6</v>
      </c>
      <c r="B433" s="179">
        <f t="shared" si="12"/>
        <v>38534856.549999997</v>
      </c>
      <c r="C433" s="179">
        <f t="shared" si="13"/>
        <v>38534856</v>
      </c>
      <c r="D433" s="179">
        <f>C217</f>
        <v>65210630.299999997</v>
      </c>
    </row>
    <row r="434" spans="1:7" ht="12.6" customHeight="1" x14ac:dyDescent="0.25">
      <c r="A434" s="179" t="s">
        <v>474</v>
      </c>
      <c r="B434" s="179">
        <f t="shared" si="12"/>
        <v>7771232.6400000006</v>
      </c>
      <c r="C434" s="179">
        <f t="shared" si="13"/>
        <v>7771232.6400000006</v>
      </c>
      <c r="D434" s="179">
        <f>D177</f>
        <v>7771232.6399999997</v>
      </c>
    </row>
    <row r="435" spans="1:7" ht="12.6" customHeight="1" x14ac:dyDescent="0.25">
      <c r="A435" s="179" t="s">
        <v>447</v>
      </c>
      <c r="B435" s="179">
        <f t="shared" si="12"/>
        <v>5847326.3999999985</v>
      </c>
      <c r="C435" s="179"/>
      <c r="D435" s="179">
        <f>D181</f>
        <v>5847326.3999999994</v>
      </c>
    </row>
    <row r="436" spans="1:7" ht="12.6" customHeight="1" x14ac:dyDescent="0.25">
      <c r="A436" s="179" t="s">
        <v>475</v>
      </c>
      <c r="B436" s="179">
        <f t="shared" si="12"/>
        <v>20221661.960000005</v>
      </c>
      <c r="C436" s="179"/>
      <c r="D436" s="179">
        <f>D186</f>
        <v>20221661.960000005</v>
      </c>
    </row>
    <row r="437" spans="1:7" ht="12.6" customHeight="1" x14ac:dyDescent="0.25">
      <c r="A437" s="194" t="s">
        <v>449</v>
      </c>
      <c r="B437" s="194">
        <f t="shared" si="12"/>
        <v>726056.42</v>
      </c>
      <c r="C437" s="194"/>
      <c r="D437" s="194">
        <f>D190</f>
        <v>726056.42</v>
      </c>
    </row>
    <row r="438" spans="1:7" ht="12.6" customHeight="1" x14ac:dyDescent="0.25">
      <c r="A438" s="194" t="s">
        <v>476</v>
      </c>
      <c r="B438" s="194">
        <f>C386+C387+C388</f>
        <v>26795044.780000005</v>
      </c>
      <c r="C438" s="194">
        <f>CD69</f>
        <v>20315750.25</v>
      </c>
      <c r="D438" s="194">
        <f>D181+D186+D190</f>
        <v>26795044.780000005</v>
      </c>
    </row>
    <row r="439" spans="1:7" ht="12.6" customHeight="1" x14ac:dyDescent="0.25">
      <c r="A439" s="179" t="s">
        <v>451</v>
      </c>
      <c r="B439" s="194">
        <f>C389</f>
        <v>2218998.8799999971</v>
      </c>
      <c r="C439" s="194">
        <f>SUM(C69:CC69)</f>
        <v>8698293.4100000001</v>
      </c>
      <c r="D439" s="179"/>
    </row>
    <row r="440" spans="1:7" ht="12.6" customHeight="1" x14ac:dyDescent="0.25">
      <c r="A440" s="179" t="s">
        <v>477</v>
      </c>
      <c r="B440" s="194">
        <f>B438+B439</f>
        <v>29014043.660000004</v>
      </c>
      <c r="C440" s="194">
        <f>CE69</f>
        <v>29014043.66</v>
      </c>
      <c r="D440" s="179"/>
    </row>
    <row r="441" spans="1:7" ht="12.6" customHeight="1" x14ac:dyDescent="0.25">
      <c r="A441" s="179" t="s">
        <v>478</v>
      </c>
      <c r="B441" s="179">
        <f>D390</f>
        <v>573159305.57999992</v>
      </c>
      <c r="C441" s="179">
        <f>SUM(C427:C437)+C440</f>
        <v>573159304.38999987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16767175.189999999</v>
      </c>
      <c r="C444" s="179">
        <f>C363</f>
        <v>16767175.189999999</v>
      </c>
      <c r="D444" s="179"/>
    </row>
    <row r="445" spans="1:7" ht="12.6" customHeight="1" x14ac:dyDescent="0.25">
      <c r="A445" s="179" t="s">
        <v>343</v>
      </c>
      <c r="B445" s="179">
        <f>D229</f>
        <v>1158526507.8100002</v>
      </c>
      <c r="C445" s="179">
        <f>C364</f>
        <v>1158526507.8099999</v>
      </c>
      <c r="D445" s="179"/>
    </row>
    <row r="446" spans="1:7" ht="12.6" customHeight="1" x14ac:dyDescent="0.25">
      <c r="A446" s="179" t="s">
        <v>351</v>
      </c>
      <c r="B446" s="179">
        <f>D236</f>
        <v>28098913</v>
      </c>
      <c r="C446" s="179">
        <f>C365</f>
        <v>28098912.829999991</v>
      </c>
      <c r="D446" s="179"/>
    </row>
    <row r="447" spans="1:7" ht="12.6" customHeight="1" x14ac:dyDescent="0.25">
      <c r="A447" s="179" t="s">
        <v>356</v>
      </c>
      <c r="B447" s="179">
        <f>D240</f>
        <v>50290627.670000009</v>
      </c>
      <c r="C447" s="179">
        <f>C366</f>
        <v>50290627.670000009</v>
      </c>
      <c r="D447" s="179"/>
    </row>
    <row r="448" spans="1:7" ht="12.6" customHeight="1" x14ac:dyDescent="0.25">
      <c r="A448" s="179" t="s">
        <v>358</v>
      </c>
      <c r="B448" s="179">
        <f>D242</f>
        <v>1253683223.6700003</v>
      </c>
      <c r="C448" s="179">
        <f>D367</f>
        <v>1253683223.5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7741</v>
      </c>
    </row>
    <row r="454" spans="1:7" ht="12.6" customHeight="1" x14ac:dyDescent="0.25">
      <c r="A454" s="179" t="s">
        <v>168</v>
      </c>
      <c r="B454" s="179">
        <f>C233</f>
        <v>13102700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14996213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8916203.2200000007</v>
      </c>
      <c r="C458" s="194">
        <f>CE70</f>
        <v>8916203.2200000007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939053289.26999998</v>
      </c>
      <c r="C463" s="194">
        <f>CE73</f>
        <v>939053289.2700001</v>
      </c>
      <c r="D463" s="194">
        <f>E141+E147+E153</f>
        <v>939053289.26999998</v>
      </c>
    </row>
    <row r="464" spans="1:7" ht="12.6" customHeight="1" x14ac:dyDescent="0.25">
      <c r="A464" s="179" t="s">
        <v>246</v>
      </c>
      <c r="B464" s="194">
        <f>C360</f>
        <v>883064944.11000013</v>
      </c>
      <c r="C464" s="194">
        <f>CE74</f>
        <v>883064944.11000013</v>
      </c>
      <c r="D464" s="194">
        <f>E142+E148+E154</f>
        <v>883064944.11000013</v>
      </c>
    </row>
    <row r="465" spans="1:7" ht="12.6" customHeight="1" x14ac:dyDescent="0.25">
      <c r="A465" s="179" t="s">
        <v>247</v>
      </c>
      <c r="B465" s="194">
        <f>D361</f>
        <v>1822118233.3800001</v>
      </c>
      <c r="C465" s="194">
        <f>CE75</f>
        <v>1822118233.3800004</v>
      </c>
      <c r="D465" s="194">
        <f>D463+D464</f>
        <v>1822118233.3800001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42128547.039999999</v>
      </c>
      <c r="C468" s="179">
        <f>E195</f>
        <v>42128547.039999999</v>
      </c>
      <c r="D468" s="179"/>
    </row>
    <row r="469" spans="1:7" ht="12.6" customHeight="1" x14ac:dyDescent="0.25">
      <c r="A469" s="179" t="s">
        <v>333</v>
      </c>
      <c r="B469" s="179">
        <f t="shared" si="14"/>
        <v>6533764.4500000002</v>
      </c>
      <c r="C469" s="179">
        <f>E196</f>
        <v>6533764.4500000002</v>
      </c>
      <c r="D469" s="179"/>
    </row>
    <row r="470" spans="1:7" ht="12.6" customHeight="1" x14ac:dyDescent="0.25">
      <c r="A470" s="179" t="s">
        <v>334</v>
      </c>
      <c r="B470" s="179">
        <f t="shared" si="14"/>
        <v>288329233.98999995</v>
      </c>
      <c r="C470" s="179">
        <f>E197</f>
        <v>288329233.98999995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29031540.260000002</v>
      </c>
      <c r="C472" s="179">
        <f>E199</f>
        <v>29031540.260000002</v>
      </c>
      <c r="D472" s="179"/>
    </row>
    <row r="473" spans="1:7" ht="12.6" customHeight="1" x14ac:dyDescent="0.25">
      <c r="A473" s="179" t="s">
        <v>495</v>
      </c>
      <c r="B473" s="179">
        <f t="shared" si="14"/>
        <v>30511467.939999998</v>
      </c>
      <c r="C473" s="179">
        <f>SUM(E200:E201)</f>
        <v>30511467.939999998</v>
      </c>
      <c r="D473" s="179"/>
    </row>
    <row r="474" spans="1:7" ht="12.6" customHeight="1" x14ac:dyDescent="0.25">
      <c r="A474" s="179" t="s">
        <v>339</v>
      </c>
      <c r="B474" s="179">
        <f t="shared" si="14"/>
        <v>12509111.75</v>
      </c>
      <c r="C474" s="179">
        <f>E202</f>
        <v>12509111.75</v>
      </c>
      <c r="D474" s="179"/>
    </row>
    <row r="475" spans="1:7" ht="12.6" customHeight="1" x14ac:dyDescent="0.25">
      <c r="A475" s="179" t="s">
        <v>340</v>
      </c>
      <c r="B475" s="179">
        <f t="shared" si="14"/>
        <v>18593885.219999995</v>
      </c>
      <c r="C475" s="179">
        <f>E203</f>
        <v>18593885.219999995</v>
      </c>
      <c r="D475" s="179"/>
    </row>
    <row r="476" spans="1:7" ht="12.6" customHeight="1" x14ac:dyDescent="0.25">
      <c r="A476" s="179" t="s">
        <v>203</v>
      </c>
      <c r="B476" s="179">
        <f>D275</f>
        <v>427637550.64999992</v>
      </c>
      <c r="C476" s="179">
        <f>E204</f>
        <v>427637550.64999992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137713961.01999998</v>
      </c>
      <c r="C478" s="179">
        <f>E217</f>
        <v>137713961.02000001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418946518.58999979</v>
      </c>
    </row>
    <row r="482" spans="1:12" ht="12.6" customHeight="1" x14ac:dyDescent="0.25">
      <c r="A482" s="180" t="s">
        <v>499</v>
      </c>
      <c r="C482" s="180">
        <f>D339</f>
        <v>418946519.23000014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170</v>
      </c>
      <c r="B493" s="257" t="str">
        <f>RIGHT('Prior Year'!C82,4)</f>
        <v>2017</v>
      </c>
      <c r="C493" s="257" t="str">
        <f>RIGHT(C82,4)</f>
        <v>2018</v>
      </c>
      <c r="D493" s="257" t="str">
        <f>RIGHT('Prior Year'!C82,4)</f>
        <v>2017</v>
      </c>
      <c r="E493" s="257" t="str">
        <f>RIGHT(C82,4)</f>
        <v>2018</v>
      </c>
      <c r="F493" s="257" t="str">
        <f>RIGHT('Prior Year'!C82,4)</f>
        <v>2017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29836266.379999995</v>
      </c>
      <c r="C496" s="236">
        <f>C71</f>
        <v>28983316.73</v>
      </c>
      <c r="D496" s="236">
        <f>'Prior Year'!C59</f>
        <v>16562</v>
      </c>
      <c r="E496" s="180">
        <f>C59</f>
        <v>15335</v>
      </c>
      <c r="F496" s="259">
        <f t="shared" ref="F496:G511" si="15">IF(B496=0,"",IF(D496=0,"",B496/D496))</f>
        <v>1801.4893358290058</v>
      </c>
      <c r="G496" s="260">
        <f t="shared" si="15"/>
        <v>1890.0108725138573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2879294.1800000006</v>
      </c>
      <c r="C497" s="236">
        <f>D71</f>
        <v>0</v>
      </c>
      <c r="D497" s="236">
        <f>'Prior Year'!D59</f>
        <v>3299</v>
      </c>
      <c r="E497" s="180">
        <f>D59</f>
        <v>0</v>
      </c>
      <c r="F497" s="259">
        <f t="shared" si="15"/>
        <v>872.77786602000629</v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49956909.610000007</v>
      </c>
      <c r="C498" s="236">
        <f>E71</f>
        <v>51607922.390000001</v>
      </c>
      <c r="D498" s="236">
        <f>'Prior Year'!E59</f>
        <v>58465</v>
      </c>
      <c r="E498" s="180">
        <f>E59</f>
        <v>58601</v>
      </c>
      <c r="F498" s="259">
        <f t="shared" si="15"/>
        <v>854.47549149063559</v>
      </c>
      <c r="G498" s="259">
        <f t="shared" si="15"/>
        <v>880.66624101977789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13874518.129999999</v>
      </c>
      <c r="C499" s="236">
        <f>F71</f>
        <v>14218741.460000001</v>
      </c>
      <c r="D499" s="236">
        <f>'Prior Year'!F59</f>
        <v>5516</v>
      </c>
      <c r="E499" s="180">
        <f>F59</f>
        <v>5034</v>
      </c>
      <c r="F499" s="259">
        <f t="shared" si="15"/>
        <v>2515.3223585931833</v>
      </c>
      <c r="G499" s="259">
        <f t="shared" si="15"/>
        <v>2824.5414104092174</v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4202384.7799999993</v>
      </c>
      <c r="C500" s="236">
        <f>G71</f>
        <v>4761204.54</v>
      </c>
      <c r="D500" s="236">
        <f>'Prior Year'!G59</f>
        <v>2772</v>
      </c>
      <c r="E500" s="180">
        <f>G59</f>
        <v>3123</v>
      </c>
      <c r="F500" s="259">
        <f t="shared" si="15"/>
        <v>1516.0118253968251</v>
      </c>
      <c r="G500" s="259">
        <f t="shared" si="15"/>
        <v>1524.561171950048</v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5033867.0699999994</v>
      </c>
      <c r="C501" s="236">
        <f>H71</f>
        <v>5300165.6500000022</v>
      </c>
      <c r="D501" s="236">
        <f>'Prior Year'!H59</f>
        <v>3624</v>
      </c>
      <c r="E501" s="180">
        <f>H59</f>
        <v>3344</v>
      </c>
      <c r="F501" s="259">
        <f t="shared" si="15"/>
        <v>1389.0361672185429</v>
      </c>
      <c r="G501" s="259">
        <f t="shared" si="15"/>
        <v>1584.9777661483261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42934709.279999986</v>
      </c>
      <c r="C509" s="236">
        <f>P71</f>
        <v>47470340.799999997</v>
      </c>
      <c r="D509" s="236">
        <f>'Prior Year'!P59</f>
        <v>1242238</v>
      </c>
      <c r="E509" s="180">
        <f>P59</f>
        <v>1316969</v>
      </c>
      <c r="F509" s="259">
        <f t="shared" si="15"/>
        <v>34.562386016206226</v>
      </c>
      <c r="G509" s="259">
        <f t="shared" si="15"/>
        <v>36.045146696695213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3444875.18</v>
      </c>
      <c r="C510" s="236">
        <f>Q71</f>
        <v>3860384.3899999997</v>
      </c>
      <c r="D510" s="236">
        <f>'Prior Year'!Q59</f>
        <v>814786</v>
      </c>
      <c r="E510" s="180">
        <f>Q59</f>
        <v>820800</v>
      </c>
      <c r="F510" s="259">
        <f t="shared" si="15"/>
        <v>4.2279508729899629</v>
      </c>
      <c r="G510" s="259">
        <f t="shared" si="15"/>
        <v>4.7031973562378164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2312882.9500000002</v>
      </c>
      <c r="C511" s="236">
        <f>R71</f>
        <v>2629526.94</v>
      </c>
      <c r="D511" s="236">
        <f>'Prior Year'!R59</f>
        <v>2043012</v>
      </c>
      <c r="E511" s="180">
        <f>R59</f>
        <v>2311735</v>
      </c>
      <c r="F511" s="259">
        <f t="shared" si="15"/>
        <v>1.1320946475106364</v>
      </c>
      <c r="G511" s="259">
        <f t="shared" si="15"/>
        <v>1.1374690178588809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2824266.98</v>
      </c>
      <c r="C512" s="236">
        <f>S71</f>
        <v>2910952.3299999991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4577759.169999999</v>
      </c>
      <c r="C513" s="236">
        <f>T71</f>
        <v>4593124.7300000014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20639760.300000001</v>
      </c>
      <c r="C514" s="236">
        <f>U71</f>
        <v>19973363.529999997</v>
      </c>
      <c r="D514" s="236">
        <f>'Prior Year'!U59</f>
        <v>941372</v>
      </c>
      <c r="E514" s="180">
        <f>U59</f>
        <v>968233</v>
      </c>
      <c r="F514" s="259">
        <f t="shared" si="17"/>
        <v>21.925190360452618</v>
      </c>
      <c r="G514" s="259">
        <f t="shared" si="17"/>
        <v>20.628674637199929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802485.39</v>
      </c>
      <c r="C515" s="236">
        <f>V71</f>
        <v>848224.08000000019</v>
      </c>
      <c r="D515" s="236">
        <f>'Prior Year'!V59</f>
        <v>42508</v>
      </c>
      <c r="E515" s="180">
        <f>V59</f>
        <v>45096</v>
      </c>
      <c r="F515" s="259">
        <f t="shared" si="17"/>
        <v>18.878455584831091</v>
      </c>
      <c r="G515" s="259">
        <f t="shared" si="17"/>
        <v>18.809297498669508</v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899715.6</v>
      </c>
      <c r="C516" s="236">
        <f>W71</f>
        <v>1019056.5400000002</v>
      </c>
      <c r="D516" s="236">
        <f>'Prior Year'!W59</f>
        <v>6198</v>
      </c>
      <c r="E516" s="180">
        <f>W59</f>
        <v>6489</v>
      </c>
      <c r="F516" s="259">
        <f t="shared" si="17"/>
        <v>145.16224588576961</v>
      </c>
      <c r="G516" s="259">
        <f t="shared" si="17"/>
        <v>157.04369548466639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2182422.27</v>
      </c>
      <c r="C517" s="236">
        <f>X71</f>
        <v>2358851.6</v>
      </c>
      <c r="D517" s="236">
        <f>'Prior Year'!X59</f>
        <v>39725</v>
      </c>
      <c r="E517" s="180">
        <f>X59</f>
        <v>41461</v>
      </c>
      <c r="F517" s="259">
        <f t="shared" si="17"/>
        <v>54.938257268722467</v>
      </c>
      <c r="G517" s="259">
        <f t="shared" si="17"/>
        <v>56.893263548877258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35840015.260000013</v>
      </c>
      <c r="C518" s="236">
        <f>Y71</f>
        <v>40388553.229999997</v>
      </c>
      <c r="D518" s="236">
        <f>'Prior Year'!Y59</f>
        <v>125844</v>
      </c>
      <c r="E518" s="180">
        <f>Y59</f>
        <v>127508</v>
      </c>
      <c r="F518" s="259">
        <f t="shared" si="17"/>
        <v>284.79717157750878</v>
      </c>
      <c r="G518" s="259">
        <f t="shared" si="17"/>
        <v>316.75309180600431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1462545.56</v>
      </c>
      <c r="C519" s="236">
        <f>Z71</f>
        <v>1338725.4200000004</v>
      </c>
      <c r="D519" s="236">
        <f>'Prior Year'!Z59</f>
        <v>11797</v>
      </c>
      <c r="E519" s="180">
        <f>Z59</f>
        <v>10562</v>
      </c>
      <c r="F519" s="259">
        <f t="shared" si="17"/>
        <v>123.97605831991184</v>
      </c>
      <c r="G519" s="259">
        <f t="shared" si="17"/>
        <v>126.74923499337251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1529982.9799999997</v>
      </c>
      <c r="C520" s="236">
        <f>AA71</f>
        <v>1514363.6600000001</v>
      </c>
      <c r="D520" s="236">
        <f>'Prior Year'!AA59</f>
        <v>2517</v>
      </c>
      <c r="E520" s="180">
        <f>AA59</f>
        <v>2563</v>
      </c>
      <c r="F520" s="259">
        <f t="shared" si="17"/>
        <v>607.8597457290424</v>
      </c>
      <c r="G520" s="259">
        <f t="shared" si="17"/>
        <v>590.85589543503716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35312087.680000007</v>
      </c>
      <c r="C521" s="236">
        <f>AB71</f>
        <v>34146177.030000016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6951210.2199999988</v>
      </c>
      <c r="C522" s="236">
        <f>AC71</f>
        <v>7144202.2499999991</v>
      </c>
      <c r="D522" s="236">
        <f>'Prior Year'!AC59</f>
        <v>108160</v>
      </c>
      <c r="E522" s="180">
        <f>AC59</f>
        <v>100949</v>
      </c>
      <c r="F522" s="259">
        <f t="shared" si="17"/>
        <v>64.267845968934907</v>
      </c>
      <c r="G522" s="259">
        <f t="shared" si="17"/>
        <v>70.770411296793426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1033761.9400000001</v>
      </c>
      <c r="C523" s="236">
        <f>AD71</f>
        <v>928487.71</v>
      </c>
      <c r="D523" s="236">
        <f>'Prior Year'!AD59</f>
        <v>1528</v>
      </c>
      <c r="E523" s="180">
        <f>AD59</f>
        <v>1807</v>
      </c>
      <c r="F523" s="259">
        <f t="shared" si="17"/>
        <v>676.5457722513089</v>
      </c>
      <c r="G523" s="259">
        <f t="shared" si="17"/>
        <v>513.82828444936354</v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6035525.2100000018</v>
      </c>
      <c r="C524" s="236">
        <f>AE71</f>
        <v>6573877.2000000002</v>
      </c>
      <c r="D524" s="236">
        <f>'Prior Year'!AE59</f>
        <v>124527</v>
      </c>
      <c r="E524" s="180">
        <f>AE59</f>
        <v>130924</v>
      </c>
      <c r="F524" s="259">
        <f t="shared" si="17"/>
        <v>48.467603090092929</v>
      </c>
      <c r="G524" s="259">
        <f t="shared" si="17"/>
        <v>50.211398979560663</v>
      </c>
      <c r="H524" s="261" t="str">
        <f t="shared" si="16"/>
        <v/>
      </c>
      <c r="I524" s="263"/>
      <c r="K524" s="257"/>
      <c r="L524" s="257"/>
    </row>
    <row r="525" spans="1:12" ht="12.6" customHeight="1" x14ac:dyDescent="0.3">
      <c r="A525" s="180" t="s">
        <v>541</v>
      </c>
      <c r="B525" s="236">
        <f>'Prior Year'!AF71</f>
        <v>813220.85000000009</v>
      </c>
      <c r="C525" s="236">
        <f>AF71</f>
        <v>827570.75</v>
      </c>
      <c r="D525" s="236">
        <f>'Prior Year'!AF59</f>
        <v>869</v>
      </c>
      <c r="E525" s="180">
        <f>AF59</f>
        <v>2982</v>
      </c>
      <c r="F525" s="259">
        <f t="shared" si="17"/>
        <v>935.81225546605299</v>
      </c>
      <c r="G525" s="259">
        <f t="shared" si="17"/>
        <v>277.52204896042923</v>
      </c>
      <c r="H525" s="261">
        <f t="shared" si="16"/>
        <v>-0.70344260043675344</v>
      </c>
      <c r="I525" s="276" t="s">
        <v>1014</v>
      </c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22294056.380000003</v>
      </c>
      <c r="C526" s="236">
        <f>AG71</f>
        <v>23216088.770000011</v>
      </c>
      <c r="D526" s="236">
        <f>'Prior Year'!AG59</f>
        <v>98598</v>
      </c>
      <c r="E526" s="180">
        <f>AG59</f>
        <v>97439</v>
      </c>
      <c r="F526" s="259">
        <f t="shared" si="17"/>
        <v>226.11063490131647</v>
      </c>
      <c r="G526" s="259">
        <f t="shared" si="17"/>
        <v>238.26279795564415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11630332.16</v>
      </c>
      <c r="C528" s="236">
        <f>AI71</f>
        <v>12625414.449999999</v>
      </c>
      <c r="D528" s="236">
        <f>'Prior Year'!AI59</f>
        <v>16298</v>
      </c>
      <c r="E528" s="180">
        <f>AI59</f>
        <v>15688</v>
      </c>
      <c r="F528" s="259">
        <f t="shared" ref="F528:G540" si="18">IF(B528=0,"",IF(D528=0,"",B528/D528))</f>
        <v>713.6048693091177</v>
      </c>
      <c r="G528" s="259">
        <f t="shared" si="18"/>
        <v>804.78164520652729</v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0</v>
      </c>
      <c r="C529" s="236">
        <f>AJ71</f>
        <v>0</v>
      </c>
      <c r="D529" s="236">
        <f>'Prior Year'!AJ59</f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649490.98</v>
      </c>
      <c r="C531" s="236">
        <f>AL71</f>
        <v>690106.67999999993</v>
      </c>
      <c r="D531" s="236">
        <f>'Prior Year'!AL59</f>
        <v>7059</v>
      </c>
      <c r="E531" s="180">
        <f>AL59</f>
        <v>7936</v>
      </c>
      <c r="F531" s="259">
        <f t="shared" si="18"/>
        <v>92.008921943618077</v>
      </c>
      <c r="G531" s="259">
        <f t="shared" si="18"/>
        <v>86.959007056451611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86719</v>
      </c>
      <c r="C534" s="236">
        <f>AO71</f>
        <v>320868.31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30326035.400000002</v>
      </c>
      <c r="C535" s="236">
        <f>AP71</f>
        <v>32013744.329999994</v>
      </c>
      <c r="D535" s="236">
        <f>'Prior Year'!AP59</f>
        <v>111479</v>
      </c>
      <c r="E535" s="180">
        <f>AP59</f>
        <v>115773</v>
      </c>
      <c r="F535" s="259">
        <f t="shared" si="18"/>
        <v>272.03361529974256</v>
      </c>
      <c r="G535" s="259">
        <f t="shared" si="18"/>
        <v>276.52167888886004</v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6251944.7300000004</v>
      </c>
      <c r="C537" s="236">
        <f>AR71</f>
        <v>6028242.6799999997</v>
      </c>
      <c r="D537" s="236">
        <f>'Prior Year'!AR59</f>
        <v>31135</v>
      </c>
      <c r="E537" s="180">
        <f>AR59</f>
        <v>27302</v>
      </c>
      <c r="F537" s="259">
        <f t="shared" si="18"/>
        <v>200.80117970130081</v>
      </c>
      <c r="G537" s="259">
        <f t="shared" si="18"/>
        <v>220.79857446340927</v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18921966.400000002</v>
      </c>
      <c r="C541" s="236">
        <f>AV71</f>
        <v>19085577.189999994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4648806.63</v>
      </c>
      <c r="C542" s="236">
        <f>AW71</f>
        <v>5424704.5899999989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3">
      <c r="A544" s="180" t="s">
        <v>558</v>
      </c>
      <c r="B544" s="236">
        <f>'Prior Year'!AY71</f>
        <v>3780808.87</v>
      </c>
      <c r="C544" s="236">
        <f>AY71</f>
        <v>5121761.01</v>
      </c>
      <c r="D544" s="236">
        <f>'Prior Year'!AY59</f>
        <v>324671</v>
      </c>
      <c r="E544" s="180">
        <f>AY59</f>
        <v>310445</v>
      </c>
      <c r="F544" s="259">
        <f t="shared" ref="F544:G550" si="19">IF(B544=0,"",IF(D544=0,"",B544/D544))</f>
        <v>11.64504643161847</v>
      </c>
      <c r="G544" s="259">
        <f t="shared" si="19"/>
        <v>16.498126914590344</v>
      </c>
      <c r="H544" s="261">
        <f t="shared" si="16"/>
        <v>0.41675063396869394</v>
      </c>
      <c r="I544" s="277" t="s">
        <v>1015</v>
      </c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1132273.1900000002</v>
      </c>
      <c r="C545" s="236">
        <f>AZ71</f>
        <v>0</v>
      </c>
      <c r="D545" s="236">
        <f>'Prior Year'!AZ59</f>
        <v>890133</v>
      </c>
      <c r="E545" s="180">
        <f>AZ59</f>
        <v>0</v>
      </c>
      <c r="F545" s="259">
        <f t="shared" si="19"/>
        <v>1.2720269779909297</v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1638934.27</v>
      </c>
      <c r="C546" s="236">
        <f>BA71</f>
        <v>0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286597</v>
      </c>
      <c r="C549" s="236">
        <f>BD71</f>
        <v>283058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20969025.390000004</v>
      </c>
      <c r="C550" s="236">
        <f>BE71</f>
        <v>23030025.500000004</v>
      </c>
      <c r="D550" s="236">
        <f>'Prior Year'!BE59</f>
        <v>831556</v>
      </c>
      <c r="E550" s="180">
        <f>BE59</f>
        <v>831556</v>
      </c>
      <c r="F550" s="259">
        <f t="shared" si="19"/>
        <v>25.216612459052673</v>
      </c>
      <c r="G550" s="259">
        <f t="shared" si="19"/>
        <v>27.695098706521271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6902949.9400000004</v>
      </c>
      <c r="C551" s="236">
        <f>BF71</f>
        <v>8297942.8899999997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640719.21</v>
      </c>
      <c r="C552" s="236">
        <f>BG71</f>
        <v>927225.15999999992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2456875.31</v>
      </c>
      <c r="C553" s="236">
        <f>BH71</f>
        <v>267781.40000000002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1346</v>
      </c>
      <c r="C555" s="236">
        <f>BJ71</f>
        <v>770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612762.55000000005</v>
      </c>
      <c r="C556" s="236">
        <f>BK71</f>
        <v>433563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87197</v>
      </c>
      <c r="C557" s="236">
        <f>BL71</f>
        <v>84533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97456591.520000026</v>
      </c>
      <c r="C559" s="236">
        <f>BN71</f>
        <v>99325552.299999982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1237579.4699999997</v>
      </c>
      <c r="C563" s="236">
        <f>BR71</f>
        <v>994446.76999999979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110936.90999999997</v>
      </c>
      <c r="C564" s="236">
        <f>BS71</f>
        <v>13692.080000000016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502958.27000000014</v>
      </c>
      <c r="C565" s="236">
        <f>BT71</f>
        <v>593532.54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29778.07</v>
      </c>
      <c r="C566" s="236">
        <f>BU71</f>
        <v>29049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510095.29</v>
      </c>
      <c r="C567" s="236">
        <f>BV71</f>
        <v>464880.78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1038630.9</v>
      </c>
      <c r="C568" s="236">
        <f>BW71</f>
        <v>1086550.3699999999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5412437.1600000001</v>
      </c>
      <c r="C569" s="236">
        <f>BX71</f>
        <v>5994167.1099999994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1531293.2300000002</v>
      </c>
      <c r="C570" s="236">
        <f>BY71</f>
        <v>3384130.7500000005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6102312.46</v>
      </c>
      <c r="C571" s="236">
        <f>BZ71</f>
        <v>5244284.910000002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196252</v>
      </c>
      <c r="C572" s="236">
        <f>CA71</f>
        <v>185456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3655.5</v>
      </c>
      <c r="C573" s="236">
        <f>CB71</f>
        <v>1001.25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3743947.25</v>
      </c>
      <c r="C574" s="236">
        <f>CC71</f>
        <v>5362067.1399999987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27025135.93</v>
      </c>
      <c r="C575" s="236">
        <f>CD71</f>
        <v>20315750.25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543259.72632352915</v>
      </c>
      <c r="E612" s="180">
        <f>SUM(C624:D647)+SUM(C668:D713)</f>
        <v>457566374.7404235</v>
      </c>
      <c r="F612" s="180">
        <f>CE64-(AX64+BD64+BE64+BG64+BJ64+BN64+BP64+BQ64+CB64+CC64+CD64)</f>
        <v>100657561.14999998</v>
      </c>
      <c r="G612" s="180">
        <f>CE77-(AX77+AY77+BD77+BE77+BG77+BJ77+BN77+BP77+BQ77+CB77+CC77+CD77)</f>
        <v>310445</v>
      </c>
      <c r="H612" s="197">
        <f>CE60-(AX60+AY60+AZ60+BD60+BE60+BG60+BJ60+BN60+BO60+BP60+BQ60+BR60+CB60+CC60+CD60)</f>
        <v>2257.8310554527952</v>
      </c>
      <c r="I612" s="180">
        <f>CE78-(AX78+AY78+AZ78+BD78+BE78+BF78+BG78+BJ78+BN78+BO78+BP78+BQ78+BR78+CB78+CC78+CD78)</f>
        <v>218274.99999999994</v>
      </c>
      <c r="J612" s="180">
        <f>CE79-(AX79+AY79+AZ79+BA79+BD79+BE79+BF79+BG79+BJ79+BN79+BO79+BP79+BQ79+BR79+CB79+CC79+CD79)</f>
        <v>24065000.000000004</v>
      </c>
      <c r="K612" s="180">
        <f>CE75-(AW75+AX75+AY75+AZ75+BA75+BB75+BC75+BD75+BE75+BF75+BG75+BH75+BI75+BJ75+BK75+BL75+BM75+BN75+BO75+BP75+BQ75+BR75+BS75+BT75+BU75+BV75+BW75+BX75+CB75+CC75+CD75)</f>
        <v>1822118233.3800004</v>
      </c>
      <c r="L612" s="197">
        <f>CE80-(AW80+AX80+AY80+AZ80+BA80+BB80+BC80+BD80+BE80+BF80+BG80+BH80+BI80+BJ80+BK80+BL80+BM80+BN80+BO80+BP80+BQ80+BR80+BS80+BT80+BU80+BV80+BW80+BX80+BY80+BZ80+CA80+CB80+CC80+CD80)</f>
        <v>731.67640643682853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23030025.500000004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20315750.25</v>
      </c>
      <c r="D615" s="262">
        <f>SUM(C614:C615)</f>
        <v>43345775.75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770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927225.15999999992</v>
      </c>
      <c r="D618" s="180">
        <f>(D615/D612)*BG76</f>
        <v>222597.41817143414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99325552.299999982</v>
      </c>
      <c r="D619" s="180">
        <f>(D615/D612)*BN76</f>
        <v>818369.55205621768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5362067.1399999987</v>
      </c>
      <c r="D620" s="180">
        <f>(D615/D612)*CC76</f>
        <v>19143.609348843915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1001.25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106676726.42957649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283058</v>
      </c>
      <c r="D624" s="180">
        <f>(D615/D612)*BD76</f>
        <v>614895.7961559915</v>
      </c>
      <c r="E624" s="180">
        <f>(E623/E612)*SUM(C624:D624)</f>
        <v>209348.36287582171</v>
      </c>
      <c r="F624" s="180">
        <f>SUM(C624:E624)</f>
        <v>1107302.1590318133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5121761.01</v>
      </c>
      <c r="D625" s="180">
        <f>(D615/D612)*AY76</f>
        <v>1572914.8387420054</v>
      </c>
      <c r="E625" s="180">
        <f>(E623/E612)*SUM(C625:D625)</f>
        <v>1560792.3647276063</v>
      </c>
      <c r="F625" s="180">
        <f>(F624/F612)*AY64</f>
        <v>1120.285705273832</v>
      </c>
      <c r="G625" s="180">
        <f>SUM(C625:F625)</f>
        <v>8256588.4991748855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994446.76999999979</v>
      </c>
      <c r="D626" s="180">
        <f>(D615/D612)*BR76</f>
        <v>229547.77790292999</v>
      </c>
      <c r="E626" s="180">
        <f>(E623/E612)*SUM(C626:D626)</f>
        <v>285361.29127059889</v>
      </c>
      <c r="F626" s="180">
        <f>(F624/F612)*BR64</f>
        <v>1386.305708670149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1510742.1448821989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8297942.8899999997</v>
      </c>
      <c r="D629" s="180">
        <f>(D615/D612)*BF76</f>
        <v>1725953.605664206</v>
      </c>
      <c r="E629" s="180">
        <f>(E623/E612)*SUM(C629:D629)</f>
        <v>2336964.6968332888</v>
      </c>
      <c r="F629" s="180">
        <f>(F624/F612)*BF64</f>
        <v>5721.1192832608367</v>
      </c>
      <c r="G629" s="180">
        <f>(G625/G612)*BF77</f>
        <v>0</v>
      </c>
      <c r="H629" s="180">
        <f>(H628/H612)*BF60</f>
        <v>68462.585268983035</v>
      </c>
      <c r="I629" s="180">
        <f>SUM(C629:H629)</f>
        <v>12435044.897049738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5424704.5899999989</v>
      </c>
      <c r="D631" s="180">
        <f>(D615/D612)*AW76</f>
        <v>0</v>
      </c>
      <c r="E631" s="180">
        <f>(E623/E612)*SUM(C631:D631)</f>
        <v>1264712.0930531386</v>
      </c>
      <c r="F631" s="180">
        <f>(F624/F612)*AW64</f>
        <v>433.68012884278767</v>
      </c>
      <c r="G631" s="180">
        <f>(G625/G612)*AW77</f>
        <v>0</v>
      </c>
      <c r="H631" s="180">
        <f>(H628/H612)*AW60</f>
        <v>27810.058399280653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433563</v>
      </c>
      <c r="D635" s="180">
        <f>(D615/D612)*BK76</f>
        <v>0</v>
      </c>
      <c r="E635" s="180">
        <f>(E623/E612)*SUM(C635:D635)</f>
        <v>101080.59528461771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267781.40000000002</v>
      </c>
      <c r="D636" s="180">
        <f>(D615/D612)*BH76</f>
        <v>242680.93381848745</v>
      </c>
      <c r="E636" s="180">
        <f>(E623/E612)*SUM(C636:D636)</f>
        <v>119008.85585889006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79118.042236885609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84533</v>
      </c>
      <c r="D637" s="180">
        <f>(D615/D612)*BL76</f>
        <v>375355.33024051943</v>
      </c>
      <c r="E637" s="180">
        <f>(E623/E612)*SUM(C637:D637)</f>
        <v>107218.06562174484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122372.11388852507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13692.080000000016</v>
      </c>
      <c r="D639" s="180">
        <f>(D615/D612)*BS76</f>
        <v>134773.62687244703</v>
      </c>
      <c r="E639" s="180">
        <f>(E623/E612)*SUM(C639:D639)</f>
        <v>34613.198151176424</v>
      </c>
      <c r="F639" s="180">
        <f>(F624/F612)*BS64</f>
        <v>12.559152451726677</v>
      </c>
      <c r="G639" s="180">
        <f>(G625/G612)*BS77</f>
        <v>0</v>
      </c>
      <c r="H639" s="180">
        <f>(H628/H612)*BS60</f>
        <v>715.73389937062689</v>
      </c>
      <c r="I639" s="180">
        <f>(I629/I612)*BS78</f>
        <v>43938.455879224137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593532.54</v>
      </c>
      <c r="D640" s="180">
        <f>(D615/D612)*BT76</f>
        <v>109965.84535807803</v>
      </c>
      <c r="E640" s="180">
        <f>(E623/E612)*SUM(C640:D640)</f>
        <v>164013.15512108256</v>
      </c>
      <c r="F640" s="180">
        <f>(F624/F612)*BT64</f>
        <v>17.100785401436628</v>
      </c>
      <c r="G640" s="180">
        <f>(G625/G612)*BT77</f>
        <v>0</v>
      </c>
      <c r="H640" s="180">
        <f>(H628/H612)*BT60</f>
        <v>3877.0804342024931</v>
      </c>
      <c r="I640" s="180">
        <f>(I629/I612)*BT78</f>
        <v>35850.70430033288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29049</v>
      </c>
      <c r="D641" s="180">
        <f>(D615/D612)*BU76</f>
        <v>132654.44934439592</v>
      </c>
      <c r="E641" s="180">
        <f>(E623/E612)*SUM(C641:D641)</f>
        <v>37699.436804587946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43247.568570799616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464880.78</v>
      </c>
      <c r="D642" s="180">
        <f>(D615/D612)*BV76</f>
        <v>623379.68721614475</v>
      </c>
      <c r="E642" s="180">
        <f>(E623/E612)*SUM(C642:D642)</f>
        <v>253716.33615166449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203232.20142078679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1086550.3699999999</v>
      </c>
      <c r="D643" s="180">
        <f>(D615/D612)*BW76</f>
        <v>136560.08714552922</v>
      </c>
      <c r="E643" s="180">
        <f>(E623/E612)*SUM(C643:D643)</f>
        <v>285155.17492754449</v>
      </c>
      <c r="F643" s="180">
        <f>(F624/F612)*BW64</f>
        <v>2256.1992041797748</v>
      </c>
      <c r="G643" s="180">
        <f>(G625/G612)*BW77</f>
        <v>0</v>
      </c>
      <c r="H643" s="180">
        <f>(H628/H612)*BW60</f>
        <v>4149.2068452016865</v>
      </c>
      <c r="I643" s="180">
        <f>(I629/I612)*BW78</f>
        <v>44520.871799240136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5994167.1099999994</v>
      </c>
      <c r="D644" s="180">
        <f>(D615/D612)*BX76</f>
        <v>91411.073741049506</v>
      </c>
      <c r="E644" s="180">
        <f>(E623/E612)*SUM(C644:D644)</f>
        <v>1418787.7320334711</v>
      </c>
      <c r="F644" s="180">
        <f>(F624/F612)*BX64</f>
        <v>474.1638610325831</v>
      </c>
      <c r="G644" s="180">
        <f>(G625/G612)*BX77</f>
        <v>0</v>
      </c>
      <c r="H644" s="180">
        <f>(H628/H612)*BX60</f>
        <v>26807.51750409255</v>
      </c>
      <c r="I644" s="180">
        <f>(I629/I612)*BX78</f>
        <v>29801.538503114436</v>
      </c>
      <c r="J644" s="180">
        <f>(J630/J612)*BX79</f>
        <v>0</v>
      </c>
      <c r="K644" s="180">
        <f>SUM(C631:J644)</f>
        <v>20693874.343557533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3384130.7500000005</v>
      </c>
      <c r="D645" s="180">
        <f>(D615/D612)*BY76</f>
        <v>355736.18256083271</v>
      </c>
      <c r="E645" s="180">
        <f>(E623/E612)*SUM(C645:D645)</f>
        <v>871910.13953798229</v>
      </c>
      <c r="F645" s="180">
        <f>(F624/F612)*BY64</f>
        <v>123.76893096728992</v>
      </c>
      <c r="G645" s="180">
        <f>(G625/G612)*BY77</f>
        <v>0</v>
      </c>
      <c r="H645" s="180">
        <f>(H628/H612)*BY60</f>
        <v>13233.806948770074</v>
      </c>
      <c r="I645" s="180">
        <f>(I629/I612)*BY78</f>
        <v>115975.94369769278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5244284.910000002</v>
      </c>
      <c r="D646" s="180">
        <f>(D615/D612)*BZ76</f>
        <v>0</v>
      </c>
      <c r="E646" s="180">
        <f>(E623/E612)*SUM(C646:D646)</f>
        <v>1222649.1664301106</v>
      </c>
      <c r="F646" s="180">
        <f>(F624/F612)*BZ64</f>
        <v>104.27395640471759</v>
      </c>
      <c r="G646" s="180">
        <f>(G625/G612)*BZ77</f>
        <v>0</v>
      </c>
      <c r="H646" s="180">
        <f>(H628/H612)*BZ60</f>
        <v>27589.514044410622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185456</v>
      </c>
      <c r="D647" s="180">
        <f>(D615/D612)*CA76</f>
        <v>780280.20836867916</v>
      </c>
      <c r="E647" s="180">
        <f>(E623/E612)*SUM(C647:D647)</f>
        <v>225151.11028804508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254384.39481402779</v>
      </c>
      <c r="J647" s="180">
        <f>(J630/J612)*CA79</f>
        <v>0</v>
      </c>
      <c r="K647" s="180">
        <v>0</v>
      </c>
      <c r="L647" s="180">
        <f>SUM(C645:K647)</f>
        <v>12681010.169577925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186865925.79999998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28983316.73</v>
      </c>
      <c r="D668" s="180">
        <f>(D615/D612)*C76</f>
        <v>3435349.5411243024</v>
      </c>
      <c r="E668" s="180">
        <f>(E623/E612)*SUM(C668:D668)</f>
        <v>7558066.7285229648</v>
      </c>
      <c r="F668" s="180">
        <f>(F624/F612)*C64</f>
        <v>25020.735424746435</v>
      </c>
      <c r="G668" s="180">
        <f>(G625/G612)*C77</f>
        <v>0</v>
      </c>
      <c r="H668" s="180">
        <f>(H628/H612)*C60</f>
        <v>120178.90491783054</v>
      </c>
      <c r="I668" s="180">
        <f>(I629/I612)*C78</f>
        <v>1119981.3920957993</v>
      </c>
      <c r="J668" s="180">
        <f>(J630/J612)*C79</f>
        <v>0</v>
      </c>
      <c r="K668" s="180">
        <f>(K644/K612)*C75</f>
        <v>833930.9489918059</v>
      </c>
      <c r="L668" s="180">
        <f>(L647/L612)*C80</f>
        <v>2082420.1902812817</v>
      </c>
      <c r="M668" s="180">
        <f t="shared" ref="M668:M713" si="20">ROUND(SUM(D668:L668),0)</f>
        <v>15174948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51607922.390000001</v>
      </c>
      <c r="D670" s="180">
        <f>(D615/D612)*E76</f>
        <v>10729227.776260264</v>
      </c>
      <c r="E670" s="180">
        <f>(E623/E612)*SUM(C670:D670)</f>
        <v>14533242.567175228</v>
      </c>
      <c r="F670" s="180">
        <f>(F624/F612)*E64</f>
        <v>33232.032219343499</v>
      </c>
      <c r="G670" s="180">
        <f>(G625/G612)*E77</f>
        <v>6315853.3629243728</v>
      </c>
      <c r="H670" s="180">
        <f>(H628/H612)*E60</f>
        <v>298303.0818161706</v>
      </c>
      <c r="I670" s="180">
        <f>(I629/I612)*E78</f>
        <v>3497907.6560099274</v>
      </c>
      <c r="J670" s="180">
        <f>(J630/J612)*E79</f>
        <v>0</v>
      </c>
      <c r="K670" s="180">
        <f>(K644/K612)*E75</f>
        <v>1842589.3539744224</v>
      </c>
      <c r="L670" s="180">
        <f>(L647/L612)*E80</f>
        <v>4068890.4645249271</v>
      </c>
      <c r="M670" s="180">
        <f t="shared" si="20"/>
        <v>41319246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14218741.460000001</v>
      </c>
      <c r="D671" s="180">
        <f>(D615/D612)*F76</f>
        <v>3554649.0230498281</v>
      </c>
      <c r="E671" s="180">
        <f>(E623/E612)*SUM(C671:D671)</f>
        <v>4143676.6750221667</v>
      </c>
      <c r="F671" s="180">
        <f>(F624/F612)*F64</f>
        <v>9057.53815654766</v>
      </c>
      <c r="G671" s="180">
        <f>(G625/G612)*F77</f>
        <v>0</v>
      </c>
      <c r="H671" s="180">
        <f>(H628/H612)*F60</f>
        <v>59049.581391100946</v>
      </c>
      <c r="I671" s="180">
        <f>(I629/I612)*F78</f>
        <v>1158875.0179827097</v>
      </c>
      <c r="J671" s="180">
        <f>(J630/J612)*F79</f>
        <v>0</v>
      </c>
      <c r="K671" s="180">
        <f>(K644/K612)*F75</f>
        <v>434834.94748600142</v>
      </c>
      <c r="L671" s="180">
        <f>(L647/L612)*F80</f>
        <v>1021703.4026885555</v>
      </c>
      <c r="M671" s="180">
        <f t="shared" si="20"/>
        <v>10381846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4761204.54</v>
      </c>
      <c r="D672" s="180">
        <f>(D615/D612)*G76</f>
        <v>636646.8874934162</v>
      </c>
      <c r="E672" s="180">
        <f>(E623/E612)*SUM(C672:D672)</f>
        <v>1258451.5642454682</v>
      </c>
      <c r="F672" s="180">
        <f>(F624/F612)*G64</f>
        <v>5249.2794270168124</v>
      </c>
      <c r="G672" s="180">
        <f>(G625/G612)*G77</f>
        <v>248672.39758181057</v>
      </c>
      <c r="H672" s="180">
        <f>(H628/H612)*G60</f>
        <v>22128.882399994942</v>
      </c>
      <c r="I672" s="180">
        <f>(I629/I612)*G78</f>
        <v>207557.53054898063</v>
      </c>
      <c r="J672" s="180">
        <f>(J630/J612)*G79</f>
        <v>0</v>
      </c>
      <c r="K672" s="180">
        <f>(K644/K612)*G75</f>
        <v>139587.51700541776</v>
      </c>
      <c r="L672" s="180">
        <f>(L647/L612)*G80</f>
        <v>169019.1651411769</v>
      </c>
      <c r="M672" s="180">
        <f t="shared" si="20"/>
        <v>2687313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5300165.6500000022</v>
      </c>
      <c r="D673" s="180">
        <f>(D615/D612)*H76</f>
        <v>681390.57628033194</v>
      </c>
      <c r="E673" s="180">
        <f>(E623/E612)*SUM(C673:D673)</f>
        <v>1394536.1206579613</v>
      </c>
      <c r="F673" s="180">
        <f>(F624/F612)*H64</f>
        <v>430.1601295421986</v>
      </c>
      <c r="G673" s="180">
        <f>(G625/G612)*H77</f>
        <v>294523.86425892729</v>
      </c>
      <c r="H673" s="180">
        <f>(H628/H612)*H60</f>
        <v>22038.770448676794</v>
      </c>
      <c r="I673" s="180">
        <f>(I629/I612)*H78</f>
        <v>222144.72124244084</v>
      </c>
      <c r="J673" s="180">
        <f>(J630/J612)*H79</f>
        <v>0</v>
      </c>
      <c r="K673" s="180">
        <f>(K644/K612)*H75</f>
        <v>111593.91415060984</v>
      </c>
      <c r="L673" s="180">
        <f>(L647/L612)*H80</f>
        <v>206523.99060668447</v>
      </c>
      <c r="M673" s="180">
        <f t="shared" si="20"/>
        <v>2933182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47470340.799999997</v>
      </c>
      <c r="D681" s="180">
        <f>(D615/D612)*P76</f>
        <v>3348940.5960420379</v>
      </c>
      <c r="E681" s="180">
        <f>(E623/E612)*SUM(C681:D681)</f>
        <v>11847974.147813413</v>
      </c>
      <c r="F681" s="180">
        <f>(F624/F612)*P64</f>
        <v>361503.81695356657</v>
      </c>
      <c r="G681" s="180">
        <f>(G625/G612)*P77</f>
        <v>0</v>
      </c>
      <c r="H681" s="180">
        <f>(H628/H612)*P60</f>
        <v>62939.723835551158</v>
      </c>
      <c r="I681" s="180">
        <f>(I629/I612)*P78</f>
        <v>1091810.6311748913</v>
      </c>
      <c r="J681" s="180">
        <f>(J630/J612)*P79</f>
        <v>0</v>
      </c>
      <c r="K681" s="180">
        <f>(K644/K612)*P75</f>
        <v>2612172.9630050859</v>
      </c>
      <c r="L681" s="180">
        <f>(L647/L612)*P80</f>
        <v>645020.44024623523</v>
      </c>
      <c r="M681" s="180">
        <f t="shared" si="20"/>
        <v>19970362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3860384.3899999997</v>
      </c>
      <c r="D682" s="180">
        <f>(D615/D612)*Q76</f>
        <v>678004.36038084084</v>
      </c>
      <c r="E682" s="180">
        <f>(E623/E612)*SUM(C682:D682)</f>
        <v>1058076.9957803308</v>
      </c>
      <c r="F682" s="180">
        <f>(F624/F612)*Q64</f>
        <v>667.24261009275801</v>
      </c>
      <c r="G682" s="180">
        <f>(G625/G612)*Q77</f>
        <v>0</v>
      </c>
      <c r="H682" s="180">
        <f>(H628/H612)*Q60</f>
        <v>19340.864219822291</v>
      </c>
      <c r="I682" s="180">
        <f>(I629/I612)*Q78</f>
        <v>221040.75823906975</v>
      </c>
      <c r="J682" s="180">
        <f>(J630/J612)*Q79</f>
        <v>0</v>
      </c>
      <c r="K682" s="180">
        <f>(K644/K612)*Q75</f>
        <v>119207.66413230677</v>
      </c>
      <c r="L682" s="180">
        <f>(L647/L612)*Q80</f>
        <v>310676.44413026108</v>
      </c>
      <c r="M682" s="180">
        <f t="shared" si="20"/>
        <v>2407014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2629526.94</v>
      </c>
      <c r="D683" s="180">
        <f>(D615/D612)*R76</f>
        <v>80462.521768189254</v>
      </c>
      <c r="E683" s="180">
        <f>(E623/E612)*SUM(C683:D683)</f>
        <v>631805.17712666735</v>
      </c>
      <c r="F683" s="180">
        <f>(F624/F612)*R64</f>
        <v>9337.7825961450744</v>
      </c>
      <c r="G683" s="180">
        <f>(G625/G612)*R77</f>
        <v>0</v>
      </c>
      <c r="H683" s="180">
        <f>(H628/H612)*R60</f>
        <v>5501.9643441566623</v>
      </c>
      <c r="I683" s="180">
        <f>(I629/I612)*R78</f>
        <v>26232.127491743478</v>
      </c>
      <c r="J683" s="180">
        <f>(J630/J612)*R79</f>
        <v>0</v>
      </c>
      <c r="K683" s="180">
        <f>(K644/K612)*R75</f>
        <v>611366.66321301705</v>
      </c>
      <c r="L683" s="180">
        <f>(L647/L612)*R80</f>
        <v>0</v>
      </c>
      <c r="M683" s="180">
        <f t="shared" si="20"/>
        <v>1364706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2910952.3299999991</v>
      </c>
      <c r="D684" s="180">
        <f>(D615/D612)*S76</f>
        <v>1583875.3589614476</v>
      </c>
      <c r="E684" s="180">
        <f>(E623/E612)*SUM(C684:D684)</f>
        <v>1047921.1983079864</v>
      </c>
      <c r="F684" s="180">
        <f>(F624/F612)*S64</f>
        <v>1469.1651809243208</v>
      </c>
      <c r="G684" s="180">
        <f>(G625/G612)*S77</f>
        <v>0</v>
      </c>
      <c r="H684" s="180">
        <f>(H628/H612)*S60</f>
        <v>22907.185103665026</v>
      </c>
      <c r="I684" s="180">
        <f>(I629/I612)*S78</f>
        <v>516369.8506368933</v>
      </c>
      <c r="J684" s="180">
        <f>(J630/J612)*S79</f>
        <v>0</v>
      </c>
      <c r="K684" s="180">
        <f>(K644/K612)*S75</f>
        <v>0</v>
      </c>
      <c r="L684" s="180">
        <f>(L647/L612)*S80</f>
        <v>-11.962414799985636</v>
      </c>
      <c r="M684" s="180">
        <f t="shared" si="20"/>
        <v>3172531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4593124.7300000014</v>
      </c>
      <c r="D685" s="180">
        <f>(D615/D612)*T76</f>
        <v>8689.744901357024</v>
      </c>
      <c r="E685" s="180">
        <f>(E623/E612)*SUM(C685:D685)</f>
        <v>1072864.0278630783</v>
      </c>
      <c r="F685" s="180">
        <f>(F624/F612)*T64</f>
        <v>6198.2526692987358</v>
      </c>
      <c r="G685" s="180">
        <f>(G625/G612)*T77</f>
        <v>0</v>
      </c>
      <c r="H685" s="180">
        <f>(H628/H612)*T60</f>
        <v>19768.73315703106</v>
      </c>
      <c r="I685" s="180">
        <f>(I629/I612)*T78</f>
        <v>2833.0021370675613</v>
      </c>
      <c r="J685" s="180">
        <f>(J630/J612)*T79</f>
        <v>0</v>
      </c>
      <c r="K685" s="180">
        <f>(K644/K612)*T75</f>
        <v>200403.17049925379</v>
      </c>
      <c r="L685" s="180">
        <f>(L647/L612)*T80</f>
        <v>409999.88751861523</v>
      </c>
      <c r="M685" s="180">
        <f t="shared" si="20"/>
        <v>1720757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19973363.529999997</v>
      </c>
      <c r="D686" s="180">
        <f>(D615/D612)*U76</f>
        <v>1289679.9003232727</v>
      </c>
      <c r="E686" s="180">
        <f>(E623/E612)*SUM(C686:D686)</f>
        <v>4957252.0890845293</v>
      </c>
      <c r="F686" s="180">
        <f>(F624/F612)*U64</f>
        <v>24288.247969813958</v>
      </c>
      <c r="G686" s="180">
        <f>(G625/G612)*U77</f>
        <v>0</v>
      </c>
      <c r="H686" s="180">
        <f>(H628/H612)*U60</f>
        <v>60986.179211127412</v>
      </c>
      <c r="I686" s="180">
        <f>(I629/I612)*U78</f>
        <v>420457.21194627247</v>
      </c>
      <c r="J686" s="180">
        <f>(J630/J612)*U79</f>
        <v>0</v>
      </c>
      <c r="K686" s="180">
        <f>(K644/K612)*U75</f>
        <v>1500512.7876253598</v>
      </c>
      <c r="L686" s="180">
        <f>(L647/L612)*U80</f>
        <v>60.476611802038185</v>
      </c>
      <c r="M686" s="180">
        <f t="shared" si="20"/>
        <v>8253237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848224.08000000019</v>
      </c>
      <c r="D687" s="180">
        <f>(D615/D612)*V76</f>
        <v>48511.292810807739</v>
      </c>
      <c r="E687" s="180">
        <f>(E623/E612)*SUM(C687:D687)</f>
        <v>209064.30045112257</v>
      </c>
      <c r="F687" s="180">
        <f>(F624/F612)*V64</f>
        <v>454.88835014288657</v>
      </c>
      <c r="G687" s="180">
        <f>(G625/G612)*V77</f>
        <v>0</v>
      </c>
      <c r="H687" s="180">
        <f>(H628/H612)*V60</f>
        <v>7648.4391969297794</v>
      </c>
      <c r="I687" s="180">
        <f>(I629/I612)*V78</f>
        <v>15815.492602489001</v>
      </c>
      <c r="J687" s="180">
        <f>(J630/J612)*V79</f>
        <v>0</v>
      </c>
      <c r="K687" s="180">
        <f>(K644/K612)*V75</f>
        <v>195445.82141757151</v>
      </c>
      <c r="L687" s="180">
        <f>(L647/L612)*V80</f>
        <v>0</v>
      </c>
      <c r="M687" s="180">
        <f t="shared" si="20"/>
        <v>476940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1019056.5400000002</v>
      </c>
      <c r="D688" s="180">
        <f>(D615/D612)*W76</f>
        <v>159555.07824433644</v>
      </c>
      <c r="E688" s="180">
        <f>(E623/E612)*SUM(C688:D688)</f>
        <v>274780.74462420488</v>
      </c>
      <c r="F688" s="180">
        <f>(F624/F612)*W64</f>
        <v>2515.1138649038921</v>
      </c>
      <c r="G688" s="180">
        <f>(G625/G612)*W77</f>
        <v>0</v>
      </c>
      <c r="H688" s="180">
        <f>(H628/H612)*W60</f>
        <v>3949.8170578005752</v>
      </c>
      <c r="I688" s="180">
        <f>(I629/I612)*W78</f>
        <v>52017.6233914068</v>
      </c>
      <c r="J688" s="180">
        <f>(J630/J612)*W79</f>
        <v>0</v>
      </c>
      <c r="K688" s="180">
        <f>(K644/K612)*W75</f>
        <v>223173.73364353858</v>
      </c>
      <c r="L688" s="180">
        <f>(L647/L612)*W80</f>
        <v>0</v>
      </c>
      <c r="M688" s="180">
        <f t="shared" si="20"/>
        <v>715992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2358851.6</v>
      </c>
      <c r="D689" s="180">
        <f>(D615/D612)*X76</f>
        <v>206129.11087513363</v>
      </c>
      <c r="E689" s="180">
        <f>(E623/E612)*SUM(C689:D689)</f>
        <v>597997.93143976864</v>
      </c>
      <c r="F689" s="180">
        <f>(F624/F612)*X64</f>
        <v>5643.5286992653391</v>
      </c>
      <c r="G689" s="180">
        <f>(G625/G612)*X77</f>
        <v>0</v>
      </c>
      <c r="H689" s="180">
        <f>(H628/H612)*X60</f>
        <v>9660.2907473107007</v>
      </c>
      <c r="I689" s="180">
        <f>(I629/I612)*X78</f>
        <v>67201.536782730604</v>
      </c>
      <c r="J689" s="180">
        <f>(J630/J612)*X79</f>
        <v>0</v>
      </c>
      <c r="K689" s="180">
        <f>(K644/K612)*X75</f>
        <v>1320795.1579741503</v>
      </c>
      <c r="L689" s="180">
        <f>(L647/L612)*X80</f>
        <v>33909.075241326449</v>
      </c>
      <c r="M689" s="180">
        <f t="shared" si="20"/>
        <v>2241337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40388553.229999997</v>
      </c>
      <c r="D690" s="180">
        <f>(D615/D612)*Y76</f>
        <v>1735323.1469713987</v>
      </c>
      <c r="E690" s="180">
        <f>(E623/E612)*SUM(C690:D690)</f>
        <v>9820733.0881092567</v>
      </c>
      <c r="F690" s="180">
        <f>(F624/F612)*Y64</f>
        <v>242529.94029447081</v>
      </c>
      <c r="G690" s="180">
        <f>(G625/G612)*Y77</f>
        <v>0</v>
      </c>
      <c r="H690" s="180">
        <f>(H628/H612)*Y60</f>
        <v>81400.873952206312</v>
      </c>
      <c r="I690" s="180">
        <f>(I629/I612)*Y78</f>
        <v>565744.36185175576</v>
      </c>
      <c r="J690" s="180">
        <f>(J630/J612)*Y79</f>
        <v>0</v>
      </c>
      <c r="K690" s="180">
        <f>(K644/K612)*Y75</f>
        <v>3536468.9253146956</v>
      </c>
      <c r="L690" s="180">
        <f>(L647/L612)*Y80</f>
        <v>123501.31228710053</v>
      </c>
      <c r="M690" s="180">
        <f t="shared" si="20"/>
        <v>16105702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1338725.4200000004</v>
      </c>
      <c r="D691" s="180">
        <f>(D615/D612)*Z76</f>
        <v>990492.08709435398</v>
      </c>
      <c r="E691" s="180">
        <f>(E623/E612)*SUM(C691:D691)</f>
        <v>543032.25174761366</v>
      </c>
      <c r="F691" s="180">
        <f>(F624/F612)*Z64</f>
        <v>208.25034427052358</v>
      </c>
      <c r="G691" s="180">
        <f>(G625/G612)*Z77</f>
        <v>0</v>
      </c>
      <c r="H691" s="180">
        <f>(H628/H612)*Z60</f>
        <v>4638.4638090299668</v>
      </c>
      <c r="I691" s="180">
        <f>(I629/I612)*Z78</f>
        <v>322916.98218305671</v>
      </c>
      <c r="J691" s="180">
        <f>(J630/J612)*Z79</f>
        <v>0</v>
      </c>
      <c r="K691" s="180">
        <f>(K644/K612)*Z75</f>
        <v>218355.45211597459</v>
      </c>
      <c r="L691" s="180">
        <f>(L647/L612)*Z80</f>
        <v>600.78164921887139</v>
      </c>
      <c r="M691" s="180">
        <f t="shared" si="20"/>
        <v>2080244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1514363.6600000001</v>
      </c>
      <c r="D692" s="180">
        <f>(D615/D612)*AA76</f>
        <v>224439.73026189723</v>
      </c>
      <c r="E692" s="180">
        <f>(E623/E612)*SUM(C692:D692)</f>
        <v>405383.48929817358</v>
      </c>
      <c r="F692" s="180">
        <f>(F624/F612)*AA64</f>
        <v>6851.3566485361853</v>
      </c>
      <c r="G692" s="180">
        <f>(G625/G612)*AA77</f>
        <v>0</v>
      </c>
      <c r="H692" s="180">
        <f>(H628/H612)*AA60</f>
        <v>2571.4398031301071</v>
      </c>
      <c r="I692" s="180">
        <f>(I629/I612)*AA78</f>
        <v>73171.10487046944</v>
      </c>
      <c r="J692" s="180">
        <f>(J630/J612)*AA79</f>
        <v>0</v>
      </c>
      <c r="K692" s="180">
        <f>(K644/K612)*AA75</f>
        <v>126178.43639819375</v>
      </c>
      <c r="L692" s="180">
        <f>(L647/L612)*AA80</f>
        <v>0</v>
      </c>
      <c r="M692" s="180">
        <f t="shared" si="20"/>
        <v>838596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34146177.030000016</v>
      </c>
      <c r="D693" s="180">
        <f>(D615/D612)*AB76</f>
        <v>1068971.8693455227</v>
      </c>
      <c r="E693" s="180">
        <f>(E623/E612)*SUM(C693:D693)</f>
        <v>8210036.8661124157</v>
      </c>
      <c r="F693" s="180">
        <f>(F624/F612)*AB64</f>
        <v>267132.46937441168</v>
      </c>
      <c r="G693" s="180">
        <f>(G625/G612)*AB77</f>
        <v>0</v>
      </c>
      <c r="H693" s="180">
        <f>(H628/H612)*AB60</f>
        <v>59263.989416721532</v>
      </c>
      <c r="I693" s="180">
        <f>(I629/I612)*AB78</f>
        <v>348502.70343932015</v>
      </c>
      <c r="J693" s="180">
        <f>(J630/J612)*AB79</f>
        <v>0</v>
      </c>
      <c r="K693" s="180">
        <f>(K644/K612)*AB75</f>
        <v>1497749.3246800334</v>
      </c>
      <c r="L693" s="180">
        <f>(L647/L612)*AB80</f>
        <v>651.28960915797893</v>
      </c>
      <c r="M693" s="180">
        <f t="shared" si="20"/>
        <v>11452309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7144202.2499999991</v>
      </c>
      <c r="D694" s="180">
        <f>(D615/D612)*AC76</f>
        <v>134622.02908241324</v>
      </c>
      <c r="E694" s="180">
        <f>(E623/E612)*SUM(C694:D694)</f>
        <v>1696980.3491113828</v>
      </c>
      <c r="F694" s="180">
        <f>(F624/F612)*AC64</f>
        <v>8581.6155059401699</v>
      </c>
      <c r="G694" s="180">
        <f>(G625/G612)*AC77</f>
        <v>0</v>
      </c>
      <c r="H694" s="180">
        <f>(H628/H612)*AC60</f>
        <v>39084.898414288975</v>
      </c>
      <c r="I694" s="180">
        <f>(I629/I612)*AC78</f>
        <v>43889.032464841359</v>
      </c>
      <c r="J694" s="180">
        <f>(J630/J612)*AC79</f>
        <v>0</v>
      </c>
      <c r="K694" s="180">
        <f>(K644/K612)*AC75</f>
        <v>389762.59380511701</v>
      </c>
      <c r="L694" s="180">
        <f>(L647/L612)*AC80</f>
        <v>37.881130284496976</v>
      </c>
      <c r="M694" s="180">
        <f t="shared" si="20"/>
        <v>2312958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928487.71</v>
      </c>
      <c r="D695" s="180">
        <f>(D615/D612)*AD76</f>
        <v>25160.445846973867</v>
      </c>
      <c r="E695" s="180">
        <f>(E623/E612)*SUM(C695:D695)</f>
        <v>222332.90960042717</v>
      </c>
      <c r="F695" s="180">
        <f>(F624/F612)*AD64</f>
        <v>161.02484205958299</v>
      </c>
      <c r="G695" s="180">
        <f>(G625/G612)*AD77</f>
        <v>0</v>
      </c>
      <c r="H695" s="180">
        <f>(H628/H612)*AD60</f>
        <v>0</v>
      </c>
      <c r="I695" s="180">
        <f>(I629/I612)*AD78</f>
        <v>8202.7260481396079</v>
      </c>
      <c r="J695" s="180">
        <f>(J630/J612)*AD79</f>
        <v>0</v>
      </c>
      <c r="K695" s="180">
        <f>(K644/K612)*AD75</f>
        <v>43957.87619075695</v>
      </c>
      <c r="L695" s="180">
        <f>(L647/L612)*AD80</f>
        <v>0</v>
      </c>
      <c r="M695" s="180">
        <f t="shared" si="20"/>
        <v>299815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6573877.2000000002</v>
      </c>
      <c r="D696" s="180">
        <f>(D615/D612)*AE76</f>
        <v>81408.811131242168</v>
      </c>
      <c r="E696" s="180">
        <f>(E623/E612)*SUM(C696:D696)</f>
        <v>1551609.043655789</v>
      </c>
      <c r="F696" s="180">
        <f>(F624/F612)*AE64</f>
        <v>437.30331457202686</v>
      </c>
      <c r="G696" s="180">
        <f>(G625/G612)*AE77</f>
        <v>0</v>
      </c>
      <c r="H696" s="180">
        <f>(H628/H612)*AE60</f>
        <v>34889.58962206306</v>
      </c>
      <c r="I696" s="180">
        <f>(I629/I612)*AE78</f>
        <v>26540.633646785453</v>
      </c>
      <c r="J696" s="180">
        <f>(J630/J612)*AE79</f>
        <v>0</v>
      </c>
      <c r="K696" s="180">
        <f>(K644/K612)*AE75</f>
        <v>255008.09499856079</v>
      </c>
      <c r="L696" s="180">
        <f>(L647/L612)*AE80</f>
        <v>16838.152891336082</v>
      </c>
      <c r="M696" s="180">
        <f t="shared" si="20"/>
        <v>1966732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827570.75</v>
      </c>
      <c r="D697" s="180">
        <f>(D615/D612)*AF76</f>
        <v>353324.18193308485</v>
      </c>
      <c r="E697" s="180">
        <f>(E623/E612)*SUM(C697:D697)</f>
        <v>275313.07488965697</v>
      </c>
      <c r="F697" s="180">
        <f>(F624/F612)*AF64</f>
        <v>122.3294912883035</v>
      </c>
      <c r="G697" s="180">
        <f>(G625/G612)*AF77</f>
        <v>74681.507209596151</v>
      </c>
      <c r="H697" s="180">
        <f>(H628/H612)*AF60</f>
        <v>4056.4398258567985</v>
      </c>
      <c r="I697" s="180">
        <f>(I629/I612)*AF78</f>
        <v>115189.59116253945</v>
      </c>
      <c r="J697" s="180">
        <f>(J630/J612)*AF79</f>
        <v>0</v>
      </c>
      <c r="K697" s="180">
        <f>(K644/K612)*AF75</f>
        <v>45065.392268070784</v>
      </c>
      <c r="L697" s="180">
        <f>(L647/L612)*AF80</f>
        <v>55447.310776738246</v>
      </c>
      <c r="M697" s="180">
        <f t="shared" si="20"/>
        <v>923200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23216088.770000011</v>
      </c>
      <c r="D698" s="180">
        <f>(D615/D612)*AG76</f>
        <v>1925675.7152026491</v>
      </c>
      <c r="E698" s="180">
        <f>(E623/E612)*SUM(C698:D698)</f>
        <v>5861534.5882142726</v>
      </c>
      <c r="F698" s="180">
        <f>(F624/F612)*AG64</f>
        <v>19921.506886097432</v>
      </c>
      <c r="G698" s="180">
        <f>(G625/G612)*AG77</f>
        <v>395721.56188446627</v>
      </c>
      <c r="H698" s="180">
        <f>(H628/H612)*AG60</f>
        <v>100267.31099055207</v>
      </c>
      <c r="I698" s="180">
        <f>(I629/I612)*AG78</f>
        <v>627802.4819366408</v>
      </c>
      <c r="J698" s="180">
        <f>(J630/J612)*AG79</f>
        <v>0</v>
      </c>
      <c r="K698" s="180">
        <f>(K644/K612)*AG75</f>
        <v>2949278.9217202589</v>
      </c>
      <c r="L698" s="180">
        <f>(L647/L612)*AG80</f>
        <v>1306487.5690734617</v>
      </c>
      <c r="M698" s="180">
        <f t="shared" si="20"/>
        <v>13186690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12625414.449999999</v>
      </c>
      <c r="D700" s="180">
        <f>(D615/D612)*AI76</f>
        <v>1761413.9245193168</v>
      </c>
      <c r="E700" s="180">
        <f>(E623/E612)*SUM(C700:D700)</f>
        <v>3354135.7919242219</v>
      </c>
      <c r="F700" s="180">
        <f>(F624/F612)*AI64</f>
        <v>17584.325146599131</v>
      </c>
      <c r="G700" s="180">
        <f>(G625/G612)*AI77</f>
        <v>76490.033737463877</v>
      </c>
      <c r="H700" s="180">
        <f>(H628/H612)*AI60</f>
        <v>55307.768713966936</v>
      </c>
      <c r="I700" s="180">
        <f>(I629/I612)*AI78</f>
        <v>574250.39159026556</v>
      </c>
      <c r="J700" s="180">
        <f>(J630/J612)*AI79</f>
        <v>0</v>
      </c>
      <c r="K700" s="180">
        <f>(K644/K612)*AI75</f>
        <v>190694.01663513307</v>
      </c>
      <c r="L700" s="180">
        <f>(L647/L612)*AI80</f>
        <v>871169.58900764224</v>
      </c>
      <c r="M700" s="180">
        <f t="shared" si="20"/>
        <v>6901046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690106.67999999993</v>
      </c>
      <c r="D703" s="180">
        <f>(D615/D612)*AL76</f>
        <v>0</v>
      </c>
      <c r="E703" s="180">
        <f>(E623/E612)*SUM(C703:D703)</f>
        <v>160891.02166073021</v>
      </c>
      <c r="F703" s="180">
        <f>(F624/F612)*AL64</f>
        <v>14.083737435377646</v>
      </c>
      <c r="G703" s="180">
        <f>(G625/G612)*AL77</f>
        <v>0</v>
      </c>
      <c r="H703" s="180">
        <f>(H628/H612)*AL60</f>
        <v>3776.1399543421899</v>
      </c>
      <c r="I703" s="180">
        <f>(I629/I612)*AL78</f>
        <v>0</v>
      </c>
      <c r="J703" s="180">
        <f>(J630/J612)*AL79</f>
        <v>0</v>
      </c>
      <c r="K703" s="180">
        <f>(K644/K612)*AL75</f>
        <v>36629.243513498121</v>
      </c>
      <c r="L703" s="180">
        <f>(L647/L612)*AL80</f>
        <v>0</v>
      </c>
      <c r="M703" s="180">
        <f t="shared" si="20"/>
        <v>201310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320868.31</v>
      </c>
      <c r="D706" s="180">
        <f>(D615/D612)*AO76</f>
        <v>371893.31544601126</v>
      </c>
      <c r="E706" s="180">
        <f>(E623/E612)*SUM(C706:D706)</f>
        <v>161509.99391189328</v>
      </c>
      <c r="F706" s="180">
        <f>(F624/F612)*AO64</f>
        <v>3.7590441934004772</v>
      </c>
      <c r="G706" s="180">
        <f>(G625/G612)*AO77</f>
        <v>0</v>
      </c>
      <c r="H706" s="180">
        <f>(H628/H612)*AO60</f>
        <v>345.81503643405574</v>
      </c>
      <c r="I706" s="180">
        <f>(I629/I612)*AO78</f>
        <v>121243.43917796256</v>
      </c>
      <c r="J706" s="180">
        <f>(J630/J612)*AO79</f>
        <v>0</v>
      </c>
      <c r="K706" s="180">
        <f>(K644/K612)*AO75</f>
        <v>0</v>
      </c>
      <c r="L706" s="180">
        <f>(L647/L612)*AO80</f>
        <v>7194.4199892466422</v>
      </c>
      <c r="M706" s="180">
        <f t="shared" si="20"/>
        <v>662191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32013744.329999994</v>
      </c>
      <c r="D707" s="180">
        <f>(D615/D612)*AP76</f>
        <v>0</v>
      </c>
      <c r="E707" s="180">
        <f>(E623/E612)*SUM(C707:D707)</f>
        <v>7463663.4910404123</v>
      </c>
      <c r="F707" s="180">
        <f>(F624/F612)*AP64</f>
        <v>36889.946672228049</v>
      </c>
      <c r="G707" s="180">
        <f>(G625/G612)*AP77</f>
        <v>0</v>
      </c>
      <c r="H707" s="180">
        <f>(H628/H612)*AP60</f>
        <v>124351.263805164</v>
      </c>
      <c r="I707" s="180">
        <f>(I629/I612)*AP78</f>
        <v>0</v>
      </c>
      <c r="J707" s="180">
        <f>(J630/J612)*AP79</f>
        <v>0</v>
      </c>
      <c r="K707" s="180">
        <f>(K644/K612)*AP75</f>
        <v>767183.99688238266</v>
      </c>
      <c r="L707" s="180">
        <f>(L647/L612)*AP80</f>
        <v>408857.63528982189</v>
      </c>
      <c r="M707" s="180">
        <f t="shared" si="20"/>
        <v>8800946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6028242.6799999997</v>
      </c>
      <c r="D709" s="180">
        <f>(D615/D612)*AR76</f>
        <v>0</v>
      </c>
      <c r="E709" s="180">
        <f>(E623/E612)*SUM(C709:D709)</f>
        <v>1405420.5700544999</v>
      </c>
      <c r="F709" s="180">
        <f>(F624/F612)*AR64</f>
        <v>1105.5353263058098</v>
      </c>
      <c r="G709" s="180">
        <f>(G625/G612)*AR77</f>
        <v>0</v>
      </c>
      <c r="H709" s="180">
        <f>(H628/H612)*AR60</f>
        <v>31550.574041242155</v>
      </c>
      <c r="I709" s="180">
        <f>(I629/I612)*AR78</f>
        <v>0</v>
      </c>
      <c r="J709" s="180">
        <f>(J630/J612)*AR79</f>
        <v>0</v>
      </c>
      <c r="K709" s="180">
        <f>(K644/K612)*AR75</f>
        <v>94199.800512175789</v>
      </c>
      <c r="L709" s="180">
        <f>(L647/L612)*AR80</f>
        <v>267889.90272117365</v>
      </c>
      <c r="M709" s="180">
        <f t="shared" si="20"/>
        <v>1800166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19085577.189999994</v>
      </c>
      <c r="D713" s="180">
        <f>(D615/D612)*AV76</f>
        <v>45718.701941764528</v>
      </c>
      <c r="E713" s="180">
        <f>(E623/E612)*SUM(C713:D713)</f>
        <v>4460257.8571594767</v>
      </c>
      <c r="F713" s="180">
        <f>(F624/F612)*AV64</f>
        <v>9041.4714355697979</v>
      </c>
      <c r="G713" s="180">
        <f>(G625/G612)*AV77</f>
        <v>850645.77157824906</v>
      </c>
      <c r="H713" s="180">
        <f>(H628/H612)*AV60</f>
        <v>62189.65630572052</v>
      </c>
      <c r="I713" s="180">
        <f>(I629/I612)*AV78</f>
        <v>14905.061284911511</v>
      </c>
      <c r="J713" s="180">
        <f>(J630/J612)*AV79</f>
        <v>0</v>
      </c>
      <c r="K713" s="180">
        <f>(K644/K612)*AV75</f>
        <v>397727.62540413637</v>
      </c>
      <c r="L713" s="180">
        <f>(L647/L612)*AV80</f>
        <v>674122.7505766754</v>
      </c>
      <c r="M713" s="180">
        <f t="shared" si="20"/>
        <v>6514609</v>
      </c>
      <c r="N713" s="199" t="s">
        <v>741</v>
      </c>
    </row>
    <row r="715" spans="1:15" ht="12.6" customHeight="1" x14ac:dyDescent="0.25">
      <c r="C715" s="180">
        <f>SUM(C614:C647)+SUM(C668:C713)</f>
        <v>564243101.16999996</v>
      </c>
      <c r="D715" s="180">
        <f>SUM(D616:D647)+SUM(D668:D713)</f>
        <v>43345775.749999985</v>
      </c>
      <c r="E715" s="180">
        <f>SUM(E624:E647)+SUM(E668:E713)</f>
        <v>106676726.42957647</v>
      </c>
      <c r="F715" s="180">
        <f>SUM(F625:F648)+SUM(F668:F713)</f>
        <v>1107302.1590318133</v>
      </c>
      <c r="G715" s="180">
        <f>SUM(G626:G647)+SUM(G668:G713)</f>
        <v>8256588.4991748855</v>
      </c>
      <c r="H715" s="180">
        <f>SUM(H629:H647)+SUM(H668:H713)</f>
        <v>1510742.1448821994</v>
      </c>
      <c r="I715" s="180">
        <f>SUM(I630:I647)+SUM(I668:I713)</f>
        <v>12435044.89704974</v>
      </c>
      <c r="J715" s="180">
        <f>SUM(J631:J647)+SUM(J668:J713)</f>
        <v>0</v>
      </c>
      <c r="K715" s="180">
        <f>SUM(K668:K713)</f>
        <v>20693874.343557537</v>
      </c>
      <c r="L715" s="180">
        <f>SUM(L668:L713)</f>
        <v>12681010.169577923</v>
      </c>
      <c r="M715" s="180">
        <f>SUM(M668:M713)</f>
        <v>186865925</v>
      </c>
      <c r="N715" s="198" t="s">
        <v>742</v>
      </c>
    </row>
    <row r="716" spans="1:15" ht="12.6" customHeight="1" x14ac:dyDescent="0.25">
      <c r="C716" s="180">
        <f>CE71</f>
        <v>564243101.16999984</v>
      </c>
      <c r="D716" s="180">
        <f>D615</f>
        <v>43345775.75</v>
      </c>
      <c r="E716" s="180">
        <f>E623</f>
        <v>106676726.42957649</v>
      </c>
      <c r="F716" s="180">
        <f>F624</f>
        <v>1107302.1590318133</v>
      </c>
      <c r="G716" s="180">
        <f>G625</f>
        <v>8256588.4991748855</v>
      </c>
      <c r="H716" s="180">
        <f>H628</f>
        <v>1510742.1448821989</v>
      </c>
      <c r="I716" s="180">
        <f>I629</f>
        <v>12435044.897049738</v>
      </c>
      <c r="J716" s="180">
        <f>J630</f>
        <v>0</v>
      </c>
      <c r="K716" s="180">
        <f>K644</f>
        <v>20693874.343557533</v>
      </c>
      <c r="L716" s="180">
        <f>L647</f>
        <v>12681010.169577925</v>
      </c>
      <c r="M716" s="180">
        <f>C648</f>
        <v>186865925.79999998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719"/>
  <sheetViews>
    <sheetView showGridLines="0" zoomScale="75" workbookViewId="0">
      <selection activeCell="H40" sqref="H4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0</v>
      </c>
      <c r="C47" s="184">
        <v>0</v>
      </c>
      <c r="D47" s="184">
        <v>0</v>
      </c>
      <c r="E47" s="184">
        <v>0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0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0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52316595.270000003</v>
      </c>
      <c r="C48" s="241">
        <f>ROUND(((B48/CE61)*C61),0)</f>
        <v>5006282</v>
      </c>
      <c r="D48" s="241">
        <f>ROUND(((B48/CE61)*D61),0)</f>
        <v>461067</v>
      </c>
      <c r="E48" s="195">
        <f>ROUND(((B48/CE61)*E61),0)</f>
        <v>9206885</v>
      </c>
      <c r="F48" s="195">
        <f>ROUND(((B48/CE61)*F61),0)</f>
        <v>2426068</v>
      </c>
      <c r="G48" s="195">
        <f>ROUND(((B48/CE61)*G61),0)</f>
        <v>763365</v>
      </c>
      <c r="H48" s="195">
        <f>ROUND(((B48/CE61)*H61),0)</f>
        <v>1003748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2054855</v>
      </c>
      <c r="Q48" s="195">
        <f>ROUND(((B48/CE61)*Q61),0)</f>
        <v>666076</v>
      </c>
      <c r="R48" s="195">
        <f>ROUND(((B48/CE61)*R61),0)</f>
        <v>89638</v>
      </c>
      <c r="S48" s="195">
        <f>ROUND(((B48/CE61)*S61),0)</f>
        <v>451855</v>
      </c>
      <c r="T48" s="195">
        <f>ROUND(((B48/CE61)*T61),0)</f>
        <v>788673</v>
      </c>
      <c r="U48" s="195">
        <f>ROUND(((B48/CE61)*U61),0)</f>
        <v>0</v>
      </c>
      <c r="V48" s="195">
        <f>ROUND(((B48/CE61)*V61),0)</f>
        <v>137699</v>
      </c>
      <c r="W48" s="195">
        <f>ROUND(((B48/CE61)*W61),0)</f>
        <v>139321</v>
      </c>
      <c r="X48" s="195">
        <f>ROUND(((B48/CE61)*X61),0)</f>
        <v>265737</v>
      </c>
      <c r="Y48" s="195">
        <f>ROUND(((B48/CE61)*Y61),0)</f>
        <v>2486667</v>
      </c>
      <c r="Z48" s="195">
        <f>ROUND(((B48/CE61)*Z61),0)</f>
        <v>218403</v>
      </c>
      <c r="AA48" s="195">
        <f>ROUND(((B48/CE61)*AA61),0)</f>
        <v>104117</v>
      </c>
      <c r="AB48" s="195">
        <f>ROUND(((B48/CE61)*AB61),0)</f>
        <v>2066883</v>
      </c>
      <c r="AC48" s="195">
        <f>ROUND(((B48/CE61)*AC61),0)</f>
        <v>1277504</v>
      </c>
      <c r="AD48" s="195">
        <f>ROUND(((B48/CE61)*AD61),0)</f>
        <v>0</v>
      </c>
      <c r="AE48" s="195">
        <f>ROUND(((B48/CE61)*AE61),0)</f>
        <v>1143031</v>
      </c>
      <c r="AF48" s="195">
        <f>ROUND(((B48/CE61)*AF61),0)</f>
        <v>146926</v>
      </c>
      <c r="AG48" s="195">
        <f>ROUND(((B48/CE61)*AG61),0)</f>
        <v>3276379</v>
      </c>
      <c r="AH48" s="195">
        <f>ROUND(((B48/CE61)*AH61),0)</f>
        <v>0</v>
      </c>
      <c r="AI48" s="195">
        <f>ROUND(((B48/CE61)*AI61),0)</f>
        <v>1900452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135329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4941213</v>
      </c>
      <c r="AQ48" s="195">
        <f>ROUND(((B48/CE61)*AQ61),0)</f>
        <v>0</v>
      </c>
      <c r="AR48" s="195">
        <f>ROUND(((B48/CE61)*AR61),0)</f>
        <v>1187113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2061831</v>
      </c>
      <c r="AW48" s="195">
        <f>ROUND(((B48/CE61)*AW61),0)</f>
        <v>999167</v>
      </c>
      <c r="AX48" s="195">
        <f>ROUND(((B48/CE61)*AX61),0)</f>
        <v>0</v>
      </c>
      <c r="AY48" s="195">
        <f>ROUND(((B48/CE61)*AY61),0)</f>
        <v>537362</v>
      </c>
      <c r="AZ48" s="195">
        <f>ROUND(((B48/CE61)*AZ61),0)</f>
        <v>311097</v>
      </c>
      <c r="BA48" s="195">
        <f>ROUND(((B48/CE61)*BA61),0)</f>
        <v>21486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798286</v>
      </c>
      <c r="BF48" s="195">
        <f>ROUND(((B48/CE61)*BF61),0)</f>
        <v>908964</v>
      </c>
      <c r="BG48" s="195">
        <f>ROUND(((B48/CE61)*BG61),0)</f>
        <v>123214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748659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203701</v>
      </c>
      <c r="BS48" s="195">
        <f>ROUND(((B48/CE61)*BS61),0)</f>
        <v>20400</v>
      </c>
      <c r="BT48" s="195">
        <f>ROUND(((B48/CE61)*BT61),0)</f>
        <v>98432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128788</v>
      </c>
      <c r="BX48" s="195">
        <f>ROUND(((B48/CE61)*BX61),0)</f>
        <v>942559</v>
      </c>
      <c r="BY48" s="195">
        <f>ROUND(((B48/CE61)*BY61),0)</f>
        <v>261924</v>
      </c>
      <c r="BZ48" s="195">
        <f>ROUND(((B48/CE61)*BZ61),0)</f>
        <v>1204972</v>
      </c>
      <c r="CA48" s="195">
        <f>ROUND(((B48/CE61)*CA61),0)</f>
        <v>0</v>
      </c>
      <c r="CB48" s="195">
        <f>ROUND(((B48/CE61)*CB61),0)</f>
        <v>955</v>
      </c>
      <c r="CC48" s="195">
        <f>ROUND(((B48/CE61)*CC61),0)</f>
        <v>599515</v>
      </c>
      <c r="CD48" s="195"/>
      <c r="CE48" s="195">
        <f>SUM(C48:CD48)</f>
        <v>52316598</v>
      </c>
    </row>
    <row r="49" spans="1:84" ht="12.6" customHeight="1" x14ac:dyDescent="0.25">
      <c r="A49" s="175" t="s">
        <v>206</v>
      </c>
      <c r="B49" s="195">
        <f>B47+B48</f>
        <v>52316595.270000003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28049060.370000001</v>
      </c>
      <c r="C51" s="184">
        <v>817822.94000000006</v>
      </c>
      <c r="D51" s="184">
        <v>117097.04000000001</v>
      </c>
      <c r="E51" s="184">
        <v>654892.38</v>
      </c>
      <c r="F51" s="184">
        <v>202959.38999999998</v>
      </c>
      <c r="G51" s="184">
        <v>68894.469999999987</v>
      </c>
      <c r="H51" s="184">
        <v>9685.02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1920100.96</v>
      </c>
      <c r="Q51" s="184">
        <v>45674.350000000006</v>
      </c>
      <c r="R51" s="184">
        <v>266164.03999999998</v>
      </c>
      <c r="S51" s="184">
        <v>132023.90000000002</v>
      </c>
      <c r="T51" s="184">
        <v>20381.919999999998</v>
      </c>
      <c r="U51" s="184">
        <v>581.49</v>
      </c>
      <c r="V51" s="184">
        <v>6320.7500000000009</v>
      </c>
      <c r="W51" s="184">
        <v>10492.119999999999</v>
      </c>
      <c r="X51" s="184">
        <v>346022.61</v>
      </c>
      <c r="Y51" s="184">
        <v>2319862.9499999997</v>
      </c>
      <c r="Z51" s="184">
        <v>163361.48000000004</v>
      </c>
      <c r="AA51" s="184">
        <v>6025.9199999999992</v>
      </c>
      <c r="AB51" s="184">
        <v>478576.81000000006</v>
      </c>
      <c r="AC51" s="184">
        <v>66986.169999999984</v>
      </c>
      <c r="AD51" s="184">
        <v>47.17</v>
      </c>
      <c r="AE51" s="184">
        <v>5185.6000000000004</v>
      </c>
      <c r="AF51" s="184">
        <v>463.3300000000001</v>
      </c>
      <c r="AG51" s="184">
        <v>224389.07000000007</v>
      </c>
      <c r="AH51" s="184">
        <v>0</v>
      </c>
      <c r="AI51" s="184">
        <v>471265.35000000003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3410.58</v>
      </c>
      <c r="AP51" s="184">
        <v>284157.23</v>
      </c>
      <c r="AQ51" s="184">
        <v>0</v>
      </c>
      <c r="AR51" s="184">
        <v>25.21</v>
      </c>
      <c r="AS51" s="184">
        <v>0</v>
      </c>
      <c r="AT51" s="184">
        <v>0</v>
      </c>
      <c r="AU51" s="184">
        <v>0</v>
      </c>
      <c r="AV51" s="184">
        <v>49173.25</v>
      </c>
      <c r="AW51" s="184">
        <v>384.19000000000011</v>
      </c>
      <c r="AX51" s="184">
        <v>0</v>
      </c>
      <c r="AY51" s="184">
        <v>33483.65</v>
      </c>
      <c r="AZ51" s="184">
        <v>19439.02</v>
      </c>
      <c r="BA51" s="184">
        <v>356.51999999999992</v>
      </c>
      <c r="BB51" s="184">
        <v>0</v>
      </c>
      <c r="BC51" s="184">
        <v>0</v>
      </c>
      <c r="BD51" s="184">
        <v>148853.96</v>
      </c>
      <c r="BE51" s="184">
        <v>350928.98</v>
      </c>
      <c r="BF51" s="184">
        <v>25887.32</v>
      </c>
      <c r="BG51" s="184">
        <v>2185.75</v>
      </c>
      <c r="BH51" s="184">
        <v>2402487.63</v>
      </c>
      <c r="BI51" s="184">
        <v>0</v>
      </c>
      <c r="BJ51" s="184">
        <v>1346.2399999999998</v>
      </c>
      <c r="BK51" s="184">
        <v>313.08999999999997</v>
      </c>
      <c r="BL51" s="184">
        <v>3114.06</v>
      </c>
      <c r="BM51" s="184">
        <v>0</v>
      </c>
      <c r="BN51" s="184">
        <v>16001935.469999997</v>
      </c>
      <c r="BO51" s="184">
        <v>0</v>
      </c>
      <c r="BP51" s="184">
        <v>0</v>
      </c>
      <c r="BQ51" s="184">
        <v>0</v>
      </c>
      <c r="BR51" s="184">
        <v>5291.6900000000005</v>
      </c>
      <c r="BS51" s="184">
        <v>8574.43</v>
      </c>
      <c r="BT51" s="184">
        <v>0</v>
      </c>
      <c r="BU51" s="184">
        <v>0</v>
      </c>
      <c r="BV51" s="184">
        <v>2611.58</v>
      </c>
      <c r="BW51" s="184">
        <v>1910.3</v>
      </c>
      <c r="BX51" s="184">
        <v>6773.7900000000009</v>
      </c>
      <c r="BY51" s="184">
        <v>55207.80000000001</v>
      </c>
      <c r="BZ51" s="184">
        <v>1383.9800000000002</v>
      </c>
      <c r="CA51" s="184">
        <v>21462.280000000002</v>
      </c>
      <c r="CB51" s="184">
        <v>0</v>
      </c>
      <c r="CC51" s="184">
        <v>263085.1400000006</v>
      </c>
      <c r="CD51" s="195"/>
      <c r="CE51" s="195">
        <f>SUM(C51:CD51)</f>
        <v>28049060.370000005</v>
      </c>
    </row>
    <row r="52" spans="1:84" ht="12.6" customHeight="1" x14ac:dyDescent="0.25">
      <c r="A52" s="171" t="s">
        <v>208</v>
      </c>
      <c r="B52" s="184">
        <v>14862700</v>
      </c>
      <c r="C52" s="195">
        <f>ROUND((B52/(CE76+CF76)*C76),0)</f>
        <v>769552</v>
      </c>
      <c r="D52" s="195">
        <f>ROUND((B52/(CE76+CF76)*D76),0)</f>
        <v>331236</v>
      </c>
      <c r="E52" s="195">
        <f>ROUND((B52/(CE76+CF76)*E76),0)</f>
        <v>2072216</v>
      </c>
      <c r="F52" s="195">
        <f>ROUND((B52/(CE76+CF76)*F76),0)</f>
        <v>796276</v>
      </c>
      <c r="G52" s="195">
        <f>ROUND((B52/(CE76+CF76)*G76),0)</f>
        <v>142615</v>
      </c>
      <c r="H52" s="195">
        <f>ROUND((B52/(CE76+CF76)*H76),0)</f>
        <v>152638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750195</v>
      </c>
      <c r="Q52" s="195">
        <f>ROUND((B52/(CE76+CF76)*Q76),0)</f>
        <v>151880</v>
      </c>
      <c r="R52" s="195">
        <f>ROUND((B52/(CE76+CF76)*R76),0)</f>
        <v>18024</v>
      </c>
      <c r="S52" s="195">
        <f>ROUND((B52/(CE76+CF76)*S76),0)</f>
        <v>354804</v>
      </c>
      <c r="T52" s="195">
        <f>ROUND((B52/(CE76+CF76)*T76),0)</f>
        <v>1947</v>
      </c>
      <c r="U52" s="195">
        <f>ROUND((B52/(CE76+CF76)*U76),0)</f>
        <v>288901</v>
      </c>
      <c r="V52" s="195">
        <f>ROUND((B52/(CE76+CF76)*V76),0)</f>
        <v>10867</v>
      </c>
      <c r="W52" s="195">
        <f>ROUND((B52/(CE76+CF76)*W76),0)</f>
        <v>35742</v>
      </c>
      <c r="X52" s="195">
        <f>ROUND((B52/(CE76+CF76)*X76),0)</f>
        <v>46175</v>
      </c>
      <c r="Y52" s="195">
        <f>ROUND((B52/(CE76+CF76)*Y76),0)</f>
        <v>388729</v>
      </c>
      <c r="Z52" s="195">
        <f>ROUND((B52/(CE76+CF76)*Z76),0)</f>
        <v>221880</v>
      </c>
      <c r="AA52" s="195">
        <f>ROUND((B52/(CE76+CF76)*AA76),0)</f>
        <v>50277</v>
      </c>
      <c r="AB52" s="195">
        <f>ROUND((B52/(CE76+CF76)*AB76),0)</f>
        <v>239460</v>
      </c>
      <c r="AC52" s="195">
        <f>ROUND((B52/(CE76+CF76)*AC76),0)</f>
        <v>30157</v>
      </c>
      <c r="AD52" s="195">
        <f>ROUND((B52/(CE76+CF76)*AD76),0)</f>
        <v>5636</v>
      </c>
      <c r="AE52" s="195">
        <f>ROUND((B52/(CE76+CF76)*AE76),0)</f>
        <v>18236</v>
      </c>
      <c r="AF52" s="195">
        <f>ROUND((B52/(CE76+CF76)*AF76),0)</f>
        <v>79148</v>
      </c>
      <c r="AG52" s="195">
        <f>ROUND((B52/(CE76+CF76)*AG76),0)</f>
        <v>431370</v>
      </c>
      <c r="AH52" s="195">
        <f>ROUND((B52/(CE76+CF76)*AH76),0)</f>
        <v>0</v>
      </c>
      <c r="AI52" s="195">
        <f>ROUND((B52/(CE76+CF76)*AI76),0)</f>
        <v>394574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83308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10241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229446</v>
      </c>
      <c r="AZ52" s="195">
        <f>ROUND((B52/(CE76+CF76)*AZ76),0)</f>
        <v>122902</v>
      </c>
      <c r="BA52" s="195">
        <f>ROUND((B52/(CE76+CF76)*BA76),0)</f>
        <v>179230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137743</v>
      </c>
      <c r="BE52" s="195">
        <f>ROUND((B52/(CE76+CF76)*BE76),0)</f>
        <v>5152819</v>
      </c>
      <c r="BF52" s="195">
        <f>ROUND((B52/(CE76+CF76)*BF76),0)</f>
        <v>207401</v>
      </c>
      <c r="BG52" s="195">
        <f>ROUND((B52/(CE76+CF76)*BG76),0)</f>
        <v>49864</v>
      </c>
      <c r="BH52" s="195">
        <f>ROUND((B52/(CE76+CF76)*BH76),0)</f>
        <v>54363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84083</v>
      </c>
      <c r="BM52" s="195">
        <f>ROUND((B52/(CE76+CF76)*BM76),0)</f>
        <v>0</v>
      </c>
      <c r="BN52" s="195">
        <f>ROUND((B52/(CE76+CF76)*BN76),0)</f>
        <v>183323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51421</v>
      </c>
      <c r="BS52" s="195">
        <f>ROUND((B52/(CE76+CF76)*BS76),0)</f>
        <v>30191</v>
      </c>
      <c r="BT52" s="195">
        <f>ROUND((B52/(CE76+CF76)*BT76),0)</f>
        <v>24633</v>
      </c>
      <c r="BU52" s="195">
        <f>ROUND((B52/(CE76+CF76)*BU76),0)</f>
        <v>29716</v>
      </c>
      <c r="BV52" s="195">
        <f>ROUND((B52/(CE76+CF76)*BV76),0)</f>
        <v>139643</v>
      </c>
      <c r="BW52" s="195">
        <f>ROUND((B52/(CE76+CF76)*BW76),0)</f>
        <v>30591</v>
      </c>
      <c r="BX52" s="195">
        <f>ROUND((B52/(CE76+CF76)*BX76),0)</f>
        <v>20477</v>
      </c>
      <c r="BY52" s="195">
        <f>ROUND((B52/(CE76+CF76)*BY76),0)</f>
        <v>79688</v>
      </c>
      <c r="BZ52" s="195">
        <f>ROUND((B52/(CE76+CF76)*BZ76),0)</f>
        <v>0</v>
      </c>
      <c r="CA52" s="195">
        <f>ROUND((B52/(CE76+CF76)*CA76),0)</f>
        <v>174790</v>
      </c>
      <c r="CB52" s="195">
        <f>ROUND((B52/(CE76+CF76)*CB76),0)</f>
        <v>0</v>
      </c>
      <c r="CC52" s="195">
        <f>ROUND((B52/(CE76+CF76)*CC76),0)</f>
        <v>4288</v>
      </c>
      <c r="CD52" s="195"/>
      <c r="CE52" s="195">
        <f>SUM(C52:CD52)</f>
        <v>14862696</v>
      </c>
    </row>
    <row r="53" spans="1:84" ht="12.6" customHeight="1" x14ac:dyDescent="0.25">
      <c r="A53" s="175" t="s">
        <v>206</v>
      </c>
      <c r="B53" s="195">
        <f>B51+B52</f>
        <v>42911760.370000005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16562</v>
      </c>
      <c r="D59" s="184">
        <v>3299</v>
      </c>
      <c r="E59" s="184">
        <v>58465</v>
      </c>
      <c r="F59" s="184">
        <v>5516</v>
      </c>
      <c r="G59" s="184">
        <v>2772</v>
      </c>
      <c r="H59" s="184">
        <v>3624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1242238</v>
      </c>
      <c r="Q59" s="185">
        <v>814786</v>
      </c>
      <c r="R59" s="185">
        <v>2043012</v>
      </c>
      <c r="S59" s="244"/>
      <c r="T59" s="244"/>
      <c r="U59" s="220">
        <v>941372</v>
      </c>
      <c r="V59" s="185">
        <v>42508</v>
      </c>
      <c r="W59" s="185">
        <v>6198</v>
      </c>
      <c r="X59" s="185">
        <v>39725</v>
      </c>
      <c r="Y59" s="185">
        <v>125844</v>
      </c>
      <c r="Z59" s="185">
        <v>11797</v>
      </c>
      <c r="AA59" s="185">
        <v>2517</v>
      </c>
      <c r="AB59" s="244"/>
      <c r="AC59" s="185">
        <v>108160</v>
      </c>
      <c r="AD59" s="185">
        <v>1528</v>
      </c>
      <c r="AE59" s="185">
        <v>124527</v>
      </c>
      <c r="AF59" s="185">
        <v>869</v>
      </c>
      <c r="AG59" s="185">
        <v>98598</v>
      </c>
      <c r="AH59" s="185">
        <v>0</v>
      </c>
      <c r="AI59" s="185">
        <v>16298</v>
      </c>
      <c r="AJ59" s="185">
        <v>0</v>
      </c>
      <c r="AK59" s="185">
        <v>0</v>
      </c>
      <c r="AL59" s="185">
        <v>7059</v>
      </c>
      <c r="AM59" s="185">
        <v>0</v>
      </c>
      <c r="AN59" s="185">
        <v>0</v>
      </c>
      <c r="AO59" s="185">
        <v>0</v>
      </c>
      <c r="AP59" s="185">
        <v>111479</v>
      </c>
      <c r="AQ59" s="185">
        <v>0</v>
      </c>
      <c r="AR59" s="185">
        <v>31135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324671</v>
      </c>
      <c r="AZ59" s="185">
        <v>890133</v>
      </c>
      <c r="BA59" s="244"/>
      <c r="BB59" s="244"/>
      <c r="BC59" s="244"/>
      <c r="BD59" s="244"/>
      <c r="BE59" s="185">
        <v>831556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181.31066778125</v>
      </c>
      <c r="D60" s="187">
        <v>23.511853925480764</v>
      </c>
      <c r="E60" s="187">
        <v>447.38275657572115</v>
      </c>
      <c r="F60" s="219">
        <v>88.886412586538469</v>
      </c>
      <c r="G60" s="187">
        <v>30.629997978365385</v>
      </c>
      <c r="H60" s="187">
        <v>37.036468425576928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17">
        <v>91.394381472355789</v>
      </c>
      <c r="Q60" s="217">
        <v>28.045915162259611</v>
      </c>
      <c r="R60" s="217">
        <v>7.0402992367788464</v>
      </c>
      <c r="S60" s="217">
        <v>34.925378627403845</v>
      </c>
      <c r="T60" s="217">
        <v>29.918863650240386</v>
      </c>
      <c r="U60" s="217">
        <v>0</v>
      </c>
      <c r="V60" s="217">
        <v>11.950053687499999</v>
      </c>
      <c r="W60" s="217">
        <v>5.7954607412980756</v>
      </c>
      <c r="X60" s="217">
        <v>12.117689337740387</v>
      </c>
      <c r="Y60" s="217">
        <v>119.31593618379807</v>
      </c>
      <c r="Z60" s="217">
        <v>7.5671707512019246</v>
      </c>
      <c r="AA60" s="217">
        <v>3.8056424062500001</v>
      </c>
      <c r="AB60" s="217">
        <v>84.986908069711518</v>
      </c>
      <c r="AC60" s="217">
        <v>61.095659376201915</v>
      </c>
      <c r="AD60" s="217">
        <v>0</v>
      </c>
      <c r="AE60" s="217">
        <v>48.29143281490385</v>
      </c>
      <c r="AF60" s="217">
        <v>6.0321000709134607</v>
      </c>
      <c r="AG60" s="217">
        <v>155.11212927764424</v>
      </c>
      <c r="AH60" s="217">
        <v>0</v>
      </c>
      <c r="AI60" s="217">
        <v>79.007896682692319</v>
      </c>
      <c r="AJ60" s="217">
        <v>0</v>
      </c>
      <c r="AK60" s="217">
        <v>0</v>
      </c>
      <c r="AL60" s="217">
        <v>5.276579709134614</v>
      </c>
      <c r="AM60" s="217">
        <v>0</v>
      </c>
      <c r="AN60" s="217">
        <v>0</v>
      </c>
      <c r="AO60" s="217">
        <v>0</v>
      </c>
      <c r="AP60" s="217">
        <v>183.23708659197112</v>
      </c>
      <c r="AQ60" s="217">
        <v>0</v>
      </c>
      <c r="AR60" s="217">
        <v>51.605060644230754</v>
      </c>
      <c r="AS60" s="217">
        <v>0</v>
      </c>
      <c r="AT60" s="217">
        <v>0</v>
      </c>
      <c r="AU60" s="217">
        <v>0</v>
      </c>
      <c r="AV60" s="217">
        <v>98.07262238649038</v>
      </c>
      <c r="AW60" s="217">
        <v>39.408940234374995</v>
      </c>
      <c r="AX60" s="217">
        <v>0</v>
      </c>
      <c r="AY60" s="217">
        <v>51.079083893028844</v>
      </c>
      <c r="AZ60" s="217">
        <v>33.357572787259613</v>
      </c>
      <c r="BA60" s="217">
        <v>2.3129465408653846</v>
      </c>
      <c r="BB60" s="217">
        <v>0</v>
      </c>
      <c r="BC60" s="217">
        <v>0</v>
      </c>
      <c r="BD60" s="217">
        <v>0</v>
      </c>
      <c r="BE60" s="217">
        <v>40.919041296874994</v>
      </c>
      <c r="BF60" s="217">
        <v>96.606996451923123</v>
      </c>
      <c r="BG60" s="217">
        <v>11.738127280048078</v>
      </c>
      <c r="BH60" s="217">
        <v>-2.7515233173076921E-2</v>
      </c>
      <c r="BI60" s="217">
        <v>0</v>
      </c>
      <c r="BJ60" s="217">
        <v>0</v>
      </c>
      <c r="BK60" s="217">
        <v>0</v>
      </c>
      <c r="BL60" s="217">
        <v>0</v>
      </c>
      <c r="BM60" s="217">
        <v>0</v>
      </c>
      <c r="BN60" s="217">
        <v>8.365951663461539</v>
      </c>
      <c r="BO60" s="217">
        <v>0</v>
      </c>
      <c r="BP60" s="217">
        <v>0</v>
      </c>
      <c r="BQ60" s="217">
        <v>0</v>
      </c>
      <c r="BR60" s="217">
        <v>11.527469437499997</v>
      </c>
      <c r="BS60" s="217">
        <v>1.6343407908653849</v>
      </c>
      <c r="BT60" s="217">
        <v>5.2401324194711547</v>
      </c>
      <c r="BU60" s="217">
        <v>0</v>
      </c>
      <c r="BV60" s="217">
        <v>0</v>
      </c>
      <c r="BW60" s="217">
        <v>5.831662242788461</v>
      </c>
      <c r="BX60" s="217">
        <v>39.601762102163462</v>
      </c>
      <c r="BY60" s="217">
        <v>8.5286319182692321</v>
      </c>
      <c r="BZ60" s="217">
        <v>48.126930993990385</v>
      </c>
      <c r="CA60" s="217">
        <v>0</v>
      </c>
      <c r="CB60" s="217">
        <v>5.0721153846153846E-2</v>
      </c>
      <c r="CC60" s="217">
        <v>26.505169336538373</v>
      </c>
      <c r="CD60" s="245" t="s">
        <v>221</v>
      </c>
      <c r="CE60" s="247">
        <f t="shared" ref="CE60:CE70" si="0">SUM(C60:CD60)</f>
        <v>2364.1603894637492</v>
      </c>
    </row>
    <row r="61" spans="1:84" ht="12.6" customHeight="1" x14ac:dyDescent="0.25">
      <c r="A61" s="171" t="s">
        <v>235</v>
      </c>
      <c r="B61" s="175"/>
      <c r="C61" s="184">
        <v>18872025.879999999</v>
      </c>
      <c r="D61" s="184">
        <v>1738070.6200000003</v>
      </c>
      <c r="E61" s="184">
        <v>34706911.56000001</v>
      </c>
      <c r="F61" s="185">
        <v>9145473.1899999995</v>
      </c>
      <c r="G61" s="184">
        <v>2877631.67</v>
      </c>
      <c r="H61" s="184">
        <v>3783798.9699999997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7746122.4100000001</v>
      </c>
      <c r="Q61" s="185">
        <v>2510885.2200000002</v>
      </c>
      <c r="R61" s="185">
        <v>337904.65</v>
      </c>
      <c r="S61" s="185">
        <v>1703342.34</v>
      </c>
      <c r="T61" s="185">
        <v>2973035.6999999993</v>
      </c>
      <c r="U61" s="185">
        <v>0</v>
      </c>
      <c r="V61" s="185">
        <v>519079.2</v>
      </c>
      <c r="W61" s="185">
        <v>525194.80000000005</v>
      </c>
      <c r="X61" s="185">
        <v>1001739.9</v>
      </c>
      <c r="Y61" s="185">
        <v>9373910.9499999993</v>
      </c>
      <c r="Z61" s="185">
        <v>823305.95000000007</v>
      </c>
      <c r="AA61" s="185">
        <v>392485.47999999986</v>
      </c>
      <c r="AB61" s="185">
        <v>7791466.8099999987</v>
      </c>
      <c r="AC61" s="185">
        <v>4815767.8599999994</v>
      </c>
      <c r="AD61" s="185">
        <v>0</v>
      </c>
      <c r="AE61" s="185">
        <v>4308849.1900000013</v>
      </c>
      <c r="AF61" s="185">
        <v>553862.64</v>
      </c>
      <c r="AG61" s="185">
        <v>12350866.220000003</v>
      </c>
      <c r="AH61" s="185">
        <v>0</v>
      </c>
      <c r="AI61" s="185">
        <v>7164074.46</v>
      </c>
      <c r="AJ61" s="185">
        <v>0</v>
      </c>
      <c r="AK61" s="185">
        <v>0</v>
      </c>
      <c r="AL61" s="185">
        <v>510146.11</v>
      </c>
      <c r="AM61" s="185">
        <v>0</v>
      </c>
      <c r="AN61" s="185">
        <v>0</v>
      </c>
      <c r="AO61" s="185">
        <v>0</v>
      </c>
      <c r="AP61" s="185">
        <v>18626738.920000006</v>
      </c>
      <c r="AQ61" s="185">
        <v>0</v>
      </c>
      <c r="AR61" s="185">
        <v>4475024.8900000006</v>
      </c>
      <c r="AS61" s="185">
        <v>0</v>
      </c>
      <c r="AT61" s="185">
        <v>0</v>
      </c>
      <c r="AU61" s="185">
        <v>0</v>
      </c>
      <c r="AV61" s="185">
        <v>7772419.1799999988</v>
      </c>
      <c r="AW61" s="185">
        <v>3766530</v>
      </c>
      <c r="AX61" s="185">
        <v>0</v>
      </c>
      <c r="AY61" s="185">
        <v>2025675.0599999998</v>
      </c>
      <c r="AZ61" s="185">
        <v>1172731.9100000001</v>
      </c>
      <c r="BA61" s="185">
        <v>80994.880000000005</v>
      </c>
      <c r="BB61" s="185">
        <v>0</v>
      </c>
      <c r="BC61" s="185">
        <v>0</v>
      </c>
      <c r="BD61" s="185">
        <v>0</v>
      </c>
      <c r="BE61" s="185">
        <v>3009274.0100000002</v>
      </c>
      <c r="BF61" s="185">
        <v>3426493.8300000005</v>
      </c>
      <c r="BG61" s="185">
        <v>464475.6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2822196.26</v>
      </c>
      <c r="BO61" s="185">
        <v>0</v>
      </c>
      <c r="BP61" s="185">
        <v>0</v>
      </c>
      <c r="BQ61" s="185">
        <v>0</v>
      </c>
      <c r="BR61" s="185">
        <v>767883.7799999998</v>
      </c>
      <c r="BS61" s="185">
        <v>76899.86</v>
      </c>
      <c r="BT61" s="185">
        <v>371054.78000000009</v>
      </c>
      <c r="BU61" s="185">
        <v>0</v>
      </c>
      <c r="BV61" s="185">
        <v>0</v>
      </c>
      <c r="BW61" s="185">
        <v>485488.13</v>
      </c>
      <c r="BX61" s="185">
        <v>3553134.7700000005</v>
      </c>
      <c r="BY61" s="185">
        <v>987365.62</v>
      </c>
      <c r="BZ61" s="185">
        <v>4542345.8400000008</v>
      </c>
      <c r="CA61" s="185">
        <v>0</v>
      </c>
      <c r="CB61" s="185">
        <v>3598.5</v>
      </c>
      <c r="CC61" s="185">
        <v>2259973.94</v>
      </c>
      <c r="CD61" s="245" t="s">
        <v>221</v>
      </c>
      <c r="CE61" s="195">
        <f t="shared" si="0"/>
        <v>197216251.54000005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5006282</v>
      </c>
      <c r="D62" s="195">
        <f t="shared" si="1"/>
        <v>461067</v>
      </c>
      <c r="E62" s="195">
        <f t="shared" si="1"/>
        <v>9206885</v>
      </c>
      <c r="F62" s="195">
        <f t="shared" si="1"/>
        <v>2426068</v>
      </c>
      <c r="G62" s="195">
        <f t="shared" si="1"/>
        <v>763365</v>
      </c>
      <c r="H62" s="195">
        <f t="shared" si="1"/>
        <v>1003748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2054855</v>
      </c>
      <c r="Q62" s="195">
        <f t="shared" si="1"/>
        <v>666076</v>
      </c>
      <c r="R62" s="195">
        <f t="shared" si="1"/>
        <v>89638</v>
      </c>
      <c r="S62" s="195">
        <f t="shared" si="1"/>
        <v>451855</v>
      </c>
      <c r="T62" s="195">
        <f t="shared" si="1"/>
        <v>788673</v>
      </c>
      <c r="U62" s="195">
        <f t="shared" si="1"/>
        <v>0</v>
      </c>
      <c r="V62" s="195">
        <f t="shared" si="1"/>
        <v>137699</v>
      </c>
      <c r="W62" s="195">
        <f t="shared" si="1"/>
        <v>139321</v>
      </c>
      <c r="X62" s="195">
        <f t="shared" si="1"/>
        <v>265737</v>
      </c>
      <c r="Y62" s="195">
        <f t="shared" si="1"/>
        <v>2486667</v>
      </c>
      <c r="Z62" s="195">
        <f t="shared" si="1"/>
        <v>218403</v>
      </c>
      <c r="AA62" s="195">
        <f t="shared" si="1"/>
        <v>104117</v>
      </c>
      <c r="AB62" s="195">
        <f t="shared" si="1"/>
        <v>2066883</v>
      </c>
      <c r="AC62" s="195">
        <f t="shared" si="1"/>
        <v>1277504</v>
      </c>
      <c r="AD62" s="195">
        <f t="shared" si="1"/>
        <v>0</v>
      </c>
      <c r="AE62" s="195">
        <f t="shared" si="1"/>
        <v>1143031</v>
      </c>
      <c r="AF62" s="195">
        <f t="shared" si="1"/>
        <v>146926</v>
      </c>
      <c r="AG62" s="195">
        <f t="shared" si="1"/>
        <v>3276379</v>
      </c>
      <c r="AH62" s="195">
        <f t="shared" si="1"/>
        <v>0</v>
      </c>
      <c r="AI62" s="195">
        <f t="shared" si="1"/>
        <v>1900452</v>
      </c>
      <c r="AJ62" s="195">
        <f t="shared" si="1"/>
        <v>0</v>
      </c>
      <c r="AK62" s="195">
        <f t="shared" si="1"/>
        <v>0</v>
      </c>
      <c r="AL62" s="195">
        <f t="shared" si="1"/>
        <v>135329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4941213</v>
      </c>
      <c r="AQ62" s="195">
        <f t="shared" si="1"/>
        <v>0</v>
      </c>
      <c r="AR62" s="195">
        <f t="shared" si="1"/>
        <v>1187113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2061831</v>
      </c>
      <c r="AW62" s="195">
        <f t="shared" si="1"/>
        <v>999167</v>
      </c>
      <c r="AX62" s="195">
        <f t="shared" si="1"/>
        <v>0</v>
      </c>
      <c r="AY62" s="195">
        <f>ROUND(AY47+AY48,0)</f>
        <v>537362</v>
      </c>
      <c r="AZ62" s="195">
        <f>ROUND(AZ47+AZ48,0)</f>
        <v>311097</v>
      </c>
      <c r="BA62" s="195">
        <f>ROUND(BA47+BA48,0)</f>
        <v>21486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798286</v>
      </c>
      <c r="BF62" s="195">
        <f t="shared" si="1"/>
        <v>908964</v>
      </c>
      <c r="BG62" s="195">
        <f t="shared" si="1"/>
        <v>123214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748659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203701</v>
      </c>
      <c r="BS62" s="195">
        <f t="shared" si="2"/>
        <v>20400</v>
      </c>
      <c r="BT62" s="195">
        <f t="shared" si="2"/>
        <v>98432</v>
      </c>
      <c r="BU62" s="195">
        <f t="shared" si="2"/>
        <v>0</v>
      </c>
      <c r="BV62" s="195">
        <f t="shared" si="2"/>
        <v>0</v>
      </c>
      <c r="BW62" s="195">
        <f t="shared" si="2"/>
        <v>128788</v>
      </c>
      <c r="BX62" s="195">
        <f t="shared" si="2"/>
        <v>942559</v>
      </c>
      <c r="BY62" s="195">
        <f t="shared" si="2"/>
        <v>261924</v>
      </c>
      <c r="BZ62" s="195">
        <f t="shared" si="2"/>
        <v>1204972</v>
      </c>
      <c r="CA62" s="195">
        <f t="shared" si="2"/>
        <v>0</v>
      </c>
      <c r="CB62" s="195">
        <f t="shared" si="2"/>
        <v>955</v>
      </c>
      <c r="CC62" s="195">
        <f t="shared" si="2"/>
        <v>599515</v>
      </c>
      <c r="CD62" s="245" t="s">
        <v>221</v>
      </c>
      <c r="CE62" s="195">
        <f t="shared" si="0"/>
        <v>52316598</v>
      </c>
      <c r="CF62" s="248"/>
    </row>
    <row r="63" spans="1:84" ht="12.6" customHeight="1" x14ac:dyDescent="0.25">
      <c r="A63" s="171" t="s">
        <v>236</v>
      </c>
      <c r="B63" s="175"/>
      <c r="C63" s="184">
        <v>1805905.69</v>
      </c>
      <c r="D63" s="184">
        <v>0</v>
      </c>
      <c r="E63" s="184">
        <v>0</v>
      </c>
      <c r="F63" s="185">
        <v>212497.11</v>
      </c>
      <c r="G63" s="184">
        <v>0</v>
      </c>
      <c r="H63" s="184">
        <v>22450.66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68506.399999999994</v>
      </c>
      <c r="Q63" s="185">
        <v>0</v>
      </c>
      <c r="R63" s="185">
        <v>861026.84</v>
      </c>
      <c r="S63" s="185">
        <v>0</v>
      </c>
      <c r="T63" s="185">
        <v>0</v>
      </c>
      <c r="U63" s="185">
        <v>0</v>
      </c>
      <c r="V63" s="185">
        <v>67860</v>
      </c>
      <c r="W63" s="185">
        <v>0</v>
      </c>
      <c r="X63" s="185">
        <v>0</v>
      </c>
      <c r="Y63" s="185">
        <v>914495.2</v>
      </c>
      <c r="Z63" s="185">
        <v>0</v>
      </c>
      <c r="AA63" s="185">
        <v>4043.82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2577854.67</v>
      </c>
      <c r="AH63" s="185">
        <v>0</v>
      </c>
      <c r="AI63" s="185">
        <v>21915.7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1127664.5600000003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328288.16000000003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67750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283237.13</v>
      </c>
      <c r="CD63" s="245" t="s">
        <v>221</v>
      </c>
      <c r="CE63" s="195">
        <f t="shared" si="0"/>
        <v>8363495.9399999995</v>
      </c>
      <c r="CF63" s="248"/>
    </row>
    <row r="64" spans="1:84" ht="12.6" customHeight="1" x14ac:dyDescent="0.25">
      <c r="A64" s="171" t="s">
        <v>237</v>
      </c>
      <c r="B64" s="175"/>
      <c r="C64" s="184">
        <v>2164223.1199999992</v>
      </c>
      <c r="D64" s="184">
        <v>188037.12000000002</v>
      </c>
      <c r="E64" s="185">
        <v>2858036.4199999981</v>
      </c>
      <c r="F64" s="185">
        <v>820815.71000000008</v>
      </c>
      <c r="G64" s="184">
        <v>225163.19</v>
      </c>
      <c r="H64" s="184">
        <v>39980.290000000008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29275861.019999992</v>
      </c>
      <c r="Q64" s="185">
        <v>48535.229999999996</v>
      </c>
      <c r="R64" s="185">
        <v>736983.86</v>
      </c>
      <c r="S64" s="185">
        <v>145784.07999999999</v>
      </c>
      <c r="T64" s="185">
        <v>605138.10999999975</v>
      </c>
      <c r="U64" s="185">
        <v>1434422.45</v>
      </c>
      <c r="V64" s="185">
        <v>60545.930000000008</v>
      </c>
      <c r="W64" s="185">
        <v>180483.59999999998</v>
      </c>
      <c r="X64" s="185">
        <v>496782.51999999996</v>
      </c>
      <c r="Y64" s="185">
        <v>19376093.470000006</v>
      </c>
      <c r="Z64" s="185">
        <v>27862.050000000003</v>
      </c>
      <c r="AA64" s="185">
        <v>705648.14999999991</v>
      </c>
      <c r="AB64" s="185">
        <v>25306937.750000004</v>
      </c>
      <c r="AC64" s="185">
        <v>608236.91000000015</v>
      </c>
      <c r="AD64" s="185">
        <v>18995.660000000003</v>
      </c>
      <c r="AE64" s="185">
        <v>25791.82</v>
      </c>
      <c r="AF64" s="185">
        <v>8182.3799999999992</v>
      </c>
      <c r="AG64" s="185">
        <v>1766622.0000000002</v>
      </c>
      <c r="AH64" s="185">
        <v>0</v>
      </c>
      <c r="AI64" s="185">
        <v>1278727.6400000006</v>
      </c>
      <c r="AJ64" s="185">
        <v>0</v>
      </c>
      <c r="AK64" s="185">
        <v>0</v>
      </c>
      <c r="AL64" s="185">
        <v>1720.93</v>
      </c>
      <c r="AM64" s="185">
        <v>0</v>
      </c>
      <c r="AN64" s="185">
        <v>0</v>
      </c>
      <c r="AO64" s="185">
        <v>0</v>
      </c>
      <c r="AP64" s="185">
        <v>3383386.4799999981</v>
      </c>
      <c r="AQ64" s="185">
        <v>0</v>
      </c>
      <c r="AR64" s="185">
        <v>167874</v>
      </c>
      <c r="AS64" s="185">
        <v>0</v>
      </c>
      <c r="AT64" s="185">
        <v>0</v>
      </c>
      <c r="AU64" s="185">
        <v>0</v>
      </c>
      <c r="AV64" s="185">
        <v>984336.10000000033</v>
      </c>
      <c r="AW64" s="185">
        <v>22163.559999999998</v>
      </c>
      <c r="AX64" s="185">
        <v>0</v>
      </c>
      <c r="AY64" s="185">
        <v>150438.31</v>
      </c>
      <c r="AZ64" s="185">
        <v>-29360.039999999994</v>
      </c>
      <c r="BA64" s="185">
        <v>0</v>
      </c>
      <c r="BB64" s="185">
        <v>0</v>
      </c>
      <c r="BC64" s="185">
        <v>0</v>
      </c>
      <c r="BD64" s="185">
        <v>0</v>
      </c>
      <c r="BE64" s="185">
        <v>656485.57000000007</v>
      </c>
      <c r="BF64" s="185">
        <v>520434.97999999992</v>
      </c>
      <c r="BG64" s="185">
        <v>295.24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29797.440000000002</v>
      </c>
      <c r="BO64" s="185">
        <v>0</v>
      </c>
      <c r="BP64" s="185">
        <v>0</v>
      </c>
      <c r="BQ64" s="185">
        <v>0</v>
      </c>
      <c r="BR64" s="185">
        <v>177828.43999999997</v>
      </c>
      <c r="BS64" s="185">
        <v>31706.410000000003</v>
      </c>
      <c r="BT64" s="185">
        <v>2344.5099999999998</v>
      </c>
      <c r="BU64" s="185">
        <v>62.07</v>
      </c>
      <c r="BV64" s="185">
        <v>0</v>
      </c>
      <c r="BW64" s="185">
        <v>212261.43</v>
      </c>
      <c r="BX64" s="185">
        <v>37631.78</v>
      </c>
      <c r="BY64" s="185">
        <v>50376.800000000003</v>
      </c>
      <c r="BZ64" s="185">
        <v>8300.27</v>
      </c>
      <c r="CA64" s="185">
        <v>0</v>
      </c>
      <c r="CB64" s="185">
        <v>0</v>
      </c>
      <c r="CC64" s="185">
        <v>-276556.73</v>
      </c>
      <c r="CD64" s="245" t="s">
        <v>221</v>
      </c>
      <c r="CE64" s="195">
        <f t="shared" si="0"/>
        <v>94535418.029999956</v>
      </c>
      <c r="CF64" s="248"/>
    </row>
    <row r="65" spans="1:84" ht="12.6" customHeight="1" x14ac:dyDescent="0.25">
      <c r="A65" s="171" t="s">
        <v>238</v>
      </c>
      <c r="B65" s="175"/>
      <c r="C65" s="184">
        <v>550</v>
      </c>
      <c r="D65" s="184">
        <v>600</v>
      </c>
      <c r="E65" s="184">
        <v>5350</v>
      </c>
      <c r="F65" s="184">
        <v>1350</v>
      </c>
      <c r="G65" s="184">
        <v>1342.96</v>
      </c>
      <c r="H65" s="184">
        <v>1600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4961.6100000000006</v>
      </c>
      <c r="Q65" s="185">
        <v>600</v>
      </c>
      <c r="R65" s="185">
        <v>0</v>
      </c>
      <c r="S65" s="185">
        <v>50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1000</v>
      </c>
      <c r="Z65" s="185">
        <v>0</v>
      </c>
      <c r="AA65" s="185">
        <v>0</v>
      </c>
      <c r="AB65" s="185">
        <v>5193.2000000000007</v>
      </c>
      <c r="AC65" s="185">
        <v>300</v>
      </c>
      <c r="AD65" s="185">
        <v>0</v>
      </c>
      <c r="AE65" s="185">
        <v>0</v>
      </c>
      <c r="AF65" s="185">
        <v>600</v>
      </c>
      <c r="AG65" s="185">
        <v>3826.5299999999997</v>
      </c>
      <c r="AH65" s="185">
        <v>0</v>
      </c>
      <c r="AI65" s="185">
        <v>1100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3151.15</v>
      </c>
      <c r="AQ65" s="185">
        <v>0</v>
      </c>
      <c r="AR65" s="185">
        <v>210.54999999999998</v>
      </c>
      <c r="AS65" s="185">
        <v>0</v>
      </c>
      <c r="AT65" s="185">
        <v>0</v>
      </c>
      <c r="AU65" s="185">
        <v>0</v>
      </c>
      <c r="AV65" s="185">
        <v>4004.04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2514458.58</v>
      </c>
      <c r="BF65" s="185">
        <v>616144.8600000001</v>
      </c>
      <c r="BG65" s="185">
        <v>300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3400</v>
      </c>
      <c r="BO65" s="185">
        <v>0</v>
      </c>
      <c r="BP65" s="185">
        <v>0</v>
      </c>
      <c r="BQ65" s="185">
        <v>0</v>
      </c>
      <c r="BR65" s="185">
        <v>600</v>
      </c>
      <c r="BS65" s="185">
        <v>0</v>
      </c>
      <c r="BT65" s="185">
        <v>600</v>
      </c>
      <c r="BU65" s="185">
        <v>0</v>
      </c>
      <c r="BV65" s="185">
        <v>0</v>
      </c>
      <c r="BW65" s="185">
        <v>150</v>
      </c>
      <c r="BX65" s="185">
        <v>0</v>
      </c>
      <c r="BY65" s="185">
        <v>600</v>
      </c>
      <c r="BZ65" s="185">
        <v>0</v>
      </c>
      <c r="CA65" s="185">
        <v>0</v>
      </c>
      <c r="CB65" s="185">
        <v>0</v>
      </c>
      <c r="CC65" s="185">
        <v>28866.769999999997</v>
      </c>
      <c r="CD65" s="245" t="s">
        <v>221</v>
      </c>
      <c r="CE65" s="195">
        <f t="shared" si="0"/>
        <v>3200910.2500000005</v>
      </c>
      <c r="CF65" s="248"/>
    </row>
    <row r="66" spans="1:84" ht="12.6" customHeight="1" x14ac:dyDescent="0.25">
      <c r="A66" s="171" t="s">
        <v>239</v>
      </c>
      <c r="B66" s="175"/>
      <c r="C66" s="184">
        <v>154834</v>
      </c>
      <c r="D66" s="184">
        <v>20592.740000000002</v>
      </c>
      <c r="E66" s="184">
        <v>79380.889999999985</v>
      </c>
      <c r="F66" s="184">
        <v>309274.83</v>
      </c>
      <c r="G66" s="184">
        <v>43174.200000000004</v>
      </c>
      <c r="H66" s="184">
        <v>10517.52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999464.52999999991</v>
      </c>
      <c r="Q66" s="185">
        <v>1680.2</v>
      </c>
      <c r="R66" s="185">
        <v>830.84</v>
      </c>
      <c r="S66" s="184">
        <v>36048.770000000004</v>
      </c>
      <c r="T66" s="184">
        <v>38287.35</v>
      </c>
      <c r="U66" s="185">
        <v>18913593.59</v>
      </c>
      <c r="V66" s="185">
        <v>57.67</v>
      </c>
      <c r="W66" s="185">
        <v>8094.48</v>
      </c>
      <c r="X66" s="185">
        <v>5953.5999999999995</v>
      </c>
      <c r="Y66" s="185">
        <v>102804.61999999998</v>
      </c>
      <c r="Z66" s="185">
        <v>2305.25</v>
      </c>
      <c r="AA66" s="185">
        <v>250765.37</v>
      </c>
      <c r="AB66" s="185">
        <v>1834709.4200000002</v>
      </c>
      <c r="AC66" s="185">
        <v>79267.540000000008</v>
      </c>
      <c r="AD66" s="185">
        <v>1009059.06</v>
      </c>
      <c r="AE66" s="185">
        <v>17577.43</v>
      </c>
      <c r="AF66" s="185">
        <v>16676.899999999998</v>
      </c>
      <c r="AG66" s="185">
        <v>1584602.62</v>
      </c>
      <c r="AH66" s="185">
        <v>0</v>
      </c>
      <c r="AI66" s="185">
        <v>390890.32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1058093.3399999999</v>
      </c>
      <c r="AQ66" s="185">
        <v>0</v>
      </c>
      <c r="AR66" s="185">
        <v>247249.5</v>
      </c>
      <c r="AS66" s="185">
        <v>0</v>
      </c>
      <c r="AT66" s="185">
        <v>0</v>
      </c>
      <c r="AU66" s="185">
        <v>0</v>
      </c>
      <c r="AV66" s="185">
        <v>7538884.5500000007</v>
      </c>
      <c r="AW66" s="185">
        <v>17609.14</v>
      </c>
      <c r="AX66" s="185">
        <v>0</v>
      </c>
      <c r="AY66" s="185">
        <v>867510.39000000013</v>
      </c>
      <c r="AZ66" s="185">
        <v>-445673.92999999993</v>
      </c>
      <c r="BA66" s="185">
        <v>1356866.39</v>
      </c>
      <c r="BB66" s="185">
        <v>0</v>
      </c>
      <c r="BC66" s="185">
        <v>0</v>
      </c>
      <c r="BD66" s="185">
        <v>0</v>
      </c>
      <c r="BE66" s="185">
        <v>8254161.790000001</v>
      </c>
      <c r="BF66" s="185">
        <v>1213444.56</v>
      </c>
      <c r="BG66" s="185">
        <v>0</v>
      </c>
      <c r="BH66" s="185">
        <v>0</v>
      </c>
      <c r="BI66" s="185">
        <v>0</v>
      </c>
      <c r="BJ66" s="185">
        <v>0</v>
      </c>
      <c r="BK66" s="185">
        <v>612449.55000000005</v>
      </c>
      <c r="BL66" s="185">
        <v>0</v>
      </c>
      <c r="BM66" s="185">
        <v>0</v>
      </c>
      <c r="BN66" s="185">
        <v>71673675.230000019</v>
      </c>
      <c r="BO66" s="185">
        <v>0</v>
      </c>
      <c r="BP66" s="185">
        <v>0</v>
      </c>
      <c r="BQ66" s="185">
        <v>0</v>
      </c>
      <c r="BR66" s="185">
        <v>49379.930000000022</v>
      </c>
      <c r="BS66" s="185">
        <v>12139.400000000001</v>
      </c>
      <c r="BT66" s="185">
        <v>274.52999999999997</v>
      </c>
      <c r="BU66" s="185">
        <v>0</v>
      </c>
      <c r="BV66" s="185">
        <v>366959.68</v>
      </c>
      <c r="BW66" s="185">
        <v>19932.399999999998</v>
      </c>
      <c r="BX66" s="185">
        <v>843495.14</v>
      </c>
      <c r="BY66" s="185">
        <v>42356.92</v>
      </c>
      <c r="BZ66" s="185">
        <v>3619</v>
      </c>
      <c r="CA66" s="185">
        <v>0</v>
      </c>
      <c r="CB66" s="185">
        <v>0</v>
      </c>
      <c r="CC66" s="185">
        <v>898989.64000000013</v>
      </c>
      <c r="CD66" s="245" t="s">
        <v>221</v>
      </c>
      <c r="CE66" s="195">
        <f t="shared" si="0"/>
        <v>120541860.89000006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1587375</v>
      </c>
      <c r="D67" s="195">
        <f>ROUND(D51+D52,0)</f>
        <v>448333</v>
      </c>
      <c r="E67" s="195">
        <f t="shared" ref="E67:BP67" si="3">ROUND(E51+E52,0)</f>
        <v>2727108</v>
      </c>
      <c r="F67" s="195">
        <f t="shared" si="3"/>
        <v>999235</v>
      </c>
      <c r="G67" s="195">
        <f t="shared" si="3"/>
        <v>211509</v>
      </c>
      <c r="H67" s="195">
        <f t="shared" si="3"/>
        <v>162323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2670296</v>
      </c>
      <c r="Q67" s="195">
        <f t="shared" si="3"/>
        <v>197554</v>
      </c>
      <c r="R67" s="195">
        <f t="shared" si="3"/>
        <v>284188</v>
      </c>
      <c r="S67" s="195">
        <f t="shared" si="3"/>
        <v>486828</v>
      </c>
      <c r="T67" s="195">
        <f t="shared" si="3"/>
        <v>22329</v>
      </c>
      <c r="U67" s="195">
        <f t="shared" si="3"/>
        <v>289482</v>
      </c>
      <c r="V67" s="195">
        <f t="shared" si="3"/>
        <v>17188</v>
      </c>
      <c r="W67" s="195">
        <f t="shared" si="3"/>
        <v>46234</v>
      </c>
      <c r="X67" s="195">
        <f t="shared" si="3"/>
        <v>392198</v>
      </c>
      <c r="Y67" s="195">
        <f t="shared" si="3"/>
        <v>2708592</v>
      </c>
      <c r="Z67" s="195">
        <f t="shared" si="3"/>
        <v>385241</v>
      </c>
      <c r="AA67" s="195">
        <f t="shared" si="3"/>
        <v>56303</v>
      </c>
      <c r="AB67" s="195">
        <f t="shared" si="3"/>
        <v>718037</v>
      </c>
      <c r="AC67" s="195">
        <f t="shared" si="3"/>
        <v>97143</v>
      </c>
      <c r="AD67" s="195">
        <f t="shared" si="3"/>
        <v>5683</v>
      </c>
      <c r="AE67" s="195">
        <f t="shared" si="3"/>
        <v>23422</v>
      </c>
      <c r="AF67" s="195">
        <f t="shared" si="3"/>
        <v>79611</v>
      </c>
      <c r="AG67" s="195">
        <f t="shared" si="3"/>
        <v>655759</v>
      </c>
      <c r="AH67" s="195">
        <f t="shared" si="3"/>
        <v>0</v>
      </c>
      <c r="AI67" s="195">
        <f t="shared" si="3"/>
        <v>865839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86719</v>
      </c>
      <c r="AP67" s="195">
        <f t="shared" si="3"/>
        <v>284157</v>
      </c>
      <c r="AQ67" s="195">
        <f t="shared" si="3"/>
        <v>0</v>
      </c>
      <c r="AR67" s="195">
        <f t="shared" si="3"/>
        <v>25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59414</v>
      </c>
      <c r="AW67" s="195">
        <f t="shared" si="3"/>
        <v>384</v>
      </c>
      <c r="AX67" s="195">
        <f t="shared" si="3"/>
        <v>0</v>
      </c>
      <c r="AY67" s="195">
        <f t="shared" si="3"/>
        <v>262930</v>
      </c>
      <c r="AZ67" s="195">
        <f>ROUND(AZ51+AZ52,0)</f>
        <v>142341</v>
      </c>
      <c r="BA67" s="195">
        <f>ROUND(BA51+BA52,0)</f>
        <v>179587</v>
      </c>
      <c r="BB67" s="195">
        <f t="shared" si="3"/>
        <v>0</v>
      </c>
      <c r="BC67" s="195">
        <f t="shared" si="3"/>
        <v>0</v>
      </c>
      <c r="BD67" s="195">
        <f t="shared" si="3"/>
        <v>286597</v>
      </c>
      <c r="BE67" s="195">
        <f t="shared" si="3"/>
        <v>5503748</v>
      </c>
      <c r="BF67" s="195">
        <f t="shared" si="3"/>
        <v>233288</v>
      </c>
      <c r="BG67" s="195">
        <f t="shared" si="3"/>
        <v>52050</v>
      </c>
      <c r="BH67" s="195">
        <f t="shared" si="3"/>
        <v>2456851</v>
      </c>
      <c r="BI67" s="195">
        <f t="shared" si="3"/>
        <v>0</v>
      </c>
      <c r="BJ67" s="195">
        <f t="shared" si="3"/>
        <v>1346</v>
      </c>
      <c r="BK67" s="195">
        <f t="shared" si="3"/>
        <v>313</v>
      </c>
      <c r="BL67" s="195">
        <f t="shared" si="3"/>
        <v>87197</v>
      </c>
      <c r="BM67" s="195">
        <f t="shared" si="3"/>
        <v>0</v>
      </c>
      <c r="BN67" s="195">
        <f t="shared" si="3"/>
        <v>16185258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56713</v>
      </c>
      <c r="BS67" s="195">
        <f t="shared" si="4"/>
        <v>38765</v>
      </c>
      <c r="BT67" s="195">
        <f t="shared" si="4"/>
        <v>24633</v>
      </c>
      <c r="BU67" s="195">
        <f t="shared" si="4"/>
        <v>29716</v>
      </c>
      <c r="BV67" s="195">
        <f t="shared" si="4"/>
        <v>142255</v>
      </c>
      <c r="BW67" s="195">
        <f t="shared" si="4"/>
        <v>32501</v>
      </c>
      <c r="BX67" s="195">
        <f t="shared" si="4"/>
        <v>27251</v>
      </c>
      <c r="BY67" s="195">
        <f t="shared" si="4"/>
        <v>134896</v>
      </c>
      <c r="BZ67" s="195">
        <f t="shared" si="4"/>
        <v>1384</v>
      </c>
      <c r="CA67" s="195">
        <f t="shared" si="4"/>
        <v>196252</v>
      </c>
      <c r="CB67" s="195">
        <f t="shared" si="4"/>
        <v>0</v>
      </c>
      <c r="CC67" s="195">
        <f t="shared" si="4"/>
        <v>267373</v>
      </c>
      <c r="CD67" s="245" t="s">
        <v>221</v>
      </c>
      <c r="CE67" s="195">
        <f t="shared" si="0"/>
        <v>42911754</v>
      </c>
      <c r="CF67" s="248"/>
    </row>
    <row r="68" spans="1:84" ht="12.6" customHeight="1" x14ac:dyDescent="0.25">
      <c r="A68" s="171" t="s">
        <v>240</v>
      </c>
      <c r="B68" s="175"/>
      <c r="C68" s="184">
        <v>297499.18000000005</v>
      </c>
      <c r="D68" s="184">
        <v>21807.21</v>
      </c>
      <c r="E68" s="184">
        <v>419312.85000000003</v>
      </c>
      <c r="F68" s="184">
        <v>8480.8700000000026</v>
      </c>
      <c r="G68" s="184">
        <v>81336.11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29936.619999999995</v>
      </c>
      <c r="Q68" s="185">
        <v>0</v>
      </c>
      <c r="R68" s="185">
        <v>0</v>
      </c>
      <c r="S68" s="185">
        <v>0</v>
      </c>
      <c r="T68" s="185">
        <v>154145.4</v>
      </c>
      <c r="U68" s="185">
        <v>0</v>
      </c>
      <c r="V68" s="185">
        <v>0</v>
      </c>
      <c r="W68" s="185">
        <v>0</v>
      </c>
      <c r="X68" s="185">
        <v>0</v>
      </c>
      <c r="Y68" s="185">
        <v>786294.10000000009</v>
      </c>
      <c r="Z68" s="185">
        <v>0</v>
      </c>
      <c r="AA68" s="185">
        <v>0</v>
      </c>
      <c r="AB68" s="185">
        <v>94992.169999999984</v>
      </c>
      <c r="AC68" s="185">
        <v>70350.849999999991</v>
      </c>
      <c r="AD68" s="185">
        <v>0</v>
      </c>
      <c r="AE68" s="185">
        <v>536994.61</v>
      </c>
      <c r="AF68" s="185">
        <v>0</v>
      </c>
      <c r="AG68" s="185">
        <v>113518.12000000001</v>
      </c>
      <c r="AH68" s="185">
        <v>0</v>
      </c>
      <c r="AI68" s="185">
        <v>-1287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1944241.8700000003</v>
      </c>
      <c r="AQ68" s="185">
        <v>0</v>
      </c>
      <c r="AR68" s="185">
        <v>140.86000000000001</v>
      </c>
      <c r="AS68" s="185">
        <v>0</v>
      </c>
      <c r="AT68" s="185">
        <v>0</v>
      </c>
      <c r="AU68" s="185">
        <v>0</v>
      </c>
      <c r="AV68" s="185">
        <v>447482.92000000004</v>
      </c>
      <c r="AW68" s="185">
        <v>216225.98000000004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12376.2</v>
      </c>
      <c r="BF68" s="185">
        <v>12170.38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45433.850000000006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2534610.8200000003</v>
      </c>
      <c r="CD68" s="245" t="s">
        <v>221</v>
      </c>
      <c r="CE68" s="195">
        <f t="shared" si="0"/>
        <v>7826063.9700000016</v>
      </c>
      <c r="CF68" s="248"/>
    </row>
    <row r="69" spans="1:84" ht="12.6" customHeight="1" x14ac:dyDescent="0.25">
      <c r="A69" s="171" t="s">
        <v>241</v>
      </c>
      <c r="B69" s="175"/>
      <c r="C69" s="184">
        <v>21193.789999999997</v>
      </c>
      <c r="D69" s="184">
        <v>786.49</v>
      </c>
      <c r="E69" s="185">
        <v>26313.86</v>
      </c>
      <c r="F69" s="185">
        <v>13062.92</v>
      </c>
      <c r="G69" s="184">
        <v>17569.090000000004</v>
      </c>
      <c r="H69" s="184">
        <v>26638.420000000002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112998.38999999998</v>
      </c>
      <c r="Q69" s="185">
        <v>19544.53</v>
      </c>
      <c r="R69" s="220">
        <v>2310.7599999999998</v>
      </c>
      <c r="S69" s="185">
        <v>358.79</v>
      </c>
      <c r="T69" s="184">
        <v>766.66000000000008</v>
      </c>
      <c r="U69" s="185">
        <v>8467.76</v>
      </c>
      <c r="V69" s="185">
        <v>55.59</v>
      </c>
      <c r="W69" s="184">
        <v>387.72</v>
      </c>
      <c r="X69" s="185">
        <v>20011.25</v>
      </c>
      <c r="Y69" s="185">
        <v>159876.89000000004</v>
      </c>
      <c r="Z69" s="185">
        <v>5428.31</v>
      </c>
      <c r="AA69" s="185">
        <v>16620.16</v>
      </c>
      <c r="AB69" s="185">
        <v>87647.789999999979</v>
      </c>
      <c r="AC69" s="185">
        <v>2480.06</v>
      </c>
      <c r="AD69" s="185">
        <v>24.22</v>
      </c>
      <c r="AE69" s="185">
        <v>11442.9</v>
      </c>
      <c r="AF69" s="185">
        <v>7361.93</v>
      </c>
      <c r="AG69" s="185">
        <v>107305.08999999998</v>
      </c>
      <c r="AH69" s="185">
        <v>0</v>
      </c>
      <c r="AI69" s="185">
        <v>8620.0400000000009</v>
      </c>
      <c r="AJ69" s="185">
        <v>0</v>
      </c>
      <c r="AK69" s="185">
        <v>0</v>
      </c>
      <c r="AL69" s="185">
        <v>2294.94</v>
      </c>
      <c r="AM69" s="185">
        <v>0</v>
      </c>
      <c r="AN69" s="185">
        <v>0</v>
      </c>
      <c r="AO69" s="184">
        <v>0</v>
      </c>
      <c r="AP69" s="185">
        <v>129601.3</v>
      </c>
      <c r="AQ69" s="184">
        <v>0</v>
      </c>
      <c r="AR69" s="184">
        <v>174306.93000000002</v>
      </c>
      <c r="AS69" s="184">
        <v>0</v>
      </c>
      <c r="AT69" s="184">
        <v>0</v>
      </c>
      <c r="AU69" s="185">
        <v>0</v>
      </c>
      <c r="AV69" s="185">
        <v>326478.15000000002</v>
      </c>
      <c r="AW69" s="185">
        <v>178163.75</v>
      </c>
      <c r="AX69" s="185">
        <v>0</v>
      </c>
      <c r="AY69" s="185">
        <v>5256.37</v>
      </c>
      <c r="AZ69" s="185">
        <v>733.29</v>
      </c>
      <c r="BA69" s="185">
        <v>0</v>
      </c>
      <c r="BB69" s="185">
        <v>0</v>
      </c>
      <c r="BC69" s="185">
        <v>0</v>
      </c>
      <c r="BD69" s="185">
        <v>0</v>
      </c>
      <c r="BE69" s="185">
        <v>259843.94</v>
      </c>
      <c r="BF69" s="185">
        <v>873.44</v>
      </c>
      <c r="BG69" s="185">
        <v>384.37000000000006</v>
      </c>
      <c r="BH69" s="220">
        <v>24.31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5993605.5900000017</v>
      </c>
      <c r="BO69" s="185">
        <v>0</v>
      </c>
      <c r="BP69" s="185">
        <v>0</v>
      </c>
      <c r="BQ69" s="185">
        <v>0</v>
      </c>
      <c r="BR69" s="185">
        <v>3182.3199999999997</v>
      </c>
      <c r="BS69" s="185">
        <v>135553.44</v>
      </c>
      <c r="BT69" s="185">
        <v>5619.45</v>
      </c>
      <c r="BU69" s="185">
        <v>0</v>
      </c>
      <c r="BV69" s="185">
        <v>880.61</v>
      </c>
      <c r="BW69" s="185">
        <v>50436.520000000004</v>
      </c>
      <c r="BX69" s="185">
        <v>23207.200000000001</v>
      </c>
      <c r="BY69" s="185">
        <v>110469.31</v>
      </c>
      <c r="BZ69" s="185">
        <v>341691.35</v>
      </c>
      <c r="CA69" s="185">
        <v>0</v>
      </c>
      <c r="CB69" s="185">
        <v>0</v>
      </c>
      <c r="CC69" s="185">
        <v>293488.02</v>
      </c>
      <c r="CD69" s="188">
        <v>27025135.93</v>
      </c>
      <c r="CE69" s="195">
        <f t="shared" si="0"/>
        <v>35738503.939999998</v>
      </c>
      <c r="CF69" s="248"/>
    </row>
    <row r="70" spans="1:84" ht="12.6" customHeight="1" x14ac:dyDescent="0.25">
      <c r="A70" s="171" t="s">
        <v>242</v>
      </c>
      <c r="B70" s="175"/>
      <c r="C70" s="184">
        <v>73622.28</v>
      </c>
      <c r="D70" s="184">
        <v>0</v>
      </c>
      <c r="E70" s="184">
        <v>72388.969999999987</v>
      </c>
      <c r="F70" s="185">
        <v>61739.5</v>
      </c>
      <c r="G70" s="184">
        <v>18706.439999999999</v>
      </c>
      <c r="H70" s="184">
        <v>17189.79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28292.699999999997</v>
      </c>
      <c r="Q70" s="184">
        <v>0</v>
      </c>
      <c r="R70" s="184">
        <v>0</v>
      </c>
      <c r="S70" s="184">
        <v>0</v>
      </c>
      <c r="T70" s="184">
        <v>4616.05</v>
      </c>
      <c r="U70" s="185">
        <v>6205.5</v>
      </c>
      <c r="V70" s="184">
        <v>0</v>
      </c>
      <c r="W70" s="184">
        <v>0</v>
      </c>
      <c r="X70" s="185">
        <v>0</v>
      </c>
      <c r="Y70" s="185">
        <v>69718.97</v>
      </c>
      <c r="Z70" s="185">
        <v>0</v>
      </c>
      <c r="AA70" s="185">
        <v>0</v>
      </c>
      <c r="AB70" s="185">
        <v>2593779.4599999995</v>
      </c>
      <c r="AC70" s="185">
        <v>-160</v>
      </c>
      <c r="AD70" s="185">
        <v>0</v>
      </c>
      <c r="AE70" s="185">
        <v>31583.740000000005</v>
      </c>
      <c r="AF70" s="185">
        <v>0</v>
      </c>
      <c r="AG70" s="185">
        <v>142676.87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1172212.22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601171.70000000007</v>
      </c>
      <c r="AW70" s="185">
        <v>551436.80000000005</v>
      </c>
      <c r="AX70" s="185">
        <v>0</v>
      </c>
      <c r="AY70" s="185">
        <v>68363.259999999995</v>
      </c>
      <c r="AZ70" s="185">
        <v>19596.04</v>
      </c>
      <c r="BA70" s="185">
        <v>0</v>
      </c>
      <c r="BB70" s="185">
        <v>0</v>
      </c>
      <c r="BC70" s="185">
        <v>0</v>
      </c>
      <c r="BD70" s="185">
        <v>0</v>
      </c>
      <c r="BE70" s="185">
        <v>39608.699999999997</v>
      </c>
      <c r="BF70" s="185">
        <v>28864.109999999997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21709</v>
      </c>
      <c r="BS70" s="185">
        <v>204527.2</v>
      </c>
      <c r="BT70" s="185">
        <v>0</v>
      </c>
      <c r="BU70" s="185">
        <v>0</v>
      </c>
      <c r="BV70" s="185">
        <v>0</v>
      </c>
      <c r="BW70" s="185">
        <v>4110.43</v>
      </c>
      <c r="BX70" s="185">
        <v>14841.73</v>
      </c>
      <c r="BY70" s="185">
        <v>56695.42</v>
      </c>
      <c r="BZ70" s="185">
        <v>0</v>
      </c>
      <c r="CA70" s="185">
        <v>0</v>
      </c>
      <c r="CB70" s="185">
        <v>898</v>
      </c>
      <c r="CC70" s="185">
        <v>3145550.34</v>
      </c>
      <c r="CD70" s="188">
        <v>0</v>
      </c>
      <c r="CE70" s="195">
        <f t="shared" si="0"/>
        <v>9049945.2199999988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29836266.379999995</v>
      </c>
      <c r="D71" s="195">
        <f t="shared" ref="D71:AI71" si="5">SUM(D61:D69)-D70</f>
        <v>2879294.1800000006</v>
      </c>
      <c r="E71" s="195">
        <f t="shared" si="5"/>
        <v>49956909.610000007</v>
      </c>
      <c r="F71" s="195">
        <f t="shared" si="5"/>
        <v>13874518.129999999</v>
      </c>
      <c r="G71" s="195">
        <f t="shared" si="5"/>
        <v>4202384.7799999993</v>
      </c>
      <c r="H71" s="195">
        <f t="shared" si="5"/>
        <v>5033867.0699999994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42934709.279999986</v>
      </c>
      <c r="Q71" s="195">
        <f t="shared" si="5"/>
        <v>3444875.18</v>
      </c>
      <c r="R71" s="195">
        <f t="shared" si="5"/>
        <v>2312882.9500000002</v>
      </c>
      <c r="S71" s="195">
        <f t="shared" si="5"/>
        <v>2824266.98</v>
      </c>
      <c r="T71" s="195">
        <f t="shared" si="5"/>
        <v>4577759.169999999</v>
      </c>
      <c r="U71" s="195">
        <f t="shared" si="5"/>
        <v>20639760.300000001</v>
      </c>
      <c r="V71" s="195">
        <f t="shared" si="5"/>
        <v>802485.39</v>
      </c>
      <c r="W71" s="195">
        <f t="shared" si="5"/>
        <v>899715.6</v>
      </c>
      <c r="X71" s="195">
        <f t="shared" si="5"/>
        <v>2182422.27</v>
      </c>
      <c r="Y71" s="195">
        <f t="shared" si="5"/>
        <v>35840015.260000013</v>
      </c>
      <c r="Z71" s="195">
        <f t="shared" si="5"/>
        <v>1462545.56</v>
      </c>
      <c r="AA71" s="195">
        <f t="shared" si="5"/>
        <v>1529982.9799999997</v>
      </c>
      <c r="AB71" s="195">
        <f t="shared" si="5"/>
        <v>35312087.680000007</v>
      </c>
      <c r="AC71" s="195">
        <f t="shared" si="5"/>
        <v>6951210.2199999988</v>
      </c>
      <c r="AD71" s="195">
        <f t="shared" si="5"/>
        <v>1033761.9400000001</v>
      </c>
      <c r="AE71" s="195">
        <f t="shared" si="5"/>
        <v>6035525.2100000018</v>
      </c>
      <c r="AF71" s="195">
        <f t="shared" si="5"/>
        <v>813220.85000000009</v>
      </c>
      <c r="AG71" s="195">
        <f t="shared" si="5"/>
        <v>22294056.380000003</v>
      </c>
      <c r="AH71" s="195">
        <f t="shared" si="5"/>
        <v>0</v>
      </c>
      <c r="AI71" s="195">
        <f t="shared" si="5"/>
        <v>11630332.16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649490.98</v>
      </c>
      <c r="AM71" s="195">
        <f t="shared" si="6"/>
        <v>0</v>
      </c>
      <c r="AN71" s="195">
        <f t="shared" si="6"/>
        <v>0</v>
      </c>
      <c r="AO71" s="195">
        <f t="shared" si="6"/>
        <v>86719</v>
      </c>
      <c r="AP71" s="195">
        <f t="shared" si="6"/>
        <v>30326035.400000002</v>
      </c>
      <c r="AQ71" s="195">
        <f t="shared" si="6"/>
        <v>0</v>
      </c>
      <c r="AR71" s="195">
        <f t="shared" si="6"/>
        <v>6251944.7300000004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18921966.400000002</v>
      </c>
      <c r="AW71" s="195">
        <f t="shared" si="6"/>
        <v>4648806.63</v>
      </c>
      <c r="AX71" s="195">
        <f t="shared" si="6"/>
        <v>0</v>
      </c>
      <c r="AY71" s="195">
        <f t="shared" si="6"/>
        <v>3780808.87</v>
      </c>
      <c r="AZ71" s="195">
        <f t="shared" si="6"/>
        <v>1132273.1900000002</v>
      </c>
      <c r="BA71" s="195">
        <f t="shared" si="6"/>
        <v>1638934.27</v>
      </c>
      <c r="BB71" s="195">
        <f t="shared" si="6"/>
        <v>0</v>
      </c>
      <c r="BC71" s="195">
        <f t="shared" si="6"/>
        <v>0</v>
      </c>
      <c r="BD71" s="195">
        <f t="shared" si="6"/>
        <v>286597</v>
      </c>
      <c r="BE71" s="195">
        <f t="shared" si="6"/>
        <v>20969025.390000004</v>
      </c>
      <c r="BF71" s="195">
        <f t="shared" si="6"/>
        <v>6902949.9400000004</v>
      </c>
      <c r="BG71" s="195">
        <f t="shared" si="6"/>
        <v>640719.21</v>
      </c>
      <c r="BH71" s="195">
        <f t="shared" si="6"/>
        <v>2456875.31</v>
      </c>
      <c r="BI71" s="195">
        <f t="shared" si="6"/>
        <v>0</v>
      </c>
      <c r="BJ71" s="195">
        <f t="shared" si="6"/>
        <v>1346</v>
      </c>
      <c r="BK71" s="195">
        <f t="shared" si="6"/>
        <v>612762.55000000005</v>
      </c>
      <c r="BL71" s="195">
        <f t="shared" si="6"/>
        <v>87197</v>
      </c>
      <c r="BM71" s="195">
        <f t="shared" si="6"/>
        <v>0</v>
      </c>
      <c r="BN71" s="195">
        <f t="shared" si="6"/>
        <v>97456591.520000026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1237579.4699999997</v>
      </c>
      <c r="BS71" s="195">
        <f t="shared" si="7"/>
        <v>110936.90999999997</v>
      </c>
      <c r="BT71" s="195">
        <f t="shared" si="7"/>
        <v>502958.27000000014</v>
      </c>
      <c r="BU71" s="195">
        <f t="shared" si="7"/>
        <v>29778.07</v>
      </c>
      <c r="BV71" s="195">
        <f t="shared" si="7"/>
        <v>510095.29</v>
      </c>
      <c r="BW71" s="195">
        <f t="shared" si="7"/>
        <v>1038630.9</v>
      </c>
      <c r="BX71" s="195">
        <f t="shared" si="7"/>
        <v>5412437.1600000001</v>
      </c>
      <c r="BY71" s="195">
        <f t="shared" si="7"/>
        <v>1531293.2300000002</v>
      </c>
      <c r="BZ71" s="195">
        <f t="shared" si="7"/>
        <v>6102312.46</v>
      </c>
      <c r="CA71" s="195">
        <f t="shared" si="7"/>
        <v>196252</v>
      </c>
      <c r="CB71" s="195">
        <f t="shared" si="7"/>
        <v>3655.5</v>
      </c>
      <c r="CC71" s="195">
        <f t="shared" si="7"/>
        <v>3743947.25</v>
      </c>
      <c r="CD71" s="241">
        <f>CD69-CD70</f>
        <v>27025135.93</v>
      </c>
      <c r="CE71" s="195">
        <f>SUM(CE61:CE69)-CE70</f>
        <v>553600911.34000003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75422270</v>
      </c>
      <c r="D73" s="184">
        <v>7478188</v>
      </c>
      <c r="E73" s="185">
        <v>137566032.84</v>
      </c>
      <c r="F73" s="185">
        <v>34609989.020000003</v>
      </c>
      <c r="G73" s="184">
        <v>8088421</v>
      </c>
      <c r="H73" s="184">
        <v>8890958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127834756.78</v>
      </c>
      <c r="Q73" s="185">
        <v>4068019</v>
      </c>
      <c r="R73" s="185">
        <v>26731390.289999999</v>
      </c>
      <c r="S73" s="185">
        <v>0</v>
      </c>
      <c r="T73" s="185">
        <v>2853654.7</v>
      </c>
      <c r="U73" s="185">
        <v>80897027.61999999</v>
      </c>
      <c r="V73" s="185">
        <v>7124837</v>
      </c>
      <c r="W73" s="185">
        <v>8493277.0499999989</v>
      </c>
      <c r="X73" s="185">
        <v>45453877.699999996</v>
      </c>
      <c r="Y73" s="185">
        <v>138141909.66</v>
      </c>
      <c r="Z73" s="185">
        <v>384342</v>
      </c>
      <c r="AA73" s="185">
        <v>2144761.4500000002</v>
      </c>
      <c r="AB73" s="185">
        <v>71807162.75</v>
      </c>
      <c r="AC73" s="185">
        <v>37749874</v>
      </c>
      <c r="AD73" s="185">
        <v>3015555</v>
      </c>
      <c r="AE73" s="185">
        <v>9590232.5599999987</v>
      </c>
      <c r="AF73" s="185">
        <v>17454</v>
      </c>
      <c r="AG73" s="185">
        <v>68373429.039999992</v>
      </c>
      <c r="AH73" s="185">
        <v>0</v>
      </c>
      <c r="AI73" s="185">
        <v>6152575.7400000012</v>
      </c>
      <c r="AJ73" s="185">
        <v>0</v>
      </c>
      <c r="AK73" s="185">
        <v>0</v>
      </c>
      <c r="AL73" s="185">
        <v>2459083.6599999997</v>
      </c>
      <c r="AM73" s="185">
        <v>0</v>
      </c>
      <c r="AN73" s="185">
        <v>0</v>
      </c>
      <c r="AO73" s="185">
        <v>0</v>
      </c>
      <c r="AP73" s="185">
        <v>478575.15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4511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915832165.00999987</v>
      </c>
      <c r="CF73" s="248"/>
    </row>
    <row r="74" spans="1:84" ht="12.6" customHeight="1" x14ac:dyDescent="0.25">
      <c r="A74" s="171" t="s">
        <v>246</v>
      </c>
      <c r="B74" s="175"/>
      <c r="C74" s="184">
        <v>2193156</v>
      </c>
      <c r="D74" s="184">
        <v>176839</v>
      </c>
      <c r="E74" s="185">
        <v>17092010.219999999</v>
      </c>
      <c r="F74" s="185">
        <v>2488363.9600000009</v>
      </c>
      <c r="G74" s="184">
        <v>2331146.92</v>
      </c>
      <c r="H74" s="184">
        <v>2060733.3100000005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70338975.659999996</v>
      </c>
      <c r="Q74" s="185">
        <v>5806333</v>
      </c>
      <c r="R74" s="185">
        <v>20883325</v>
      </c>
      <c r="S74" s="185">
        <v>0</v>
      </c>
      <c r="T74" s="185">
        <v>13652216.300000001</v>
      </c>
      <c r="U74" s="185">
        <v>40145887.459999993</v>
      </c>
      <c r="V74" s="185">
        <v>8347221</v>
      </c>
      <c r="W74" s="185">
        <v>9878974.2999999989</v>
      </c>
      <c r="X74" s="185">
        <v>61135734.899999999</v>
      </c>
      <c r="Y74" s="185">
        <v>142510030.67999998</v>
      </c>
      <c r="Z74" s="185">
        <v>18276789</v>
      </c>
      <c r="AA74" s="185">
        <v>8304684.5499999998</v>
      </c>
      <c r="AB74" s="185">
        <v>56941546.180000007</v>
      </c>
      <c r="AC74" s="185">
        <v>2337570.5</v>
      </c>
      <c r="AD74" s="185">
        <v>107535</v>
      </c>
      <c r="AE74" s="185">
        <v>10588962.149999999</v>
      </c>
      <c r="AF74" s="185">
        <v>3403339.75</v>
      </c>
      <c r="AG74" s="185">
        <v>149525388.94</v>
      </c>
      <c r="AH74" s="185">
        <v>0</v>
      </c>
      <c r="AI74" s="185">
        <v>8332008.5599999996</v>
      </c>
      <c r="AJ74" s="185">
        <v>0</v>
      </c>
      <c r="AK74" s="185">
        <v>0</v>
      </c>
      <c r="AL74" s="185">
        <v>503646.29000000004</v>
      </c>
      <c r="AM74" s="185">
        <v>0</v>
      </c>
      <c r="AN74" s="185">
        <v>0</v>
      </c>
      <c r="AO74" s="185">
        <v>0</v>
      </c>
      <c r="AP74" s="185">
        <v>67436102.979999989</v>
      </c>
      <c r="AQ74" s="185">
        <v>0</v>
      </c>
      <c r="AR74" s="185">
        <v>8836351.0899999999</v>
      </c>
      <c r="AS74" s="185">
        <v>0</v>
      </c>
      <c r="AT74" s="185">
        <v>0</v>
      </c>
      <c r="AU74" s="185">
        <v>0</v>
      </c>
      <c r="AV74" s="185">
        <v>35235873.850000001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768870746.54999995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77615426</v>
      </c>
      <c r="D75" s="195">
        <f t="shared" si="9"/>
        <v>7655027</v>
      </c>
      <c r="E75" s="195">
        <f t="shared" si="9"/>
        <v>154658043.06</v>
      </c>
      <c r="F75" s="195">
        <f t="shared" si="9"/>
        <v>37098352.980000004</v>
      </c>
      <c r="G75" s="195">
        <f t="shared" si="9"/>
        <v>10419567.92</v>
      </c>
      <c r="H75" s="195">
        <f t="shared" si="9"/>
        <v>10951691.310000001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198173732.44</v>
      </c>
      <c r="Q75" s="195">
        <f t="shared" si="9"/>
        <v>9874352</v>
      </c>
      <c r="R75" s="195">
        <f t="shared" si="9"/>
        <v>47614715.289999999</v>
      </c>
      <c r="S75" s="195">
        <f t="shared" si="9"/>
        <v>0</v>
      </c>
      <c r="T75" s="195">
        <f t="shared" si="9"/>
        <v>16505871</v>
      </c>
      <c r="U75" s="195">
        <f t="shared" si="9"/>
        <v>121042915.07999998</v>
      </c>
      <c r="V75" s="195">
        <f t="shared" si="9"/>
        <v>15472058</v>
      </c>
      <c r="W75" s="195">
        <f t="shared" si="9"/>
        <v>18372251.349999998</v>
      </c>
      <c r="X75" s="195">
        <f t="shared" si="9"/>
        <v>106589612.59999999</v>
      </c>
      <c r="Y75" s="195">
        <f t="shared" si="9"/>
        <v>280651940.33999997</v>
      </c>
      <c r="Z75" s="195">
        <f t="shared" si="9"/>
        <v>18661131</v>
      </c>
      <c r="AA75" s="195">
        <f t="shared" si="9"/>
        <v>10449446</v>
      </c>
      <c r="AB75" s="195">
        <f t="shared" si="9"/>
        <v>128748708.93000001</v>
      </c>
      <c r="AC75" s="195">
        <f t="shared" si="9"/>
        <v>40087444.5</v>
      </c>
      <c r="AD75" s="195">
        <f t="shared" si="9"/>
        <v>3123090</v>
      </c>
      <c r="AE75" s="195">
        <f t="shared" si="9"/>
        <v>20179194.709999997</v>
      </c>
      <c r="AF75" s="195">
        <f t="shared" si="9"/>
        <v>3420793.75</v>
      </c>
      <c r="AG75" s="195">
        <f t="shared" si="9"/>
        <v>217898817.97999999</v>
      </c>
      <c r="AH75" s="195">
        <f t="shared" si="9"/>
        <v>0</v>
      </c>
      <c r="AI75" s="195">
        <f t="shared" si="9"/>
        <v>14484584.300000001</v>
      </c>
      <c r="AJ75" s="195">
        <f t="shared" si="9"/>
        <v>0</v>
      </c>
      <c r="AK75" s="195">
        <f t="shared" si="9"/>
        <v>0</v>
      </c>
      <c r="AL75" s="195">
        <f t="shared" si="9"/>
        <v>2962729.9499999997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67914678.129999995</v>
      </c>
      <c r="AQ75" s="195">
        <f t="shared" si="9"/>
        <v>0</v>
      </c>
      <c r="AR75" s="195">
        <f t="shared" si="9"/>
        <v>8836351.0899999999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35240384.850000001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1684702911.5599997</v>
      </c>
      <c r="CF75" s="248"/>
    </row>
    <row r="76" spans="1:84" ht="12.6" customHeight="1" x14ac:dyDescent="0.25">
      <c r="A76" s="171" t="s">
        <v>248</v>
      </c>
      <c r="B76" s="175"/>
      <c r="C76" s="184">
        <v>43055.8</v>
      </c>
      <c r="D76" s="184">
        <v>18532.38</v>
      </c>
      <c r="E76" s="185">
        <v>115938.79382352943</v>
      </c>
      <c r="F76" s="185">
        <v>44551</v>
      </c>
      <c r="G76" s="184">
        <v>7979.2</v>
      </c>
      <c r="H76" s="184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21749.09</v>
      </c>
      <c r="Z76" s="185">
        <v>12414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24134.81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12837.33</v>
      </c>
      <c r="AZ76" s="185">
        <v>6876.27</v>
      </c>
      <c r="BA76" s="185">
        <v>10027.75</v>
      </c>
      <c r="BB76" s="185">
        <v>0</v>
      </c>
      <c r="BC76" s="185">
        <v>0</v>
      </c>
      <c r="BD76" s="185">
        <v>7706.59</v>
      </c>
      <c r="BE76" s="185">
        <v>288296.01367647067</v>
      </c>
      <c r="BF76" s="185">
        <v>11603.91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5" t="s">
        <v>221</v>
      </c>
      <c r="CE76" s="195">
        <f t="shared" si="8"/>
        <v>831555.74000000034</v>
      </c>
      <c r="CF76" s="195">
        <f>BE59-CE76</f>
        <v>0.25999999966006726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275102</v>
      </c>
      <c r="F77" s="184">
        <v>0</v>
      </c>
      <c r="G77" s="184">
        <v>8190</v>
      </c>
      <c r="H77" s="184">
        <v>11910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2308</v>
      </c>
      <c r="AG77" s="184">
        <v>9494</v>
      </c>
      <c r="AH77" s="184">
        <v>0</v>
      </c>
      <c r="AI77" s="184">
        <v>5951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11716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324671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17726.311536719506</v>
      </c>
      <c r="D78" s="184">
        <v>7629.8835789108507</v>
      </c>
      <c r="E78" s="184">
        <v>47732.644115482086</v>
      </c>
      <c r="F78" s="184">
        <v>18341.893665252777</v>
      </c>
      <c r="G78" s="184">
        <v>3285.0808721192557</v>
      </c>
      <c r="H78" s="184">
        <v>3515.9571067627085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17280.443696561899</v>
      </c>
      <c r="Q78" s="184">
        <v>3498.484323499632</v>
      </c>
      <c r="R78" s="184">
        <v>415.18445526978445</v>
      </c>
      <c r="S78" s="184">
        <v>8172.7543914193393</v>
      </c>
      <c r="T78" s="184">
        <v>44.838850734723799</v>
      </c>
      <c r="U78" s="184">
        <v>6654.7137116922831</v>
      </c>
      <c r="V78" s="184">
        <v>250.31697040411416</v>
      </c>
      <c r="W78" s="184">
        <v>823.29992635891313</v>
      </c>
      <c r="X78" s="184">
        <v>1063.6206861685998</v>
      </c>
      <c r="Y78" s="184">
        <v>8954.2209175105509</v>
      </c>
      <c r="Z78" s="184">
        <v>5110.9126161129489</v>
      </c>
      <c r="AA78" s="184">
        <v>1158.1029913298501</v>
      </c>
      <c r="AB78" s="184">
        <v>5515.8661886285527</v>
      </c>
      <c r="AC78" s="184">
        <v>694.64606109315389</v>
      </c>
      <c r="AD78" s="184">
        <v>129.82722606452853</v>
      </c>
      <c r="AE78" s="184">
        <v>420.06728301483832</v>
      </c>
      <c r="AF78" s="184">
        <v>1823.1433067951095</v>
      </c>
      <c r="AG78" s="184">
        <v>9936.435066577169</v>
      </c>
      <c r="AH78" s="184">
        <v>0</v>
      </c>
      <c r="AI78" s="184">
        <v>9088.8486302114488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1918.959537917066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235.90727638414046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4128.4802631083148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1252.2271126683181</v>
      </c>
      <c r="BI78" s="184">
        <v>0</v>
      </c>
      <c r="BJ78" s="245" t="s">
        <v>221</v>
      </c>
      <c r="BK78" s="184">
        <v>0</v>
      </c>
      <c r="BL78" s="184">
        <v>1936.8234414463991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695.42830162566679</v>
      </c>
      <c r="BT78" s="184">
        <v>567.42081406308921</v>
      </c>
      <c r="BU78" s="184">
        <v>684.49340239222386</v>
      </c>
      <c r="BV78" s="184">
        <v>3216.6224743580783</v>
      </c>
      <c r="BW78" s="184">
        <v>704.64638874301556</v>
      </c>
      <c r="BX78" s="184">
        <v>471.67868993894973</v>
      </c>
      <c r="BY78" s="184">
        <v>1835.5891653729327</v>
      </c>
      <c r="BZ78" s="184">
        <v>0</v>
      </c>
      <c r="CA78" s="184">
        <v>4026.2249572871469</v>
      </c>
      <c r="CB78" s="184">
        <v>0</v>
      </c>
      <c r="CC78" s="245" t="s">
        <v>221</v>
      </c>
      <c r="CD78" s="245" t="s">
        <v>221</v>
      </c>
      <c r="CE78" s="195">
        <f t="shared" si="8"/>
        <v>200941.99999999994</v>
      </c>
      <c r="CF78" s="195"/>
    </row>
    <row r="79" spans="1:84" ht="12.6" customHeight="1" x14ac:dyDescent="0.25">
      <c r="A79" s="171" t="s">
        <v>251</v>
      </c>
      <c r="B79" s="175"/>
      <c r="C79" s="221">
        <v>382773.4577189025</v>
      </c>
      <c r="D79" s="221">
        <v>47070.625212943218</v>
      </c>
      <c r="E79" s="184">
        <v>782263.20660228841</v>
      </c>
      <c r="F79" s="184">
        <v>193157.18917443781</v>
      </c>
      <c r="G79" s="184">
        <v>31155.255632590844</v>
      </c>
      <c r="H79" s="184">
        <v>43541.67426582631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122883.36071348749</v>
      </c>
      <c r="Q79" s="184">
        <v>56291.072066461064</v>
      </c>
      <c r="R79" s="184">
        <v>7.4500309016762642</v>
      </c>
      <c r="S79" s="184">
        <v>263.48794394786034</v>
      </c>
      <c r="T79" s="184">
        <v>79746.532157516005</v>
      </c>
      <c r="U79" s="184">
        <v>0</v>
      </c>
      <c r="V79" s="184">
        <v>0</v>
      </c>
      <c r="W79" s="184">
        <v>0</v>
      </c>
      <c r="X79" s="184">
        <v>2.6743581812320421</v>
      </c>
      <c r="Y79" s="184">
        <v>22731.663426602474</v>
      </c>
      <c r="Z79" s="184">
        <v>317.35717083953551</v>
      </c>
      <c r="AA79" s="184">
        <v>0</v>
      </c>
      <c r="AB79" s="184">
        <v>1913.9490050350646</v>
      </c>
      <c r="AC79" s="184">
        <v>15.027343423724632</v>
      </c>
      <c r="AD79" s="184">
        <v>0</v>
      </c>
      <c r="AE79" s="184">
        <v>3282.6474794444948</v>
      </c>
      <c r="AF79" s="184">
        <v>7999.3878290584353</v>
      </c>
      <c r="AG79" s="184">
        <v>237330.19794144551</v>
      </c>
      <c r="AH79" s="184">
        <v>0</v>
      </c>
      <c r="AI79" s="184">
        <v>161156.99153621111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65184.650666160895</v>
      </c>
      <c r="AQ79" s="184">
        <v>0</v>
      </c>
      <c r="AR79" s="184">
        <v>67520.256882419751</v>
      </c>
      <c r="AS79" s="184">
        <v>0</v>
      </c>
      <c r="AT79" s="184">
        <v>0</v>
      </c>
      <c r="AU79" s="184">
        <v>0</v>
      </c>
      <c r="AV79" s="184">
        <v>138491.88484187468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2445100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115.40780343344544</v>
      </c>
      <c r="D80" s="187">
        <v>14.191990987144321</v>
      </c>
      <c r="E80" s="187">
        <v>235.85563878640733</v>
      </c>
      <c r="F80" s="187">
        <v>58.237702929681255</v>
      </c>
      <c r="G80" s="187">
        <v>9.3934402855206862</v>
      </c>
      <c r="H80" s="187">
        <v>13.127997470827351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37.049848813911112</v>
      </c>
      <c r="Q80" s="187">
        <v>16.971994397988887</v>
      </c>
      <c r="R80" s="187">
        <v>2.2462155735603648E-3</v>
      </c>
      <c r="S80" s="187">
        <v>7.9442720567496891E-2</v>
      </c>
      <c r="T80" s="187">
        <v>24.043914023140619</v>
      </c>
      <c r="U80" s="187">
        <v>0</v>
      </c>
      <c r="V80" s="187">
        <v>0</v>
      </c>
      <c r="W80" s="187">
        <v>0</v>
      </c>
      <c r="X80" s="187">
        <v>8.0633021194722329E-4</v>
      </c>
      <c r="Y80" s="187">
        <v>6.8536918941206588</v>
      </c>
      <c r="Z80" s="187">
        <v>9.5684518484403777E-2</v>
      </c>
      <c r="AA80" s="187">
        <v>0</v>
      </c>
      <c r="AB80" s="187">
        <v>0.57706365501689605</v>
      </c>
      <c r="AC80" s="187">
        <v>4.5308070896746709E-3</v>
      </c>
      <c r="AD80" s="187">
        <v>0</v>
      </c>
      <c r="AE80" s="187">
        <v>0.98973198744421975</v>
      </c>
      <c r="AF80" s="187">
        <v>2.4118489920004755</v>
      </c>
      <c r="AG80" s="187">
        <v>71.556050401387196</v>
      </c>
      <c r="AH80" s="187">
        <v>0</v>
      </c>
      <c r="AI80" s="187">
        <v>48.589509084495795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19.653445658927165</v>
      </c>
      <c r="AQ80" s="187">
        <v>0</v>
      </c>
      <c r="AR80" s="187">
        <v>20.357640732196543</v>
      </c>
      <c r="AS80" s="187">
        <v>0</v>
      </c>
      <c r="AT80" s="187">
        <v>0</v>
      </c>
      <c r="AU80" s="187">
        <v>0</v>
      </c>
      <c r="AV80" s="187">
        <v>41.755884324393023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737.207908449976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1002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1001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1003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1004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19154</v>
      </c>
      <c r="D111" s="174">
        <v>90238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2102</v>
      </c>
      <c r="D114" s="174">
        <v>3631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24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240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16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" customHeight="1" x14ac:dyDescent="0.25">
      <c r="A128" s="173" t="s">
        <v>292</v>
      </c>
      <c r="B128" s="172" t="s">
        <v>256</v>
      </c>
      <c r="C128" s="189">
        <v>450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9702</v>
      </c>
      <c r="C138" s="189">
        <v>4348</v>
      </c>
      <c r="D138" s="174">
        <v>5104</v>
      </c>
      <c r="E138" s="175">
        <f>SUM(B138:D138)</f>
        <v>19154</v>
      </c>
    </row>
    <row r="139" spans="1:6" ht="12.6" customHeight="1" x14ac:dyDescent="0.25">
      <c r="A139" s="173" t="s">
        <v>215</v>
      </c>
      <c r="B139" s="174">
        <v>48896</v>
      </c>
      <c r="C139" s="189">
        <v>22034</v>
      </c>
      <c r="D139" s="174">
        <v>19308</v>
      </c>
      <c r="E139" s="175">
        <f>SUM(B139:D139)</f>
        <v>90238</v>
      </c>
    </row>
    <row r="140" spans="1:6" ht="12.6" customHeight="1" x14ac:dyDescent="0.25">
      <c r="A140" s="173" t="s">
        <v>298</v>
      </c>
      <c r="B140" s="174">
        <v>78166</v>
      </c>
      <c r="C140" s="174">
        <v>87725</v>
      </c>
      <c r="D140" s="174">
        <v>94726</v>
      </c>
      <c r="E140" s="175">
        <f>SUM(B140:D140)</f>
        <v>260617</v>
      </c>
    </row>
    <row r="141" spans="1:6" ht="12.6" customHeight="1" x14ac:dyDescent="0.25">
      <c r="A141" s="173" t="s">
        <v>245</v>
      </c>
      <c r="B141" s="174">
        <v>500331554.2945323</v>
      </c>
      <c r="C141" s="189">
        <v>186802818.66892263</v>
      </c>
      <c r="D141" s="174">
        <v>228697792.03654501</v>
      </c>
      <c r="E141" s="175">
        <f>SUM(B141:D141)</f>
        <v>915832165</v>
      </c>
      <c r="F141" s="199"/>
    </row>
    <row r="142" spans="1:6" ht="12.6" customHeight="1" x14ac:dyDescent="0.25">
      <c r="A142" s="173" t="s">
        <v>246</v>
      </c>
      <c r="B142" s="174">
        <v>325225989.76649076</v>
      </c>
      <c r="C142" s="189">
        <v>191853254.30205312</v>
      </c>
      <c r="D142" s="174">
        <v>251791502.93145618</v>
      </c>
      <c r="E142" s="175">
        <f>SUM(B142:D142)</f>
        <v>768870747.00000012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32984534.960000001</v>
      </c>
      <c r="C157" s="174">
        <v>28317406.519999996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13536773.549999991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350537.40000000008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1985904.3900000001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22980311.869999994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89160.999999999971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12468790.940000003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905116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52316595.149999991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6386022.3100000005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1440041.66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7826063.9700000007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4112042.8800000008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1277109.6400000001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5389152.5200000014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643676.82999999996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19665545.609999999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20309222.439999998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7687239.0500000007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7687239.0500000007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42128547.039999999</v>
      </c>
      <c r="C195" s="189"/>
      <c r="D195" s="174"/>
      <c r="E195" s="175">
        <f t="shared" ref="E195:E203" si="10">SUM(B195:C195)-D195</f>
        <v>42128547.039999999</v>
      </c>
    </row>
    <row r="196" spans="1:8" ht="12.6" customHeight="1" x14ac:dyDescent="0.25">
      <c r="A196" s="173" t="s">
        <v>333</v>
      </c>
      <c r="B196" s="174">
        <v>6433912.8600000003</v>
      </c>
      <c r="C196" s="189">
        <v>99851.59</v>
      </c>
      <c r="D196" s="174"/>
      <c r="E196" s="175">
        <f t="shared" si="10"/>
        <v>6533764.4500000002</v>
      </c>
    </row>
    <row r="197" spans="1:8" ht="12.6" customHeight="1" x14ac:dyDescent="0.25">
      <c r="A197" s="173" t="s">
        <v>334</v>
      </c>
      <c r="B197" s="174">
        <v>284664219.95999998</v>
      </c>
      <c r="C197" s="189">
        <v>3665014.03</v>
      </c>
      <c r="D197" s="174"/>
      <c r="E197" s="175">
        <f t="shared" si="10"/>
        <v>288329233.98999995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27102825.09</v>
      </c>
      <c r="C199" s="189">
        <v>1620445.3</v>
      </c>
      <c r="D199" s="174"/>
      <c r="E199" s="175">
        <f t="shared" si="10"/>
        <v>28723270.390000001</v>
      </c>
    </row>
    <row r="200" spans="1:8" ht="12.6" customHeight="1" x14ac:dyDescent="0.25">
      <c r="A200" s="173" t="s">
        <v>337</v>
      </c>
      <c r="B200" s="174">
        <v>112421703.16</v>
      </c>
      <c r="C200" s="189">
        <v>4287610.26</v>
      </c>
      <c r="D200" s="174">
        <v>2478980.8199999998</v>
      </c>
      <c r="E200" s="175">
        <f t="shared" si="10"/>
        <v>114230332.60000001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12509111.75</v>
      </c>
      <c r="C202" s="189"/>
      <c r="D202" s="174"/>
      <c r="E202" s="175">
        <f t="shared" si="10"/>
        <v>12509111.75</v>
      </c>
    </row>
    <row r="203" spans="1:8" ht="12.6" customHeight="1" x14ac:dyDescent="0.25">
      <c r="A203" s="173" t="s">
        <v>340</v>
      </c>
      <c r="B203" s="174">
        <v>6262292.9899999965</v>
      </c>
      <c r="C203" s="189">
        <v>-4724636.6500000004</v>
      </c>
      <c r="D203" s="174"/>
      <c r="E203" s="175">
        <f t="shared" si="10"/>
        <v>1537656.3399999961</v>
      </c>
    </row>
    <row r="204" spans="1:8" ht="12.6" customHeight="1" x14ac:dyDescent="0.25">
      <c r="A204" s="173" t="s">
        <v>203</v>
      </c>
      <c r="B204" s="175">
        <f>SUM(B195:B203)</f>
        <v>491522612.8499999</v>
      </c>
      <c r="C204" s="191">
        <f>SUM(C195:C203)</f>
        <v>4948284.5299999993</v>
      </c>
      <c r="D204" s="175">
        <f>SUM(D195:D203)</f>
        <v>2478980.8199999998</v>
      </c>
      <c r="E204" s="175">
        <f>SUM(E195:E203)</f>
        <v>493991916.55999994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5123338.8100000005</v>
      </c>
      <c r="C209" s="189">
        <v>208975.01</v>
      </c>
      <c r="D209" s="174"/>
      <c r="E209" s="175">
        <f t="shared" ref="E209:E216" si="11">SUM(B209:C209)-D209</f>
        <v>5332313.82</v>
      </c>
      <c r="H209" s="255"/>
    </row>
    <row r="210" spans="1:8" ht="12.6" customHeight="1" x14ac:dyDescent="0.25">
      <c r="A210" s="173" t="s">
        <v>334</v>
      </c>
      <c r="B210" s="174">
        <v>133619339.86</v>
      </c>
      <c r="C210" s="189">
        <v>9625756.5599999987</v>
      </c>
      <c r="D210" s="174"/>
      <c r="E210" s="175">
        <f t="shared" si="11"/>
        <v>143245096.41999999</v>
      </c>
      <c r="H210" s="255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>
        <v>24566795.789999999</v>
      </c>
      <c r="C212" s="189">
        <v>323286.39</v>
      </c>
      <c r="D212" s="174"/>
      <c r="E212" s="175">
        <f t="shared" si="11"/>
        <v>24890082.18</v>
      </c>
      <c r="H212" s="255"/>
    </row>
    <row r="213" spans="1:8" ht="12.6" customHeight="1" x14ac:dyDescent="0.25">
      <c r="A213" s="173" t="s">
        <v>337</v>
      </c>
      <c r="B213" s="174">
        <v>13319305.190000001</v>
      </c>
      <c r="C213" s="189">
        <v>15609568.77</v>
      </c>
      <c r="D213" s="174">
        <v>2442039.33</v>
      </c>
      <c r="E213" s="175">
        <f t="shared" si="11"/>
        <v>26486834.630000003</v>
      </c>
      <c r="H213" s="255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3216344.67</v>
      </c>
      <c r="C215" s="189">
        <v>332669.69</v>
      </c>
      <c r="D215" s="174"/>
      <c r="E215" s="175">
        <f t="shared" si="11"/>
        <v>3549014.36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179845124.31999996</v>
      </c>
      <c r="C217" s="191">
        <f>SUM(C208:C216)</f>
        <v>26100256.419999998</v>
      </c>
      <c r="D217" s="175">
        <f>SUM(D208:D216)</f>
        <v>2442039.33</v>
      </c>
      <c r="E217" s="175">
        <f>SUM(E208:E216)</f>
        <v>203503341.41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4408079.6499999976</v>
      </c>
      <c r="D221" s="172">
        <f>C221</f>
        <v>4408079.6499999976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605685073.85000014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287595210.20000005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23582106.150000006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184620709.68000004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1101483099.8800001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18053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5574291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11967355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17541646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26711742.649999999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26711742.649999999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1150144568.1800003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51053865.660000011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257610466.65000004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189101173.12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-8514903.4100001864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10172328.339999998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5.2834364661080713E-10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121220584.11999987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195108630.11000004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195108630.11000004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42128547.039999999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6533764.4500000002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288329233.98999995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28723270.390000001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114230332.60000001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12509111.75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1537656.3399999961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493991916.55999994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203503341.40999994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290488575.14999998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40479229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40479229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647297018.37999988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6845298.9600000177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23932007.550000012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10505545.029999997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-450152.99999999721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1015551.03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12117591.129999999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53965840.700000018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13758532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111565264+12117591</f>
        <v>123682855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69050022.000000015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206491409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12117591.129999999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194373817.87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398957359.48999989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>
        <v>0</v>
      </c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647297018.05999994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647297018.37999988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915832165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768870747.00000012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1684702912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4408079.6499999976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1101483099.8800008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17541646.499999996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26711742.649999995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1150144568.680001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534558343.31999898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9049945.2199999988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9049945.2199999988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543608288.53999901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197216251.54000005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52316595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8363495.9399999995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94535418.029999956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3200910.2500000005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120541860.89000006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42911760.369999997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7826063.9700000016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5389152.5200000014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20309222.439999998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7687239.0500000007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2352889.9300000034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562650859.92999995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-19042571.390000939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25802480.419999998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6759909.0299990587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6759909.0299990587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PeaceHealth Southwest Medical Center   H-0     FYE 06/30/2017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19154</v>
      </c>
      <c r="C414" s="194">
        <f>E138</f>
        <v>19154</v>
      </c>
      <c r="D414" s="179"/>
    </row>
    <row r="415" spans="1:5" ht="12.6" customHeight="1" x14ac:dyDescent="0.25">
      <c r="A415" s="179" t="s">
        <v>464</v>
      </c>
      <c r="B415" s="179">
        <f>D111</f>
        <v>90238</v>
      </c>
      <c r="C415" s="179">
        <f>E139</f>
        <v>90238</v>
      </c>
      <c r="D415" s="194">
        <f>SUM(C59:H59)+N59</f>
        <v>90238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2102</v>
      </c>
    </row>
    <row r="424" spans="1:7" ht="12.6" customHeight="1" x14ac:dyDescent="0.25">
      <c r="A424" s="179" t="s">
        <v>980</v>
      </c>
      <c r="B424" s="179">
        <f>D114</f>
        <v>3631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197216251.54000005</v>
      </c>
      <c r="C427" s="179">
        <f t="shared" ref="C427:C434" si="13">CE61</f>
        <v>197216251.54000005</v>
      </c>
      <c r="D427" s="179"/>
    </row>
    <row r="428" spans="1:7" ht="12.6" customHeight="1" x14ac:dyDescent="0.25">
      <c r="A428" s="179" t="s">
        <v>3</v>
      </c>
      <c r="B428" s="179">
        <f t="shared" si="12"/>
        <v>52316595</v>
      </c>
      <c r="C428" s="179">
        <f t="shared" si="13"/>
        <v>52316598</v>
      </c>
      <c r="D428" s="179">
        <f>D173</f>
        <v>52316595.149999991</v>
      </c>
    </row>
    <row r="429" spans="1:7" ht="12.6" customHeight="1" x14ac:dyDescent="0.25">
      <c r="A429" s="179" t="s">
        <v>236</v>
      </c>
      <c r="B429" s="179">
        <f t="shared" si="12"/>
        <v>8363495.9399999995</v>
      </c>
      <c r="C429" s="179">
        <f t="shared" si="13"/>
        <v>8363495.9399999995</v>
      </c>
      <c r="D429" s="179"/>
    </row>
    <row r="430" spans="1:7" ht="12.6" customHeight="1" x14ac:dyDescent="0.25">
      <c r="A430" s="179" t="s">
        <v>237</v>
      </c>
      <c r="B430" s="179">
        <f t="shared" si="12"/>
        <v>94535418.029999956</v>
      </c>
      <c r="C430" s="179">
        <f t="shared" si="13"/>
        <v>94535418.029999956</v>
      </c>
      <c r="D430" s="179"/>
    </row>
    <row r="431" spans="1:7" ht="12.6" customHeight="1" x14ac:dyDescent="0.25">
      <c r="A431" s="179" t="s">
        <v>444</v>
      </c>
      <c r="B431" s="179">
        <f t="shared" si="12"/>
        <v>3200910.2500000005</v>
      </c>
      <c r="C431" s="179">
        <f t="shared" si="13"/>
        <v>3200910.2500000005</v>
      </c>
      <c r="D431" s="179"/>
    </row>
    <row r="432" spans="1:7" ht="12.6" customHeight="1" x14ac:dyDescent="0.25">
      <c r="A432" s="179" t="s">
        <v>445</v>
      </c>
      <c r="B432" s="179">
        <f t="shared" si="12"/>
        <v>120541860.89000006</v>
      </c>
      <c r="C432" s="179">
        <f t="shared" si="13"/>
        <v>120541860.89000006</v>
      </c>
      <c r="D432" s="179"/>
    </row>
    <row r="433" spans="1:7" ht="12.6" customHeight="1" x14ac:dyDescent="0.25">
      <c r="A433" s="179" t="s">
        <v>6</v>
      </c>
      <c r="B433" s="179">
        <f t="shared" si="12"/>
        <v>42911760.369999997</v>
      </c>
      <c r="C433" s="179">
        <f t="shared" si="13"/>
        <v>42911754</v>
      </c>
      <c r="D433" s="179">
        <f>C217</f>
        <v>26100256.419999998</v>
      </c>
    </row>
    <row r="434" spans="1:7" ht="12.6" customHeight="1" x14ac:dyDescent="0.25">
      <c r="A434" s="179" t="s">
        <v>474</v>
      </c>
      <c r="B434" s="179">
        <f t="shared" si="12"/>
        <v>7826063.9700000016</v>
      </c>
      <c r="C434" s="179">
        <f t="shared" si="13"/>
        <v>7826063.9700000016</v>
      </c>
      <c r="D434" s="179">
        <f>D177</f>
        <v>7826063.9700000007</v>
      </c>
    </row>
    <row r="435" spans="1:7" ht="12.6" customHeight="1" x14ac:dyDescent="0.25">
      <c r="A435" s="179" t="s">
        <v>447</v>
      </c>
      <c r="B435" s="179">
        <f t="shared" si="12"/>
        <v>5389152.5200000014</v>
      </c>
      <c r="C435" s="179"/>
      <c r="D435" s="179">
        <f>D181</f>
        <v>5389152.5200000014</v>
      </c>
    </row>
    <row r="436" spans="1:7" ht="12.6" customHeight="1" x14ac:dyDescent="0.25">
      <c r="A436" s="179" t="s">
        <v>475</v>
      </c>
      <c r="B436" s="179">
        <f t="shared" si="12"/>
        <v>20309222.439999998</v>
      </c>
      <c r="C436" s="179"/>
      <c r="D436" s="179">
        <f>D186</f>
        <v>20309222.439999998</v>
      </c>
    </row>
    <row r="437" spans="1:7" ht="12.6" customHeight="1" x14ac:dyDescent="0.25">
      <c r="A437" s="194" t="s">
        <v>449</v>
      </c>
      <c r="B437" s="194">
        <f t="shared" si="12"/>
        <v>7687239.0500000007</v>
      </c>
      <c r="C437" s="194"/>
      <c r="D437" s="194">
        <f>D190</f>
        <v>7687239.0500000007</v>
      </c>
    </row>
    <row r="438" spans="1:7" ht="12.6" customHeight="1" x14ac:dyDescent="0.25">
      <c r="A438" s="194" t="s">
        <v>476</v>
      </c>
      <c r="B438" s="194">
        <f>C386+C387+C388</f>
        <v>33385614.010000002</v>
      </c>
      <c r="C438" s="194">
        <f>CD69</f>
        <v>27025135.93</v>
      </c>
      <c r="D438" s="194">
        <f>D181+D186+D190</f>
        <v>33385614.010000002</v>
      </c>
    </row>
    <row r="439" spans="1:7" ht="12.6" customHeight="1" x14ac:dyDescent="0.25">
      <c r="A439" s="179" t="s">
        <v>451</v>
      </c>
      <c r="B439" s="194">
        <f>C389</f>
        <v>2352889.9300000034</v>
      </c>
      <c r="C439" s="194">
        <f>SUM(C69:CC69)</f>
        <v>8713368.0100000016</v>
      </c>
      <c r="D439" s="179"/>
    </row>
    <row r="440" spans="1:7" ht="12.6" customHeight="1" x14ac:dyDescent="0.25">
      <c r="A440" s="179" t="s">
        <v>477</v>
      </c>
      <c r="B440" s="194">
        <f>B438+B439</f>
        <v>35738503.940000005</v>
      </c>
      <c r="C440" s="194">
        <f>CE69</f>
        <v>35738503.939999998</v>
      </c>
      <c r="D440" s="179"/>
    </row>
    <row r="441" spans="1:7" ht="12.6" customHeight="1" x14ac:dyDescent="0.25">
      <c r="A441" s="179" t="s">
        <v>478</v>
      </c>
      <c r="B441" s="179">
        <f>D390</f>
        <v>562650859.92999995</v>
      </c>
      <c r="C441" s="179">
        <f>SUM(C427:C437)+C440</f>
        <v>562650856.56000006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4408079.6499999976</v>
      </c>
      <c r="C444" s="179">
        <f>C363</f>
        <v>4408079.6499999976</v>
      </c>
      <c r="D444" s="179"/>
    </row>
    <row r="445" spans="1:7" ht="12.6" customHeight="1" x14ac:dyDescent="0.25">
      <c r="A445" s="179" t="s">
        <v>343</v>
      </c>
      <c r="B445" s="179">
        <f>D229</f>
        <v>1101483099.8800001</v>
      </c>
      <c r="C445" s="179">
        <f>C364</f>
        <v>1101483099.8800008</v>
      </c>
      <c r="D445" s="179"/>
    </row>
    <row r="446" spans="1:7" ht="12.6" customHeight="1" x14ac:dyDescent="0.25">
      <c r="A446" s="179" t="s">
        <v>351</v>
      </c>
      <c r="B446" s="179">
        <f>D236</f>
        <v>17541646</v>
      </c>
      <c r="C446" s="179">
        <f>C365</f>
        <v>17541646.499999996</v>
      </c>
      <c r="D446" s="179"/>
    </row>
    <row r="447" spans="1:7" ht="12.6" customHeight="1" x14ac:dyDescent="0.25">
      <c r="A447" s="179" t="s">
        <v>356</v>
      </c>
      <c r="B447" s="179">
        <f>D240</f>
        <v>26711742.649999999</v>
      </c>
      <c r="C447" s="179">
        <f>C366</f>
        <v>26711742.649999995</v>
      </c>
      <c r="D447" s="179"/>
    </row>
    <row r="448" spans="1:7" ht="12.6" customHeight="1" x14ac:dyDescent="0.25">
      <c r="A448" s="179" t="s">
        <v>358</v>
      </c>
      <c r="B448" s="179">
        <f>D242</f>
        <v>1150144568.1800003</v>
      </c>
      <c r="C448" s="179">
        <f>D367</f>
        <v>1150144568.680001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18053</v>
      </c>
    </row>
    <row r="454" spans="1:7" ht="12.6" customHeight="1" x14ac:dyDescent="0.25">
      <c r="A454" s="179" t="s">
        <v>168</v>
      </c>
      <c r="B454" s="179">
        <f>C233</f>
        <v>5574291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11967355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9049945.2199999988</v>
      </c>
      <c r="C458" s="194">
        <f>CE70</f>
        <v>9049945.2199999988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915832165</v>
      </c>
      <c r="C463" s="194">
        <f>CE73</f>
        <v>915832165.00999987</v>
      </c>
      <c r="D463" s="194">
        <f>E141+E147+E153</f>
        <v>915832165</v>
      </c>
    </row>
    <row r="464" spans="1:7" ht="12.6" customHeight="1" x14ac:dyDescent="0.25">
      <c r="A464" s="179" t="s">
        <v>246</v>
      </c>
      <c r="B464" s="194">
        <f>C360</f>
        <v>768870747.00000012</v>
      </c>
      <c r="C464" s="194">
        <f>CE74</f>
        <v>768870746.54999995</v>
      </c>
      <c r="D464" s="194">
        <f>E142+E148+E154</f>
        <v>768870747.00000012</v>
      </c>
    </row>
    <row r="465" spans="1:7" ht="12.6" customHeight="1" x14ac:dyDescent="0.25">
      <c r="A465" s="179" t="s">
        <v>247</v>
      </c>
      <c r="B465" s="194">
        <f>D361</f>
        <v>1684702912</v>
      </c>
      <c r="C465" s="194">
        <f>CE75</f>
        <v>1684702911.5599997</v>
      </c>
      <c r="D465" s="194">
        <f>D463+D464</f>
        <v>1684702912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42128547.039999999</v>
      </c>
      <c r="C468" s="179">
        <f>E195</f>
        <v>42128547.039999999</v>
      </c>
      <c r="D468" s="179"/>
    </row>
    <row r="469" spans="1:7" ht="12.6" customHeight="1" x14ac:dyDescent="0.25">
      <c r="A469" s="179" t="s">
        <v>333</v>
      </c>
      <c r="B469" s="179">
        <f t="shared" si="14"/>
        <v>6533764.4500000002</v>
      </c>
      <c r="C469" s="179">
        <f>E196</f>
        <v>6533764.4500000002</v>
      </c>
      <c r="D469" s="179"/>
    </row>
    <row r="470" spans="1:7" ht="12.6" customHeight="1" x14ac:dyDescent="0.25">
      <c r="A470" s="179" t="s">
        <v>334</v>
      </c>
      <c r="B470" s="179">
        <f t="shared" si="14"/>
        <v>288329233.98999995</v>
      </c>
      <c r="C470" s="179">
        <f>E197</f>
        <v>288329233.98999995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28723270.390000001</v>
      </c>
      <c r="C472" s="179">
        <f>E199</f>
        <v>28723270.390000001</v>
      </c>
      <c r="D472" s="179"/>
    </row>
    <row r="473" spans="1:7" ht="12.6" customHeight="1" x14ac:dyDescent="0.25">
      <c r="A473" s="179" t="s">
        <v>495</v>
      </c>
      <c r="B473" s="179">
        <f t="shared" si="14"/>
        <v>114230332.60000001</v>
      </c>
      <c r="C473" s="179">
        <f>SUM(E200:E201)</f>
        <v>114230332.60000001</v>
      </c>
      <c r="D473" s="179"/>
    </row>
    <row r="474" spans="1:7" ht="12.6" customHeight="1" x14ac:dyDescent="0.25">
      <c r="A474" s="179" t="s">
        <v>339</v>
      </c>
      <c r="B474" s="179">
        <f t="shared" si="14"/>
        <v>12509111.75</v>
      </c>
      <c r="C474" s="179">
        <f>E202</f>
        <v>12509111.75</v>
      </c>
      <c r="D474" s="179"/>
    </row>
    <row r="475" spans="1:7" ht="12.6" customHeight="1" x14ac:dyDescent="0.25">
      <c r="A475" s="179" t="s">
        <v>340</v>
      </c>
      <c r="B475" s="179">
        <f t="shared" si="14"/>
        <v>1537656.3399999961</v>
      </c>
      <c r="C475" s="179">
        <f>E203</f>
        <v>1537656.3399999961</v>
      </c>
      <c r="D475" s="179"/>
    </row>
    <row r="476" spans="1:7" ht="12.6" customHeight="1" x14ac:dyDescent="0.25">
      <c r="A476" s="179" t="s">
        <v>203</v>
      </c>
      <c r="B476" s="179">
        <f>D275</f>
        <v>493991916.55999994</v>
      </c>
      <c r="C476" s="179">
        <f>E204</f>
        <v>493991916.55999994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203503341.40999994</v>
      </c>
      <c r="C478" s="179">
        <f>E217</f>
        <v>203503341.41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647297018.37999988</v>
      </c>
    </row>
    <row r="482" spans="1:12" ht="12.6" customHeight="1" x14ac:dyDescent="0.25">
      <c r="A482" s="180" t="s">
        <v>499</v>
      </c>
      <c r="C482" s="180">
        <f>D339</f>
        <v>647297018.05999994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"&amp;"H-"&amp;FIXED(C83,0,TRUE)&amp;"     FYE "&amp;C82</f>
        <v>PeaceHealth Southwest Medical Center   H-0     FYE 06/30/2017</v>
      </c>
      <c r="B493" s="257" t="s">
        <v>1013</v>
      </c>
      <c r="C493" s="257" t="str">
        <f>RIGHT(C82,4)</f>
        <v>2017</v>
      </c>
      <c r="D493" s="257" t="s">
        <v>1013</v>
      </c>
      <c r="E493" s="257" t="str">
        <f>RIGHT(C82,4)</f>
        <v>2017</v>
      </c>
      <c r="F493" s="257" t="s">
        <v>1013</v>
      </c>
      <c r="G493" s="257" t="str">
        <f>RIGHT(C82,4)</f>
        <v>2017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27789648.000000007</v>
      </c>
      <c r="C496" s="236">
        <f>C71</f>
        <v>29836266.379999995</v>
      </c>
      <c r="D496" s="236">
        <v>16354</v>
      </c>
      <c r="E496" s="180">
        <f>C59</f>
        <v>16562</v>
      </c>
      <c r="F496" s="259">
        <f t="shared" ref="F496:G511" si="15">IF(B496=0,"",IF(D496=0,"",B496/D496))</f>
        <v>1699.256940198117</v>
      </c>
      <c r="G496" s="260">
        <f t="shared" si="15"/>
        <v>1801.4893358290058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5484682.4199999999</v>
      </c>
      <c r="C497" s="236">
        <f>D71</f>
        <v>2879294.1800000006</v>
      </c>
      <c r="D497" s="236">
        <v>6416</v>
      </c>
      <c r="E497" s="180">
        <f>D59</f>
        <v>3299</v>
      </c>
      <c r="F497" s="259">
        <f t="shared" si="15"/>
        <v>854.84451683291775</v>
      </c>
      <c r="G497" s="259">
        <f t="shared" si="15"/>
        <v>872.77786602000629</v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43331862.229999989</v>
      </c>
      <c r="C498" s="236">
        <f>E71</f>
        <v>49956909.610000007</v>
      </c>
      <c r="D498" s="236">
        <v>56020.770000000004</v>
      </c>
      <c r="E498" s="180">
        <f>E59</f>
        <v>58465</v>
      </c>
      <c r="F498" s="259">
        <f t="shared" si="15"/>
        <v>773.49636982854724</v>
      </c>
      <c r="G498" s="259">
        <f t="shared" si="15"/>
        <v>854.47549149063559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13874575.909999998</v>
      </c>
      <c r="C499" s="236">
        <f>F71</f>
        <v>13874518.129999999</v>
      </c>
      <c r="D499" s="236">
        <v>5365</v>
      </c>
      <c r="E499" s="180">
        <f>F59</f>
        <v>5516</v>
      </c>
      <c r="F499" s="259">
        <f t="shared" si="15"/>
        <v>2586.1278490214349</v>
      </c>
      <c r="G499" s="259">
        <f t="shared" si="15"/>
        <v>2515.3223585931833</v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4639414.1999999983</v>
      </c>
      <c r="C500" s="236">
        <f>G71</f>
        <v>4202384.7799999993</v>
      </c>
      <c r="D500" s="236">
        <v>2818</v>
      </c>
      <c r="E500" s="180">
        <f>G59</f>
        <v>2772</v>
      </c>
      <c r="F500" s="259">
        <f t="shared" si="15"/>
        <v>1646.349964513839</v>
      </c>
      <c r="G500" s="259">
        <f t="shared" si="15"/>
        <v>1516.0118253968251</v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5118127.71</v>
      </c>
      <c r="C501" s="236">
        <f>H71</f>
        <v>5033867.0699999994</v>
      </c>
      <c r="D501" s="236">
        <v>3819</v>
      </c>
      <c r="E501" s="180">
        <f>H59</f>
        <v>3624</v>
      </c>
      <c r="F501" s="259">
        <f t="shared" si="15"/>
        <v>1340.1748389630793</v>
      </c>
      <c r="G501" s="259">
        <f t="shared" si="15"/>
        <v>1389.0361672185429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44384597.330000006</v>
      </c>
      <c r="C509" s="236">
        <f>P71</f>
        <v>42934709.279999986</v>
      </c>
      <c r="D509" s="236">
        <v>1262635</v>
      </c>
      <c r="E509" s="180">
        <f>P59</f>
        <v>1242238</v>
      </c>
      <c r="F509" s="259">
        <f t="shared" si="15"/>
        <v>35.152357831043815</v>
      </c>
      <c r="G509" s="259">
        <f t="shared" si="15"/>
        <v>34.562386016206226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3693200.3099999996</v>
      </c>
      <c r="C510" s="236">
        <f>Q71</f>
        <v>3444875.18</v>
      </c>
      <c r="D510" s="236">
        <v>833920</v>
      </c>
      <c r="E510" s="180">
        <f>Q59</f>
        <v>814786</v>
      </c>
      <c r="F510" s="259">
        <f t="shared" si="15"/>
        <v>4.4287225513238679</v>
      </c>
      <c r="G510" s="259">
        <f t="shared" si="15"/>
        <v>4.2279508729899629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4402129.9399999995</v>
      </c>
      <c r="C511" s="236">
        <f>R71</f>
        <v>2312882.9500000002</v>
      </c>
      <c r="D511" s="236">
        <v>1615574</v>
      </c>
      <c r="E511" s="180">
        <f>R59</f>
        <v>2043012</v>
      </c>
      <c r="F511" s="259">
        <f t="shared" si="15"/>
        <v>2.7248086067242969</v>
      </c>
      <c r="G511" s="259">
        <f t="shared" si="15"/>
        <v>1.1320946475106364</v>
      </c>
      <c r="H511" s="261">
        <f t="shared" si="16"/>
        <v>-0.58452324147947587</v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2757131.3399999994</v>
      </c>
      <c r="C512" s="236">
        <f>S71</f>
        <v>2824266.98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5714166.3100000024</v>
      </c>
      <c r="C513" s="236">
        <f>T71</f>
        <v>4577759.169999999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19692873.219999999</v>
      </c>
      <c r="C514" s="236">
        <f>U71</f>
        <v>20639760.300000001</v>
      </c>
      <c r="D514" s="236">
        <v>1008087.3300000001</v>
      </c>
      <c r="E514" s="180">
        <f>U59</f>
        <v>941372</v>
      </c>
      <c r="F514" s="259">
        <f t="shared" si="17"/>
        <v>19.534888133154098</v>
      </c>
      <c r="G514" s="259">
        <f t="shared" si="17"/>
        <v>21.925190360452618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739324.84999999986</v>
      </c>
      <c r="C515" s="236">
        <f>V71</f>
        <v>802485.39</v>
      </c>
      <c r="D515" s="236">
        <v>39536</v>
      </c>
      <c r="E515" s="180">
        <f>V59</f>
        <v>42508</v>
      </c>
      <c r="F515" s="259">
        <f t="shared" si="17"/>
        <v>18.700041734115739</v>
      </c>
      <c r="G515" s="259">
        <f t="shared" si="17"/>
        <v>18.878455584831091</v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931263.65999999992</v>
      </c>
      <c r="C516" s="236">
        <f>W71</f>
        <v>899715.6</v>
      </c>
      <c r="D516" s="236">
        <v>6022</v>
      </c>
      <c r="E516" s="180">
        <f>W59</f>
        <v>6198</v>
      </c>
      <c r="F516" s="259">
        <f t="shared" si="17"/>
        <v>154.64358352706739</v>
      </c>
      <c r="G516" s="259">
        <f t="shared" si="17"/>
        <v>145.16224588576961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2181479.6100000003</v>
      </c>
      <c r="C517" s="236">
        <f>X71</f>
        <v>2182422.27</v>
      </c>
      <c r="D517" s="236">
        <v>39514</v>
      </c>
      <c r="E517" s="180">
        <f>X59</f>
        <v>39725</v>
      </c>
      <c r="F517" s="259">
        <f t="shared" si="17"/>
        <v>55.207764589765659</v>
      </c>
      <c r="G517" s="259">
        <f t="shared" si="17"/>
        <v>54.938257268722467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33186912.149999984</v>
      </c>
      <c r="C518" s="236">
        <f>Y71</f>
        <v>35840015.260000013</v>
      </c>
      <c r="D518" s="236">
        <v>122312</v>
      </c>
      <c r="E518" s="180">
        <f>Y59</f>
        <v>125844</v>
      </c>
      <c r="F518" s="259">
        <f t="shared" si="17"/>
        <v>271.32997702596623</v>
      </c>
      <c r="G518" s="259">
        <f t="shared" si="17"/>
        <v>284.79717157750878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1396376.9400000002</v>
      </c>
      <c r="C519" s="236">
        <f>Z71</f>
        <v>1462545.56</v>
      </c>
      <c r="D519" s="236">
        <v>11190</v>
      </c>
      <c r="E519" s="180">
        <f>Z59</f>
        <v>11797</v>
      </c>
      <c r="F519" s="259">
        <f t="shared" si="17"/>
        <v>124.78793029490618</v>
      </c>
      <c r="G519" s="259">
        <f t="shared" si="17"/>
        <v>123.97605831991184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1381874.66</v>
      </c>
      <c r="C520" s="236">
        <f>AA71</f>
        <v>1529982.9799999997</v>
      </c>
      <c r="D520" s="236">
        <v>2512</v>
      </c>
      <c r="E520" s="180">
        <f>AA59</f>
        <v>2517</v>
      </c>
      <c r="F520" s="259">
        <f t="shared" si="17"/>
        <v>550.10933917197451</v>
      </c>
      <c r="G520" s="259">
        <f t="shared" si="17"/>
        <v>607.8597457290424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33038071.410000004</v>
      </c>
      <c r="C521" s="236">
        <f>AB71</f>
        <v>35312087.680000007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6345707.3799999999</v>
      </c>
      <c r="C522" s="236">
        <f>AC71</f>
        <v>6951210.2199999988</v>
      </c>
      <c r="D522" s="236">
        <v>96642</v>
      </c>
      <c r="E522" s="180">
        <f>AC59</f>
        <v>108160</v>
      </c>
      <c r="F522" s="259">
        <f t="shared" si="17"/>
        <v>65.662003890647952</v>
      </c>
      <c r="G522" s="259">
        <f t="shared" si="17"/>
        <v>64.267845968934907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761786.57</v>
      </c>
      <c r="C523" s="236">
        <f>AD71</f>
        <v>1033761.9400000001</v>
      </c>
      <c r="D523" s="236">
        <v>1523</v>
      </c>
      <c r="E523" s="180">
        <f>AD59</f>
        <v>1528</v>
      </c>
      <c r="F523" s="259">
        <f t="shared" si="17"/>
        <v>500.18816152330925</v>
      </c>
      <c r="G523" s="259">
        <f t="shared" si="17"/>
        <v>676.5457722513089</v>
      </c>
      <c r="H523" s="261">
        <f t="shared" si="16"/>
        <v>0.35258253652167104</v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6105385.7300000014</v>
      </c>
      <c r="C524" s="236">
        <f>AE71</f>
        <v>6035525.2100000018</v>
      </c>
      <c r="D524" s="236">
        <v>127318</v>
      </c>
      <c r="E524" s="180">
        <f>AE59</f>
        <v>124527</v>
      </c>
      <c r="F524" s="259">
        <f t="shared" si="17"/>
        <v>47.953830016179971</v>
      </c>
      <c r="G524" s="259">
        <f t="shared" si="17"/>
        <v>48.467603090092929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710992.1</v>
      </c>
      <c r="C525" s="236">
        <f>AF71</f>
        <v>813220.85000000009</v>
      </c>
      <c r="D525" s="236">
        <v>2028</v>
      </c>
      <c r="E525" s="180">
        <f>AF59</f>
        <v>869</v>
      </c>
      <c r="F525" s="259">
        <f t="shared" si="17"/>
        <v>350.58782051282049</v>
      </c>
      <c r="G525" s="259">
        <f t="shared" si="17"/>
        <v>935.81225546605299</v>
      </c>
      <c r="H525" s="261">
        <f t="shared" si="16"/>
        <v>1.6692663027973946</v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22466097.229999997</v>
      </c>
      <c r="C526" s="236">
        <f>AG71</f>
        <v>22294056.380000003</v>
      </c>
      <c r="D526" s="236">
        <v>109238</v>
      </c>
      <c r="E526" s="180">
        <f>AG59</f>
        <v>98598</v>
      </c>
      <c r="F526" s="259">
        <f t="shared" si="17"/>
        <v>205.66192378110179</v>
      </c>
      <c r="G526" s="259">
        <f t="shared" si="17"/>
        <v>226.11063490131647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11121526.219999999</v>
      </c>
      <c r="C528" s="236">
        <f>AI71</f>
        <v>11630332.16</v>
      </c>
      <c r="D528" s="236">
        <v>11780</v>
      </c>
      <c r="E528" s="180">
        <f>AI59</f>
        <v>16298</v>
      </c>
      <c r="F528" s="259">
        <f t="shared" ref="F528:G540" si="18">IF(B528=0,"",IF(D528=0,"",B528/D528))</f>
        <v>944.10239558573846</v>
      </c>
      <c r="G528" s="259">
        <f t="shared" si="18"/>
        <v>713.6048693091177</v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0</v>
      </c>
      <c r="D529" s="236"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460290.04000000004</v>
      </c>
      <c r="C531" s="236">
        <f>AL71</f>
        <v>649490.98</v>
      </c>
      <c r="D531" s="236">
        <v>6504</v>
      </c>
      <c r="E531" s="180">
        <f>AL59</f>
        <v>7059</v>
      </c>
      <c r="F531" s="259">
        <f t="shared" si="18"/>
        <v>70.770301353013537</v>
      </c>
      <c r="G531" s="259">
        <f t="shared" si="18"/>
        <v>92.008921943618077</v>
      </c>
      <c r="H531" s="261">
        <f t="shared" si="16"/>
        <v>0.30010640317416359</v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111763</v>
      </c>
      <c r="C534" s="236">
        <f>AO71</f>
        <v>86719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29426310.180000011</v>
      </c>
      <c r="C535" s="236">
        <f>AP71</f>
        <v>30326035.400000002</v>
      </c>
      <c r="D535" s="236">
        <v>125732</v>
      </c>
      <c r="E535" s="180">
        <f>AP59</f>
        <v>111479</v>
      </c>
      <c r="F535" s="259">
        <f t="shared" si="18"/>
        <v>234.03994353068441</v>
      </c>
      <c r="G535" s="259">
        <f t="shared" si="18"/>
        <v>272.03361529974256</v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6332173.1199999992</v>
      </c>
      <c r="C537" s="236">
        <f>AR71</f>
        <v>6251944.7300000004</v>
      </c>
      <c r="D537" s="236">
        <v>34352</v>
      </c>
      <c r="E537" s="180">
        <f>AR59</f>
        <v>31135</v>
      </c>
      <c r="F537" s="259">
        <f t="shared" si="18"/>
        <v>184.33200745225895</v>
      </c>
      <c r="G537" s="259">
        <f t="shared" si="18"/>
        <v>200.80117970130081</v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18415654.309999999</v>
      </c>
      <c r="C541" s="236">
        <f>AV71</f>
        <v>18921966.400000002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5031320.8800000008</v>
      </c>
      <c r="C542" s="236">
        <f>AW71</f>
        <v>4648806.63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4032050.75</v>
      </c>
      <c r="C544" s="236">
        <f>AY71</f>
        <v>3780808.87</v>
      </c>
      <c r="D544" s="236">
        <v>347345</v>
      </c>
      <c r="E544" s="180">
        <f>AY59</f>
        <v>324671</v>
      </c>
      <c r="F544" s="259">
        <f t="shared" ref="F544:G550" si="19">IF(B544=0,"",IF(D544=0,"",B544/D544))</f>
        <v>11.608201499949617</v>
      </c>
      <c r="G544" s="259">
        <f t="shared" si="19"/>
        <v>11.64504643161847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1271147.5999999996</v>
      </c>
      <c r="C545" s="236">
        <f>AZ71</f>
        <v>1132273.1900000002</v>
      </c>
      <c r="D545" s="236">
        <v>899674</v>
      </c>
      <c r="E545" s="180">
        <f>AZ59</f>
        <v>890133</v>
      </c>
      <c r="F545" s="259">
        <f t="shared" si="19"/>
        <v>1.4128980052774667</v>
      </c>
      <c r="G545" s="259">
        <f t="shared" si="19"/>
        <v>1.2720269779909297</v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1718894.26</v>
      </c>
      <c r="C546" s="236">
        <f>BA71</f>
        <v>1638934.27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332719</v>
      </c>
      <c r="C549" s="236">
        <f>BD71</f>
        <v>286597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21910912.969999999</v>
      </c>
      <c r="C550" s="236">
        <f>BE71</f>
        <v>20969025.390000004</v>
      </c>
      <c r="D550" s="236">
        <v>831556</v>
      </c>
      <c r="E550" s="180">
        <f>BE59</f>
        <v>831556</v>
      </c>
      <c r="F550" s="259">
        <f t="shared" si="19"/>
        <v>26.349293336828786</v>
      </c>
      <c r="G550" s="259">
        <f t="shared" si="19"/>
        <v>25.216612459052673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5767687.4100000001</v>
      </c>
      <c r="C551" s="236">
        <f>BF71</f>
        <v>6902949.9400000004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620722.52999999991</v>
      </c>
      <c r="C552" s="236">
        <f>BG71</f>
        <v>640719.21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3521482.36</v>
      </c>
      <c r="C553" s="236">
        <f>BH71</f>
        <v>2456875.31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1960</v>
      </c>
      <c r="C555" s="236">
        <f>BJ71</f>
        <v>1346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71077.73000000004</v>
      </c>
      <c r="C556" s="236">
        <f>BK71</f>
        <v>612762.55000000005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109971</v>
      </c>
      <c r="C557" s="236">
        <f>BL71</f>
        <v>87197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106469632.08</v>
      </c>
      <c r="C559" s="236">
        <f>BN71</f>
        <v>97456591.520000026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1229415.5399999998</v>
      </c>
      <c r="C563" s="236">
        <f>BR71</f>
        <v>1237579.4699999997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198952.97000000006</v>
      </c>
      <c r="C564" s="236">
        <f>BS71</f>
        <v>110936.90999999997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565171.39</v>
      </c>
      <c r="C565" s="236">
        <f>BT71</f>
        <v>502958.27000000014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37759</v>
      </c>
      <c r="C566" s="236">
        <f>BU71</f>
        <v>29778.07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603026.07999999996</v>
      </c>
      <c r="C567" s="236">
        <f>BV71</f>
        <v>510095.29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1127759.49</v>
      </c>
      <c r="C568" s="236">
        <f>BW71</f>
        <v>1038630.9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4900632.8099999996</v>
      </c>
      <c r="C569" s="236">
        <f>BX71</f>
        <v>5412437.1600000001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1285194.5000000002</v>
      </c>
      <c r="C570" s="236">
        <f>BY71</f>
        <v>1531293.2300000002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6121987.0699999984</v>
      </c>
      <c r="C571" s="236">
        <f>BZ71</f>
        <v>6102312.46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240247.65</v>
      </c>
      <c r="C572" s="236">
        <f>CA71</f>
        <v>196252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3077.1800000000003</v>
      </c>
      <c r="C573" s="236">
        <f>CB71</f>
        <v>3655.5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4023239.3200000003</v>
      </c>
      <c r="C574" s="236">
        <f>CC71</f>
        <v>3743947.25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28284246.84</v>
      </c>
      <c r="C575" s="236">
        <f>CD71</f>
        <v>27025135.93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543259.72632352961</v>
      </c>
      <c r="E612" s="180">
        <f>SUM(C624:D647)+SUM(C668:D713)</f>
        <v>450580855.39903259</v>
      </c>
      <c r="F612" s="180">
        <f>CE64-(AX64+BD64+BE64+BG64+BJ64+BN64+BP64+BQ64+CB64+CC64+CD64)</f>
        <v>94125396.509999961</v>
      </c>
      <c r="G612" s="180">
        <f>CE77-(AX77+AY77+BD77+BE77+BG77+BJ77+BN77+BP77+BQ77+CB77+CC77+CD77)</f>
        <v>324671</v>
      </c>
      <c r="H612" s="197">
        <f>CE60-(AX60+AY60+AZ60+BD60+BE60+BG60+BJ60+BN60+BO60+BP60+BQ60+BR60+CB60+CC60+CD60)</f>
        <v>2180.6172526151918</v>
      </c>
      <c r="I612" s="180">
        <f>CE78-(AX78+AY78+AZ78+BD78+BE78+BF78+BG78+BJ78+BN78+BO78+BP78+BQ78+BR78+CB78+CC78+CD78)</f>
        <v>200941.99999999994</v>
      </c>
      <c r="J612" s="180">
        <f>CE79-(AX79+AY79+AZ79+BA79+BD79+BE79+BF79+BG79+BJ79+BN79+BO79+BP79+BQ79+BR79+CB79+CC79+CD79)</f>
        <v>2445100</v>
      </c>
      <c r="K612" s="180">
        <f>CE75-(AW75+AX75+AY75+AZ75+BA75+BB75+BC75+BD75+BE75+BF75+BG75+BH75+BI75+BJ75+BK75+BL75+BM75+BN75+BO75+BP75+BQ75+BR75+BS75+BT75+BU75+BV75+BW75+BX75+CB75+CC75+CD75)</f>
        <v>1684702911.5599997</v>
      </c>
      <c r="L612" s="197">
        <f>CE80-(AW80+AX80+AY80+AZ80+BA80+BB80+BC80+BD80+BE80+BF80+BG80+BH80+BI80+BJ80+BK80+BL80+BM80+BN80+BO80+BP80+BQ80+BR80+BS80+BT80+BU80+BV80+BW80+BX80+BY80+BZ80+CA80+CB80+CC80+CD80)</f>
        <v>737.207908449976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20969025.390000004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27025135.93</v>
      </c>
      <c r="D615" s="262">
        <f>SUM(C614:C615)</f>
        <v>47994161.320000008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1346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640719.21</v>
      </c>
      <c r="D618" s="180">
        <f>(D615/D612)*BG76</f>
        <v>246468.68610109724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97456591.520000026</v>
      </c>
      <c r="D619" s="180">
        <f>(D615/D612)*BN76</f>
        <v>906131.21166166291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3743947.25</v>
      </c>
      <c r="D620" s="180">
        <f>(D615/D612)*CC76</f>
        <v>21196.563204558046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3655.5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103020055.94096735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286597</v>
      </c>
      <c r="D624" s="180">
        <f>(D615/D612)*BD76</f>
        <v>680837.00256997871</v>
      </c>
      <c r="E624" s="180">
        <f>(E623/E612)*SUM(C624:D624)</f>
        <v>221192.49823805795</v>
      </c>
      <c r="F624" s="180">
        <f>SUM(C624:E624)</f>
        <v>1188626.5008080367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3780808.87</v>
      </c>
      <c r="D625" s="180">
        <f>(D615/D612)*AY76</f>
        <v>1134111.1020829789</v>
      </c>
      <c r="E625" s="180">
        <f>(E623/E612)*SUM(C625:D625)</f>
        <v>1123739.112308617</v>
      </c>
      <c r="F625" s="180">
        <f>(F624/F612)*AY64</f>
        <v>1899.752549608407</v>
      </c>
      <c r="G625" s="180">
        <f>SUM(C625:F625)</f>
        <v>6040558.836941204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1237579.4699999997</v>
      </c>
      <c r="D626" s="180">
        <f>(D615/D612)*BR76</f>
        <v>254164.39993742056</v>
      </c>
      <c r="E626" s="180">
        <f>(E623/E612)*SUM(C626:D626)</f>
        <v>341069.83261517005</v>
      </c>
      <c r="F626" s="180">
        <f>(F624/F612)*BR64</f>
        <v>2245.6383103671237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1132273.1900000002</v>
      </c>
      <c r="D628" s="180">
        <f>(D615/D612)*AZ76</f>
        <v>607482.56435879774</v>
      </c>
      <c r="E628" s="180">
        <f>(E623/E612)*SUM(C628:D628)</f>
        <v>397774.8565880325</v>
      </c>
      <c r="F628" s="180">
        <f>(F624/F612)*AZ64</f>
        <v>-370.76201432071923</v>
      </c>
      <c r="G628" s="180">
        <f>(G625/G612)*AZ77</f>
        <v>0</v>
      </c>
      <c r="H628" s="180">
        <f>SUM(C626:G628)</f>
        <v>3972219.1897954675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6902949.9400000004</v>
      </c>
      <c r="D629" s="180">
        <f>(D615/D612)*BF76</f>
        <v>1025144.8828200023</v>
      </c>
      <c r="E629" s="180">
        <f>(E623/E612)*SUM(C629:D629)</f>
        <v>1812666.3890965749</v>
      </c>
      <c r="F629" s="180">
        <f>(F624/F612)*BF64</f>
        <v>6572.1137133247521</v>
      </c>
      <c r="G629" s="180">
        <f>(G625/G612)*BF77</f>
        <v>0</v>
      </c>
      <c r="H629" s="180">
        <f>(H628/H612)*BF60</f>
        <v>175979.60610217648</v>
      </c>
      <c r="I629" s="180">
        <f>SUM(C629:H629)</f>
        <v>9923312.9317320772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1638934.27</v>
      </c>
      <c r="D630" s="180">
        <f>(D615/D612)*BA76</f>
        <v>885899.37346103834</v>
      </c>
      <c r="E630" s="180">
        <f>(E623/E612)*SUM(C630:D630)</f>
        <v>577273.75691681693</v>
      </c>
      <c r="F630" s="180">
        <f>(F624/F612)*BA64</f>
        <v>0</v>
      </c>
      <c r="G630" s="180">
        <f>(G625/G612)*BA77</f>
        <v>0</v>
      </c>
      <c r="H630" s="180">
        <f>(H628/H612)*BA60</f>
        <v>4213.2706340729983</v>
      </c>
      <c r="I630" s="180">
        <f>(I629/I612)*BA78</f>
        <v>203880.72967972551</v>
      </c>
      <c r="J630" s="180">
        <f>SUM(C630:I630)</f>
        <v>3310201.4006916536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4648806.63</v>
      </c>
      <c r="D631" s="180">
        <f>(D615/D612)*AW76</f>
        <v>0</v>
      </c>
      <c r="E631" s="180">
        <f>(E623/E612)*SUM(C631:D631)</f>
        <v>1062895.4012198544</v>
      </c>
      <c r="F631" s="180">
        <f>(F624/F612)*AW64</f>
        <v>279.88402434458948</v>
      </c>
      <c r="G631" s="180">
        <f>(G625/G612)*AW77</f>
        <v>0</v>
      </c>
      <c r="H631" s="180">
        <f>(H628/H612)*AW60</f>
        <v>71787.44846705634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612762.55000000005</v>
      </c>
      <c r="D635" s="180">
        <f>(D615/D612)*BK76</f>
        <v>0</v>
      </c>
      <c r="E635" s="180">
        <f>(E623/E612)*SUM(C635:D635)</f>
        <v>140101.00833872522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2456875.31</v>
      </c>
      <c r="D636" s="180">
        <f>(D615/D612)*BH76</f>
        <v>268705.95082088764</v>
      </c>
      <c r="E636" s="180">
        <f>(E623/E612)*SUM(C636:D636)</f>
        <v>623172.35762880801</v>
      </c>
      <c r="F636" s="180">
        <f>(F624/F612)*BH64</f>
        <v>0</v>
      </c>
      <c r="G636" s="180">
        <f>(G625/G612)*BH77</f>
        <v>0</v>
      </c>
      <c r="H636" s="180">
        <f>(H628/H612)*BH60</f>
        <v>-50.121834581797778</v>
      </c>
      <c r="I636" s="180">
        <f>(I629/I612)*BH78</f>
        <v>61839.941379139484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87197</v>
      </c>
      <c r="D637" s="180">
        <f>(D615/D612)*BL76</f>
        <v>415608.30231271964</v>
      </c>
      <c r="E637" s="180">
        <f>(E623/E612)*SUM(C637:D637)</f>
        <v>114960.56645770794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95648.023325073329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110936.90999999997</v>
      </c>
      <c r="D639" s="180">
        <f>(D615/D612)*BS76</f>
        <v>149226.70266889167</v>
      </c>
      <c r="E639" s="180">
        <f>(E623/E612)*SUM(C639:D639)</f>
        <v>59483.37487001656</v>
      </c>
      <c r="F639" s="180">
        <f>(F624/F612)*BS64</f>
        <v>400.39224873258348</v>
      </c>
      <c r="G639" s="180">
        <f>(G625/G612)*BS77</f>
        <v>0</v>
      </c>
      <c r="H639" s="180">
        <f>(H628/H612)*BS60</f>
        <v>2977.1202829635704</v>
      </c>
      <c r="I639" s="180">
        <f>(I629/I612)*BS78</f>
        <v>34343.007726679622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502958.27000000014</v>
      </c>
      <c r="D640" s="180">
        <f>(D615/D612)*BT76</f>
        <v>121758.54349095981</v>
      </c>
      <c r="E640" s="180">
        <f>(E623/E612)*SUM(C640:D640)</f>
        <v>142834.21122299138</v>
      </c>
      <c r="F640" s="180">
        <f>(F624/F612)*BT64</f>
        <v>29.60674611461938</v>
      </c>
      <c r="G640" s="180">
        <f>(G625/G612)*BT77</f>
        <v>0</v>
      </c>
      <c r="H640" s="180">
        <f>(H628/H612)*BT60</f>
        <v>9545.4415618924013</v>
      </c>
      <c r="I640" s="180">
        <f>(I629/I612)*BT78</f>
        <v>28021.490290363377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29778.07</v>
      </c>
      <c r="D641" s="180">
        <f>(D615/D612)*BU76</f>
        <v>146880.26529668699</v>
      </c>
      <c r="E641" s="180">
        <f>(E623/E612)*SUM(C641:D641)</f>
        <v>40390.867402889518</v>
      </c>
      <c r="F641" s="180">
        <f>(F624/F612)*BU64</f>
        <v>0.78382720966616692</v>
      </c>
      <c r="G641" s="180">
        <f>(G625/G612)*BU77</f>
        <v>0</v>
      </c>
      <c r="H641" s="180">
        <f>(H628/H612)*BU60</f>
        <v>0</v>
      </c>
      <c r="I641" s="180">
        <f>(I629/I612)*BU78</f>
        <v>33802.999032775857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510095.29</v>
      </c>
      <c r="D642" s="180">
        <f>(D615/D612)*BV76</f>
        <v>690230.70308904944</v>
      </c>
      <c r="E642" s="180">
        <f>(E623/E612)*SUM(C642:D642)</f>
        <v>274440.53486453689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158849.57548097242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1038630.9</v>
      </c>
      <c r="D643" s="180">
        <f>(D615/D612)*BW76</f>
        <v>151204.74230607774</v>
      </c>
      <c r="E643" s="180">
        <f>(E623/E612)*SUM(C643:D643)</f>
        <v>272042.03854239505</v>
      </c>
      <c r="F643" s="180">
        <f>(F624/F612)*BW64</f>
        <v>2680.4621297994267</v>
      </c>
      <c r="G643" s="180">
        <f>(G625/G612)*BW77</f>
        <v>0</v>
      </c>
      <c r="H643" s="180">
        <f>(H628/H612)*BW60</f>
        <v>10622.974133323438</v>
      </c>
      <c r="I643" s="180">
        <f>(I629/I612)*BW78</f>
        <v>34798.233429108288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5412437.1600000001</v>
      </c>
      <c r="D644" s="180">
        <f>(D615/D612)*BX76</f>
        <v>101213.96476708213</v>
      </c>
      <c r="E644" s="180">
        <f>(E623/E612)*SUM(C644:D644)</f>
        <v>1260632.00534663</v>
      </c>
      <c r="F644" s="180">
        <f>(F624/F612)*BX64</f>
        <v>475.21851316531445</v>
      </c>
      <c r="G644" s="180">
        <f>(G625/G612)*BX77</f>
        <v>0</v>
      </c>
      <c r="H644" s="180">
        <f>(H628/H612)*BX60</f>
        <v>72138.693382927289</v>
      </c>
      <c r="I644" s="180">
        <f>(I629/I612)*BX78</f>
        <v>23293.364470810615</v>
      </c>
      <c r="J644" s="180">
        <f>(J630/J612)*BX79</f>
        <v>0</v>
      </c>
      <c r="K644" s="180">
        <f>SUM(C631:J644)</f>
        <v>22087744.169264775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1531293.2300000002</v>
      </c>
      <c r="D645" s="180">
        <f>(D615/D612)*BY76</f>
        <v>393885.20421590481</v>
      </c>
      <c r="E645" s="180">
        <f>(E623/E612)*SUM(C645:D645)</f>
        <v>440169.58912651642</v>
      </c>
      <c r="F645" s="180">
        <f>(F624/F612)*BY64</f>
        <v>636.16411432109817</v>
      </c>
      <c r="G645" s="180">
        <f>(G625/G612)*BY77</f>
        <v>0</v>
      </c>
      <c r="H645" s="180">
        <f>(H628/H612)*BY60</f>
        <v>15535.782507371307</v>
      </c>
      <c r="I645" s="180">
        <f>(I629/I612)*BY78</f>
        <v>90648.673259410774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6102312.46</v>
      </c>
      <c r="D646" s="180">
        <f>(D615/D612)*BZ76</f>
        <v>0</v>
      </c>
      <c r="E646" s="180">
        <f>(E623/E612)*SUM(C646:D646)</f>
        <v>1395222.5521027138</v>
      </c>
      <c r="F646" s="180">
        <f>(F624/F612)*BZ64</f>
        <v>104.81677901684866</v>
      </c>
      <c r="G646" s="180">
        <f>(G625/G612)*BZ77</f>
        <v>0</v>
      </c>
      <c r="H646" s="180">
        <f>(H628/H612)*BZ60</f>
        <v>87668.167630528376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196252</v>
      </c>
      <c r="D647" s="180">
        <f>(D615/D612)*CA76</f>
        <v>863957.18030838505</v>
      </c>
      <c r="E647" s="180">
        <f>(E623/E612)*SUM(C647:D647)</f>
        <v>242404.46027776678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198830.95711553577</v>
      </c>
      <c r="J647" s="180">
        <f>(J630/J612)*CA79</f>
        <v>0</v>
      </c>
      <c r="K647" s="180">
        <v>0</v>
      </c>
      <c r="L647" s="180">
        <f>SUM(C645:K647)</f>
        <v>11558921.237437474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188059899.32000005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29836266.379999995</v>
      </c>
      <c r="D668" s="180">
        <f>(D615/D612)*C76</f>
        <v>3803755.203696121</v>
      </c>
      <c r="E668" s="180">
        <f>(E623/E612)*SUM(C668:D668)</f>
        <v>7691398.4779459946</v>
      </c>
      <c r="F668" s="180">
        <f>(F624/F612)*C64</f>
        <v>27330.062336790808</v>
      </c>
      <c r="G668" s="180">
        <f>(G625/G612)*C77</f>
        <v>0</v>
      </c>
      <c r="H668" s="180">
        <f>(H628/H612)*C60</f>
        <v>330276.07802863012</v>
      </c>
      <c r="I668" s="180">
        <f>(I629/I612)*C78</f>
        <v>875395.56938937725</v>
      </c>
      <c r="J668" s="180">
        <f>(J630/J612)*C79</f>
        <v>518202.62397803715</v>
      </c>
      <c r="K668" s="180">
        <f>(K644/K612)*C75</f>
        <v>1017597.6199204462</v>
      </c>
      <c r="L668" s="180">
        <f>(L647/L612)*C80</f>
        <v>1809516.2772706216</v>
      </c>
      <c r="M668" s="180">
        <f t="shared" ref="M668:M713" si="20">ROUND(SUM(D668:L668),0)</f>
        <v>16073472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2879294.1800000006</v>
      </c>
      <c r="D669" s="180">
        <f>(D615/D612)*D76</f>
        <v>1637239.0447250758</v>
      </c>
      <c r="E669" s="180">
        <f>(E623/E612)*SUM(C669:D669)</f>
        <v>1032652.6302551249</v>
      </c>
      <c r="F669" s="180">
        <f>(F624/F612)*D64</f>
        <v>2374.5547137628841</v>
      </c>
      <c r="G669" s="180">
        <f>(G625/G612)*D77</f>
        <v>0</v>
      </c>
      <c r="H669" s="180">
        <f>(H628/H612)*D60</f>
        <v>42829.266455842189</v>
      </c>
      <c r="I669" s="180">
        <f>(I629/I612)*D78</f>
        <v>376793.91260272264</v>
      </c>
      <c r="J669" s="180">
        <f>(J630/J612)*D79</f>
        <v>63724.694086669879</v>
      </c>
      <c r="K669" s="180">
        <f>(K644/K612)*D75</f>
        <v>100363.26097890326</v>
      </c>
      <c r="L669" s="180">
        <f>(L647/L612)*D80</f>
        <v>222520.81691274352</v>
      </c>
      <c r="M669" s="180">
        <f t="shared" si="20"/>
        <v>3478498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49956909.610000007</v>
      </c>
      <c r="D670" s="180">
        <f>(D615/D612)*E76</f>
        <v>10242587.301048912</v>
      </c>
      <c r="E670" s="180">
        <f>(E623/E612)*SUM(C670:D670)</f>
        <v>13763912.658699406</v>
      </c>
      <c r="F670" s="180">
        <f>(F624/F612)*E64</f>
        <v>36091.617725356526</v>
      </c>
      <c r="G670" s="180">
        <f>(G625/G612)*E77</f>
        <v>5118319.2128653284</v>
      </c>
      <c r="H670" s="180">
        <f>(H628/H612)*E60</f>
        <v>814953.82498804573</v>
      </c>
      <c r="I670" s="180">
        <f>(I629/I612)*E78</f>
        <v>2357227.282583674</v>
      </c>
      <c r="J670" s="180">
        <f>(J630/J612)*E79</f>
        <v>1059035.9339922457</v>
      </c>
      <c r="K670" s="180">
        <f>(K644/K612)*E75</f>
        <v>2027685.276370317</v>
      </c>
      <c r="L670" s="180">
        <f>(L647/L612)*E80</f>
        <v>3698056.8451438104</v>
      </c>
      <c r="M670" s="180">
        <f t="shared" si="20"/>
        <v>39117870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13874518.129999999</v>
      </c>
      <c r="D671" s="180">
        <f>(D615/D612)*F76</f>
        <v>3935848.3196193282</v>
      </c>
      <c r="E671" s="180">
        <f>(E623/E612)*SUM(C671:D671)</f>
        <v>4072132.5062601641</v>
      </c>
      <c r="F671" s="180">
        <f>(F624/F612)*F64</f>
        <v>10365.356655702493</v>
      </c>
      <c r="G671" s="180">
        <f>(G625/G612)*F77</f>
        <v>0</v>
      </c>
      <c r="H671" s="180">
        <f>(H628/H612)*F60</f>
        <v>161915.76644864416</v>
      </c>
      <c r="I671" s="180">
        <f>(I629/I612)*F78</f>
        <v>905795.45640462229</v>
      </c>
      <c r="J671" s="180">
        <f>(J630/J612)*F79</f>
        <v>261498.17928055572</v>
      </c>
      <c r="K671" s="180">
        <f>(K644/K612)*F75</f>
        <v>486387.79223368037</v>
      </c>
      <c r="L671" s="180">
        <f>(L647/L612)*F80</f>
        <v>913127.7805047388</v>
      </c>
      <c r="M671" s="180">
        <f t="shared" si="20"/>
        <v>10747071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4202384.7799999993</v>
      </c>
      <c r="D672" s="180">
        <f>(D615/D612)*G76</f>
        <v>704920.67320389091</v>
      </c>
      <c r="E672" s="180">
        <f>(E623/E612)*SUM(C672:D672)</f>
        <v>1121998.1414007596</v>
      </c>
      <c r="F672" s="180">
        <f>(F624/F612)*G64</f>
        <v>2843.3870619821651</v>
      </c>
      <c r="G672" s="180">
        <f>(G625/G612)*G77</f>
        <v>152376.33442638381</v>
      </c>
      <c r="H672" s="180">
        <f>(H628/H612)*G60</f>
        <v>55795.699867614509</v>
      </c>
      <c r="I672" s="180">
        <f>(I629/I612)*G78</f>
        <v>162230.3226806079</v>
      </c>
      <c r="J672" s="180">
        <f>(J630/J612)*G79</f>
        <v>42178.303886920272</v>
      </c>
      <c r="K672" s="180">
        <f>(K644/K612)*G75</f>
        <v>136608.50764371807</v>
      </c>
      <c r="L672" s="180">
        <f>(L647/L612)*G80</f>
        <v>147282.78842965432</v>
      </c>
      <c r="M672" s="180">
        <f t="shared" si="20"/>
        <v>2526234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5033867.0699999994</v>
      </c>
      <c r="D673" s="180">
        <f>(D615/D612)*H76</f>
        <v>754462.65925754013</v>
      </c>
      <c r="E673" s="180">
        <f>(E623/E612)*SUM(C673:D673)</f>
        <v>1323434.0637592843</v>
      </c>
      <c r="F673" s="180">
        <f>(F624/F612)*H64</f>
        <v>504.87577174712686</v>
      </c>
      <c r="G673" s="180">
        <f>(G625/G612)*H77</f>
        <v>221587.5632500893</v>
      </c>
      <c r="H673" s="180">
        <f>(H628/H612)*H60</f>
        <v>67465.746419228206</v>
      </c>
      <c r="I673" s="180">
        <f>(I629/I612)*H78</f>
        <v>173631.90684353543</v>
      </c>
      <c r="J673" s="180">
        <f>(J630/J612)*H79</f>
        <v>58947.164182731991</v>
      </c>
      <c r="K673" s="180">
        <f>(K644/K612)*H75</f>
        <v>143585.05242449397</v>
      </c>
      <c r="L673" s="180">
        <f>(L647/L612)*H80</f>
        <v>205838.1184347652</v>
      </c>
      <c r="M673" s="180">
        <f t="shared" si="20"/>
        <v>2949457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42934709.279999986</v>
      </c>
      <c r="D681" s="180">
        <f>(D615/D612)*P76</f>
        <v>3708079.7940855492</v>
      </c>
      <c r="E681" s="180">
        <f>(E623/E612)*SUM(C681:D681)</f>
        <v>10664329.569439024</v>
      </c>
      <c r="F681" s="180">
        <f>(F624/F612)*P64</f>
        <v>369698.99232932332</v>
      </c>
      <c r="G681" s="180">
        <f>(G625/G612)*P77</f>
        <v>0</v>
      </c>
      <c r="H681" s="180">
        <f>(H628/H612)*P60</f>
        <v>166484.29039465348</v>
      </c>
      <c r="I681" s="180">
        <f>(I629/I612)*P78</f>
        <v>853376.84705119289</v>
      </c>
      <c r="J681" s="180">
        <f>(J630/J612)*P79</f>
        <v>166360.75119851297</v>
      </c>
      <c r="K681" s="180">
        <f>(K644/K612)*P75</f>
        <v>2598209.2588359346</v>
      </c>
      <c r="L681" s="180">
        <f>(L647/L612)*P80</f>
        <v>580916.56287220167</v>
      </c>
      <c r="M681" s="180">
        <f t="shared" si="20"/>
        <v>19107456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3444875.18</v>
      </c>
      <c r="D682" s="180">
        <f>(D615/D612)*Q76</f>
        <v>750713.30676972528</v>
      </c>
      <c r="E682" s="180">
        <f>(E623/E612)*SUM(C682:D682)</f>
        <v>959272.36018386704</v>
      </c>
      <c r="F682" s="180">
        <f>(F624/F612)*Q64</f>
        <v>612.90855326898077</v>
      </c>
      <c r="G682" s="180">
        <f>(G625/G612)*Q77</f>
        <v>0</v>
      </c>
      <c r="H682" s="180">
        <f>(H628/H612)*Q60</f>
        <v>51088.526548754489</v>
      </c>
      <c r="I682" s="180">
        <f>(I629/I612)*Q78</f>
        <v>172769.03150583679</v>
      </c>
      <c r="J682" s="180">
        <f>(J630/J612)*Q79</f>
        <v>76207.42938973222</v>
      </c>
      <c r="K682" s="180">
        <f>(K644/K612)*Q75</f>
        <v>129460.30977729475</v>
      </c>
      <c r="L682" s="180">
        <f>(L647/L612)*Q80</f>
        <v>266109.38954935997</v>
      </c>
      <c r="M682" s="180">
        <f t="shared" si="20"/>
        <v>2406233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2312882.9500000002</v>
      </c>
      <c r="D683" s="180">
        <f>(D615/D612)*R76</f>
        <v>89091.2939758953</v>
      </c>
      <c r="E683" s="180">
        <f>(E623/E612)*SUM(C683:D683)</f>
        <v>549183.38854858233</v>
      </c>
      <c r="F683" s="180">
        <f>(F624/F612)*R64</f>
        <v>9306.7182624907527</v>
      </c>
      <c r="G683" s="180">
        <f>(G625/G612)*R77</f>
        <v>0</v>
      </c>
      <c r="H683" s="180">
        <f>(H628/H612)*R60</f>
        <v>12824.631051917273</v>
      </c>
      <c r="I683" s="180">
        <f>(I629/I612)*R78</f>
        <v>20503.455096658694</v>
      </c>
      <c r="J683" s="180">
        <f>(J630/J612)*R79</f>
        <v>10.085928070804824</v>
      </c>
      <c r="K683" s="180">
        <f>(K644/K612)*R75</f>
        <v>624265.3483895543</v>
      </c>
      <c r="L683" s="180">
        <f>(L647/L612)*R80</f>
        <v>35.219140488712618</v>
      </c>
      <c r="M683" s="180">
        <f t="shared" si="20"/>
        <v>1305220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2824266.98</v>
      </c>
      <c r="D684" s="180">
        <f>(D615/D612)*S76</f>
        <v>1753729.5889500505</v>
      </c>
      <c r="E684" s="180">
        <f>(E623/E612)*SUM(C684:D684)</f>
        <v>1046705.5068576343</v>
      </c>
      <c r="F684" s="180">
        <f>(F624/F612)*S64</f>
        <v>1840.9783895625785</v>
      </c>
      <c r="G684" s="180">
        <f>(G625/G612)*S77</f>
        <v>0</v>
      </c>
      <c r="H684" s="180">
        <f>(H628/H612)*S60</f>
        <v>63620.178657335244</v>
      </c>
      <c r="I684" s="180">
        <f>(I629/I612)*S78</f>
        <v>403603.02644664468</v>
      </c>
      <c r="J684" s="180">
        <f>(J630/J612)*S79</f>
        <v>356.71267478694995</v>
      </c>
      <c r="K684" s="180">
        <f>(K644/K612)*S75</f>
        <v>0</v>
      </c>
      <c r="L684" s="180">
        <f>(L647/L612)*S80</f>
        <v>1245.6081105507578</v>
      </c>
      <c r="M684" s="180">
        <f t="shared" si="20"/>
        <v>3271102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4577759.169999999</v>
      </c>
      <c r="D685" s="180">
        <f>(D615/D612)*T76</f>
        <v>9621.6300529671844</v>
      </c>
      <c r="E685" s="180">
        <f>(E623/E612)*SUM(C685:D685)</f>
        <v>1048851.1018193401</v>
      </c>
      <c r="F685" s="180">
        <f>(F624/F612)*T64</f>
        <v>7641.7547321404518</v>
      </c>
      <c r="G685" s="180">
        <f>(G625/G612)*T77</f>
        <v>0</v>
      </c>
      <c r="H685" s="180">
        <f>(H628/H612)*T60</f>
        <v>54500.295357119736</v>
      </c>
      <c r="I685" s="180">
        <f>(I629/I612)*T78</f>
        <v>2214.3202881422958</v>
      </c>
      <c r="J685" s="180">
        <f>(J630/J612)*T79</f>
        <v>107961.67128056582</v>
      </c>
      <c r="K685" s="180">
        <f>(K644/K612)*T75</f>
        <v>216404.59777047305</v>
      </c>
      <c r="L685" s="180">
        <f>(L647/L612)*T80</f>
        <v>376992.30467772367</v>
      </c>
      <c r="M685" s="180">
        <f t="shared" si="20"/>
        <v>1824188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20639760.300000001</v>
      </c>
      <c r="D686" s="180">
        <f>(D615/D612)*U76</f>
        <v>1427984.7139954953</v>
      </c>
      <c r="E686" s="180">
        <f>(E623/E612)*SUM(C686:D686)</f>
        <v>5045532.4468224188</v>
      </c>
      <c r="F686" s="180">
        <f>(F624/F612)*U64</f>
        <v>18114.054236603944</v>
      </c>
      <c r="G686" s="180">
        <f>(G625/G612)*U77</f>
        <v>0</v>
      </c>
      <c r="H686" s="180">
        <f>(H628/H612)*U60</f>
        <v>0</v>
      </c>
      <c r="I686" s="180">
        <f>(I629/I612)*U78</f>
        <v>328636.15686223301</v>
      </c>
      <c r="J686" s="180">
        <f>(J630/J612)*U79</f>
        <v>0</v>
      </c>
      <c r="K686" s="180">
        <f>(K644/K612)*U75</f>
        <v>1586965.2289693116</v>
      </c>
      <c r="L686" s="180">
        <f>(L647/L612)*U80</f>
        <v>0</v>
      </c>
      <c r="M686" s="180">
        <f t="shared" si="20"/>
        <v>8407233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802485.39</v>
      </c>
      <c r="D687" s="180">
        <f>(D615/D612)*V76</f>
        <v>53713.626592636567</v>
      </c>
      <c r="E687" s="180">
        <f>(E623/E612)*SUM(C687:D687)</f>
        <v>195759.91640359437</v>
      </c>
      <c r="F687" s="180">
        <f>(F624/F612)*V64</f>
        <v>764.5810756974879</v>
      </c>
      <c r="G687" s="180">
        <f>(G625/G612)*V77</f>
        <v>0</v>
      </c>
      <c r="H687" s="180">
        <f>(H628/H612)*V60</f>
        <v>21768.255075321184</v>
      </c>
      <c r="I687" s="180">
        <f>(I629/I612)*V78</f>
        <v>12361.644800206739</v>
      </c>
      <c r="J687" s="180">
        <f>(J630/J612)*V79</f>
        <v>0</v>
      </c>
      <c r="K687" s="180">
        <f>(K644/K612)*V75</f>
        <v>202850.51835019366</v>
      </c>
      <c r="L687" s="180">
        <f>(L647/L612)*V80</f>
        <v>0</v>
      </c>
      <c r="M687" s="180">
        <f t="shared" si="20"/>
        <v>487219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899715.6</v>
      </c>
      <c r="D688" s="180">
        <f>(D615/D612)*W76</f>
        <v>176665.70806923209</v>
      </c>
      <c r="E688" s="180">
        <f>(E623/E612)*SUM(C688:D688)</f>
        <v>246102.02862014895</v>
      </c>
      <c r="F688" s="180">
        <f>(F624/F612)*W64</f>
        <v>2279.1679809651137</v>
      </c>
      <c r="G688" s="180">
        <f>(G625/G612)*W77</f>
        <v>0</v>
      </c>
      <c r="H688" s="180">
        <f>(H628/H612)*W60</f>
        <v>10557.029365278031</v>
      </c>
      <c r="I688" s="180">
        <f>(I629/I612)*W78</f>
        <v>40657.815717627338</v>
      </c>
      <c r="J688" s="180">
        <f>(J630/J612)*W79</f>
        <v>0</v>
      </c>
      <c r="K688" s="180">
        <f>(K644/K612)*W75</f>
        <v>240874.2721626008</v>
      </c>
      <c r="L688" s="180">
        <f>(L647/L612)*W80</f>
        <v>0</v>
      </c>
      <c r="M688" s="180">
        <f t="shared" si="20"/>
        <v>717136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2182422.27</v>
      </c>
      <c r="D689" s="180">
        <f>(D615/D612)*X76</f>
        <v>228234.32338938638</v>
      </c>
      <c r="E689" s="180">
        <f>(E623/E612)*SUM(C689:D689)</f>
        <v>551168.50645041757</v>
      </c>
      <c r="F689" s="180">
        <f>(F624/F612)*X64</f>
        <v>6273.4276858792773</v>
      </c>
      <c r="G689" s="180">
        <f>(G625/G612)*X77</f>
        <v>0</v>
      </c>
      <c r="H689" s="180">
        <f>(H628/H612)*X60</f>
        <v>22073.620698738188</v>
      </c>
      <c r="I689" s="180">
        <f>(I629/I612)*X78</f>
        <v>52525.807991931084</v>
      </c>
      <c r="J689" s="180">
        <f>(J630/J612)*X79</f>
        <v>3.6205734724409999</v>
      </c>
      <c r="K689" s="180">
        <f>(K644/K612)*X75</f>
        <v>1397471.374955829</v>
      </c>
      <c r="L689" s="180">
        <f>(L647/L612)*X80</f>
        <v>12.642712190731547</v>
      </c>
      <c r="M689" s="180">
        <f t="shared" si="20"/>
        <v>2257763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35840015.260000013</v>
      </c>
      <c r="D690" s="180">
        <f>(D615/D612)*Y76</f>
        <v>1921418.5838645494</v>
      </c>
      <c r="E690" s="180">
        <f>(E623/E612)*SUM(C690:D690)</f>
        <v>8633711.3092852831</v>
      </c>
      <c r="F690" s="180">
        <f>(F624/F612)*Y64</f>
        <v>244683.57143259133</v>
      </c>
      <c r="G690" s="180">
        <f>(G625/G612)*Y77</f>
        <v>0</v>
      </c>
      <c r="H690" s="180">
        <f>(H628/H612)*Y60</f>
        <v>217346.28155825692</v>
      </c>
      <c r="I690" s="180">
        <f>(I629/I612)*Y78</f>
        <v>442194.94294034271</v>
      </c>
      <c r="J690" s="180">
        <f>(J630/J612)*Y79</f>
        <v>30774.358559891516</v>
      </c>
      <c r="K690" s="180">
        <f>(K644/K612)*Y75</f>
        <v>3679561.6700736657</v>
      </c>
      <c r="L690" s="180">
        <f>(L647/L612)*Y80</f>
        <v>107461.2519504462</v>
      </c>
      <c r="M690" s="180">
        <f t="shared" si="20"/>
        <v>15277152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1462545.56</v>
      </c>
      <c r="D691" s="180">
        <f>(D615/D612)*Z76</f>
        <v>1096712.10612005</v>
      </c>
      <c r="E691" s="180">
        <f>(E623/E612)*SUM(C691:D691)</f>
        <v>585144.40809418191</v>
      </c>
      <c r="F691" s="180">
        <f>(F624/F612)*Z64</f>
        <v>351.84522163813807</v>
      </c>
      <c r="G691" s="180">
        <f>(G625/G612)*Z77</f>
        <v>0</v>
      </c>
      <c r="H691" s="180">
        <f>(H628/H612)*Z60</f>
        <v>13784.381846165103</v>
      </c>
      <c r="I691" s="180">
        <f>(I629/I612)*Z78</f>
        <v>252397.13577264218</v>
      </c>
      <c r="J691" s="180">
        <f>(J630/J612)*Z79</f>
        <v>429.64138539633183</v>
      </c>
      <c r="K691" s="180">
        <f>(K644/K612)*Z75</f>
        <v>244661.70540149655</v>
      </c>
      <c r="L691" s="180">
        <f>(L647/L612)*Z80</f>
        <v>1500.2685133001428</v>
      </c>
      <c r="M691" s="180">
        <f t="shared" si="20"/>
        <v>2194981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1529982.9799999997</v>
      </c>
      <c r="D692" s="180">
        <f>(D615/D612)*AA76</f>
        <v>248508.5670846893</v>
      </c>
      <c r="E692" s="180">
        <f>(E623/E612)*SUM(C692:D692)</f>
        <v>406631.34368845541</v>
      </c>
      <c r="F692" s="180">
        <f>(F624/F612)*AA64</f>
        <v>8911.0072566552717</v>
      </c>
      <c r="G692" s="180">
        <f>(G625/G612)*AA77</f>
        <v>0</v>
      </c>
      <c r="H692" s="180">
        <f>(H628/H612)*AA60</f>
        <v>6932.3700789197064</v>
      </c>
      <c r="I692" s="180">
        <f>(I629/I612)*AA78</f>
        <v>57191.718954430165</v>
      </c>
      <c r="J692" s="180">
        <f>(J630/J612)*AA79</f>
        <v>0</v>
      </c>
      <c r="K692" s="180">
        <f>(K644/K612)*AA75</f>
        <v>137000.23213281375</v>
      </c>
      <c r="L692" s="180">
        <f>(L647/L612)*AA80</f>
        <v>0</v>
      </c>
      <c r="M692" s="180">
        <f t="shared" si="20"/>
        <v>865175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35312087.680000007</v>
      </c>
      <c r="D693" s="180">
        <f>(D615/D612)*AB76</f>
        <v>1183608.0322985323</v>
      </c>
      <c r="E693" s="180">
        <f>(E623/E612)*SUM(C693:D693)</f>
        <v>8344315.0520806406</v>
      </c>
      <c r="F693" s="180">
        <f>(F624/F612)*AB64</f>
        <v>319578.96571254852</v>
      </c>
      <c r="G693" s="180">
        <f>(G625/G612)*AB77</f>
        <v>0</v>
      </c>
      <c r="H693" s="180">
        <f>(H628/H612)*AB60</f>
        <v>154812.41685629482</v>
      </c>
      <c r="I693" s="180">
        <f>(I629/I612)*AB78</f>
        <v>272395.34930139774</v>
      </c>
      <c r="J693" s="180">
        <f>(J630/J612)*AB79</f>
        <v>2591.1237484436087</v>
      </c>
      <c r="K693" s="180">
        <f>(K644/K612)*AB75</f>
        <v>1687994.0821944119</v>
      </c>
      <c r="L693" s="180">
        <f>(L647/L612)*AB80</f>
        <v>9047.9676911668757</v>
      </c>
      <c r="M693" s="180">
        <f t="shared" si="20"/>
        <v>11974343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6951210.2199999988</v>
      </c>
      <c r="D694" s="180">
        <f>(D615/D612)*AC76</f>
        <v>149058.84758578966</v>
      </c>
      <c r="E694" s="180">
        <f>(E623/E612)*SUM(C694:D694)</f>
        <v>1623393.6878894267</v>
      </c>
      <c r="F694" s="180">
        <f>(F624/F612)*AC64</f>
        <v>7680.8867404748135</v>
      </c>
      <c r="G694" s="180">
        <f>(G625/G612)*AC77</f>
        <v>0</v>
      </c>
      <c r="H694" s="180">
        <f>(H628/H612)*AC60</f>
        <v>111292.04370748998</v>
      </c>
      <c r="I694" s="180">
        <f>(I629/I612)*AC78</f>
        <v>34304.377586678973</v>
      </c>
      <c r="J694" s="180">
        <f>(J630/J612)*AC79</f>
        <v>20.344171301741358</v>
      </c>
      <c r="K694" s="180">
        <f>(K644/K612)*AC75</f>
        <v>525577.06907249312</v>
      </c>
      <c r="L694" s="180">
        <f>(L647/L612)*AC80</f>
        <v>71.039989792956121</v>
      </c>
      <c r="M694" s="180">
        <f t="shared" si="20"/>
        <v>2451398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1033761.9400000001</v>
      </c>
      <c r="D695" s="180">
        <f>(D615/D612)*AD76</f>
        <v>27858.643108095417</v>
      </c>
      <c r="E695" s="180">
        <f>(E623/E612)*SUM(C695:D695)</f>
        <v>242727.16106196374</v>
      </c>
      <c r="F695" s="180">
        <f>(F624/F612)*AD64</f>
        <v>239.87941313947516</v>
      </c>
      <c r="G695" s="180">
        <f>(G625/G612)*AD77</f>
        <v>0</v>
      </c>
      <c r="H695" s="180">
        <f>(H628/H612)*AD60</f>
        <v>0</v>
      </c>
      <c r="I695" s="180">
        <f>(I629/I612)*AD78</f>
        <v>6411.38334094933</v>
      </c>
      <c r="J695" s="180">
        <f>(J630/J612)*AD79</f>
        <v>0</v>
      </c>
      <c r="K695" s="180">
        <f>(K644/K612)*AD75</f>
        <v>40946.099436436081</v>
      </c>
      <c r="L695" s="180">
        <f>(L647/L612)*AD80</f>
        <v>0</v>
      </c>
      <c r="M695" s="180">
        <f t="shared" si="20"/>
        <v>318183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6035525.2100000018</v>
      </c>
      <c r="D696" s="180">
        <f>(D615/D612)*AE76</f>
        <v>90139.063073574027</v>
      </c>
      <c r="E696" s="180">
        <f>(E623/E612)*SUM(C696:D696)</f>
        <v>1400561.6717309374</v>
      </c>
      <c r="F696" s="180">
        <f>(F624/F612)*AE64</f>
        <v>325.70211539893728</v>
      </c>
      <c r="G696" s="180">
        <f>(G625/G612)*AE77</f>
        <v>0</v>
      </c>
      <c r="H696" s="180">
        <f>(H628/H612)*AE60</f>
        <v>87967.82466066748</v>
      </c>
      <c r="I696" s="180">
        <f>(I629/I612)*AE78</f>
        <v>20744.58849687325</v>
      </c>
      <c r="J696" s="180">
        <f>(J630/J612)*AE79</f>
        <v>4444.0817489812662</v>
      </c>
      <c r="K696" s="180">
        <f>(K644/K612)*AE75</f>
        <v>264564.68213944038</v>
      </c>
      <c r="L696" s="180">
        <f>(L647/L612)*AE80</f>
        <v>15518.327947802367</v>
      </c>
      <c r="M696" s="180">
        <f t="shared" si="20"/>
        <v>1884266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813220.85000000009</v>
      </c>
      <c r="D697" s="180">
        <f>(D615/D612)*AF76</f>
        <v>391214.54149897164</v>
      </c>
      <c r="E697" s="180">
        <f>(E623/E612)*SUM(C697:D697)</f>
        <v>275380.10086917551</v>
      </c>
      <c r="F697" s="180">
        <f>(F624/F612)*AF64</f>
        <v>103.32805032750525</v>
      </c>
      <c r="G697" s="180">
        <f>(G625/G612)*AF77</f>
        <v>42940.730141159205</v>
      </c>
      <c r="H697" s="180">
        <f>(H628/H612)*AF60</f>
        <v>10988.092306301383</v>
      </c>
      <c r="I697" s="180">
        <f>(I629/I612)*AF78</f>
        <v>90034.047400347859</v>
      </c>
      <c r="J697" s="180">
        <f>(J630/J612)*AF79</f>
        <v>10829.653100660506</v>
      </c>
      <c r="K697" s="180">
        <f>(K644/K612)*AF75</f>
        <v>44849.223377821021</v>
      </c>
      <c r="L697" s="180">
        <f>(L647/L612)*AF80</f>
        <v>37816.160428531504</v>
      </c>
      <c r="M697" s="180">
        <f t="shared" si="20"/>
        <v>904156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22294056.380000003</v>
      </c>
      <c r="D698" s="180">
        <f>(D615/D612)*AG76</f>
        <v>2132184.4937898535</v>
      </c>
      <c r="E698" s="180">
        <f>(E623/E612)*SUM(C698:D698)</f>
        <v>5584775.0100631034</v>
      </c>
      <c r="F698" s="180">
        <f>(F624/F612)*AG64</f>
        <v>22309.108954323561</v>
      </c>
      <c r="G698" s="180">
        <f>(G625/G612)*AG77</f>
        <v>176637.47485275799</v>
      </c>
      <c r="H698" s="180">
        <f>(H628/H612)*AG60</f>
        <v>282552.7385641677</v>
      </c>
      <c r="I698" s="180">
        <f>(I629/I612)*AG78</f>
        <v>490700.57325736451</v>
      </c>
      <c r="J698" s="180">
        <f>(J630/J612)*AG79</f>
        <v>321300.05057142873</v>
      </c>
      <c r="K698" s="180">
        <f>(K644/K612)*AG75</f>
        <v>2856820.222308984</v>
      </c>
      <c r="L698" s="180">
        <f>(L647/L612)*AG80</f>
        <v>1121950.458169651</v>
      </c>
      <c r="M698" s="180">
        <f t="shared" si="20"/>
        <v>12989230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11630332.16</v>
      </c>
      <c r="D700" s="180">
        <f>(D615/D612)*AI76</f>
        <v>1950307.3271142074</v>
      </c>
      <c r="E700" s="180">
        <f>(E623/E612)*SUM(C700:D700)</f>
        <v>3105054.7818717193</v>
      </c>
      <c r="F700" s="180">
        <f>(F624/F612)*AI64</f>
        <v>16147.921991045647</v>
      </c>
      <c r="G700" s="180">
        <f>(G625/G612)*AI77</f>
        <v>110719.36094889013</v>
      </c>
      <c r="H700" s="180">
        <f>(H628/H612)*AI60</f>
        <v>143921.03106218527</v>
      </c>
      <c r="I700" s="180">
        <f>(I629/I612)*AI78</f>
        <v>448843.39335098024</v>
      </c>
      <c r="J700" s="180">
        <f>(J630/J612)*AI79</f>
        <v>218175.98426011985</v>
      </c>
      <c r="K700" s="180">
        <f>(K644/K612)*AI75</f>
        <v>189903.98260800709</v>
      </c>
      <c r="L700" s="180">
        <f>(L647/L612)*AI80</f>
        <v>761850.62861618819</v>
      </c>
      <c r="M700" s="180">
        <f t="shared" si="20"/>
        <v>6944924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649490.98</v>
      </c>
      <c r="D703" s="180">
        <f>(D615/D612)*AL76</f>
        <v>0</v>
      </c>
      <c r="E703" s="180">
        <f>(E623/E612)*SUM(C703:D703)</f>
        <v>148498.53537052291</v>
      </c>
      <c r="F703" s="180">
        <f>(F624/F612)*AL64</f>
        <v>21.732105041578812</v>
      </c>
      <c r="G703" s="180">
        <f>(G625/G612)*AL77</f>
        <v>0</v>
      </c>
      <c r="H703" s="180">
        <f>(H628/H612)*AL60</f>
        <v>9611.8340584406142</v>
      </c>
      <c r="I703" s="180">
        <f>(I629/I612)*AL78</f>
        <v>0</v>
      </c>
      <c r="J703" s="180">
        <f>(J630/J612)*AL79</f>
        <v>0</v>
      </c>
      <c r="K703" s="180">
        <f>(K644/K612)*AL75</f>
        <v>38843.656486366795</v>
      </c>
      <c r="L703" s="180">
        <f>(L647/L612)*AL80</f>
        <v>0</v>
      </c>
      <c r="M703" s="180">
        <f t="shared" si="20"/>
        <v>196976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86719</v>
      </c>
      <c r="D706" s="180">
        <f>(D615/D612)*AO76</f>
        <v>411775.02228335367</v>
      </c>
      <c r="E706" s="180">
        <f>(E623/E612)*SUM(C706:D706)</f>
        <v>113974.84257601057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94765.832917374355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620516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30326035.400000002</v>
      </c>
      <c r="D707" s="180">
        <f>(D615/D612)*AP76</f>
        <v>0</v>
      </c>
      <c r="E707" s="180">
        <f>(E623/E612)*SUM(C707:D707)</f>
        <v>6933694.1992552849</v>
      </c>
      <c r="F707" s="180">
        <f>(F624/F612)*AP64</f>
        <v>42725.79964299393</v>
      </c>
      <c r="G707" s="180">
        <f>(G625/G612)*AP77</f>
        <v>0</v>
      </c>
      <c r="H707" s="180">
        <f>(H628/H612)*AP60</f>
        <v>333785.24854369974</v>
      </c>
      <c r="I707" s="180">
        <f>(I629/I612)*AP78</f>
        <v>0</v>
      </c>
      <c r="J707" s="180">
        <f>(J630/J612)*AP79</f>
        <v>88247.647105935117</v>
      </c>
      <c r="K707" s="180">
        <f>(K644/K612)*AP75</f>
        <v>890413.39311532187</v>
      </c>
      <c r="L707" s="180">
        <f>(L647/L612)*AP80</f>
        <v>308152.73115211236</v>
      </c>
      <c r="M707" s="180">
        <f t="shared" si="20"/>
        <v>8597019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6251944.7300000004</v>
      </c>
      <c r="D709" s="180">
        <f>(D615/D612)*AR76</f>
        <v>0</v>
      </c>
      <c r="E709" s="180">
        <f>(E623/E612)*SUM(C709:D709)</f>
        <v>1429434.2249717761</v>
      </c>
      <c r="F709" s="180">
        <f>(F624/F612)*AR64</f>
        <v>2119.9324793861465</v>
      </c>
      <c r="G709" s="180">
        <f>(G625/G612)*AR77</f>
        <v>0</v>
      </c>
      <c r="H709" s="180">
        <f>(H628/H612)*AR60</f>
        <v>94003.939451425482</v>
      </c>
      <c r="I709" s="180">
        <f>(I629/I612)*AR78</f>
        <v>0</v>
      </c>
      <c r="J709" s="180">
        <f>(J630/J612)*AR79</f>
        <v>91409.614701748855</v>
      </c>
      <c r="K709" s="180">
        <f>(K644/K612)*AR75</f>
        <v>115851.32365266461</v>
      </c>
      <c r="L709" s="180">
        <f>(L647/L612)*AR80</f>
        <v>319194.03346915689</v>
      </c>
      <c r="M709" s="180">
        <f t="shared" si="20"/>
        <v>2052013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18921966.400000002</v>
      </c>
      <c r="D713" s="180">
        <f>(D615/D612)*AV76</f>
        <v>50621.559272336759</v>
      </c>
      <c r="E713" s="180">
        <f>(E623/E612)*SUM(C713:D713)</f>
        <v>4337860.8955283118</v>
      </c>
      <c r="F713" s="180">
        <f>(F624/F612)*AV64</f>
        <v>12430.311239514698</v>
      </c>
      <c r="G713" s="180">
        <f>(G625/G612)*AV77</f>
        <v>217978.16045659498</v>
      </c>
      <c r="H713" s="180">
        <f>(H628/H612)*AV60</f>
        <v>178649.39487660167</v>
      </c>
      <c r="I713" s="180">
        <f>(I629/I612)*AV78</f>
        <v>11650.036958089573</v>
      </c>
      <c r="J713" s="180">
        <f>(J630/J612)*AV79</f>
        <v>187491.73088544467</v>
      </c>
      <c r="K713" s="180">
        <f>(K644/K612)*AV75</f>
        <v>462028.40848210448</v>
      </c>
      <c r="L713" s="180">
        <f>(L647/L612)*AV80</f>
        <v>654704.01575047662</v>
      </c>
      <c r="M713" s="180">
        <f t="shared" si="20"/>
        <v>6113415</v>
      </c>
      <c r="N713" s="199" t="s">
        <v>741</v>
      </c>
    </row>
    <row r="715" spans="1:15" ht="12.6" customHeight="1" x14ac:dyDescent="0.25">
      <c r="C715" s="180">
        <f>SUM(C614:C647)+SUM(C668:C713)</f>
        <v>553600911.34000003</v>
      </c>
      <c r="D715" s="180">
        <f>SUM(D616:D647)+SUM(D668:D713)</f>
        <v>47994161.319999978</v>
      </c>
      <c r="E715" s="180">
        <f>SUM(E624:E647)+SUM(E668:E713)</f>
        <v>103020055.94096737</v>
      </c>
      <c r="F715" s="180">
        <f>SUM(F625:F648)+SUM(F668:F713)</f>
        <v>1188626.5008080369</v>
      </c>
      <c r="G715" s="180">
        <f>SUM(G626:G647)+SUM(G668:G713)</f>
        <v>6040558.836941204</v>
      </c>
      <c r="H715" s="180">
        <f>SUM(H629:H647)+SUM(H668:H713)</f>
        <v>3972219.1897954689</v>
      </c>
      <c r="I715" s="180">
        <f>SUM(I630:I647)+SUM(I668:I713)</f>
        <v>9923312.9317320734</v>
      </c>
      <c r="J715" s="180">
        <f>SUM(J631:J647)+SUM(J668:J713)</f>
        <v>3310201.4006916541</v>
      </c>
      <c r="K715" s="180">
        <f>SUM(K668:K713)</f>
        <v>22087744.169264782</v>
      </c>
      <c r="L715" s="180">
        <f>SUM(L668:L713)</f>
        <v>11558921.237437475</v>
      </c>
      <c r="M715" s="180">
        <f>SUM(M668:M713)</f>
        <v>188059899</v>
      </c>
      <c r="N715" s="198" t="s">
        <v>742</v>
      </c>
    </row>
    <row r="716" spans="1:15" ht="12.6" customHeight="1" x14ac:dyDescent="0.25">
      <c r="C716" s="180">
        <f>CE71</f>
        <v>553600911.34000003</v>
      </c>
      <c r="D716" s="180">
        <f>D615</f>
        <v>47994161.320000008</v>
      </c>
      <c r="E716" s="180">
        <f>E623</f>
        <v>103020055.94096735</v>
      </c>
      <c r="F716" s="180">
        <f>F624</f>
        <v>1188626.5008080367</v>
      </c>
      <c r="G716" s="180">
        <f>G625</f>
        <v>6040558.836941204</v>
      </c>
      <c r="H716" s="180">
        <f>H628</f>
        <v>3972219.1897954675</v>
      </c>
      <c r="I716" s="180">
        <f>I629</f>
        <v>9923312.9317320772</v>
      </c>
      <c r="J716" s="180">
        <f>J630</f>
        <v>3310201.4006916536</v>
      </c>
      <c r="K716" s="180">
        <f>K644</f>
        <v>22087744.169264775</v>
      </c>
      <c r="L716" s="180">
        <f>L647</f>
        <v>11558921.237437474</v>
      </c>
      <c r="M716" s="180">
        <f>C648</f>
        <v>188059899.32000005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PeaceHealth Southwest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H-170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400 NE Mother Joseph Place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PO Box 1600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Vancouver, WA 98664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6/30/2018</v>
      </c>
      <c r="C4" s="38"/>
      <c r="D4" s="120"/>
      <c r="E4" s="70"/>
      <c r="F4" s="127" t="str">
        <f>"License Number:  "&amp;"H-"&amp;FIXED(data!C83,0)</f>
        <v>License Number:  H-170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PeaceHealth Southwest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Daniel Fontoura, CFO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Ron Prill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(360) 256-2000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(360) 514-2006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19535</v>
      </c>
      <c r="G23" s="21">
        <f>data!D111</f>
        <v>85437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1885</v>
      </c>
      <c r="G26" s="13">
        <f>data!D114</f>
        <v>3270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74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24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242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4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40</v>
      </c>
      <c r="E34" s="49" t="s">
        <v>291</v>
      </c>
      <c r="F34" s="24"/>
      <c r="G34" s="21">
        <f>data!E127</f>
        <v>412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14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14</v>
      </c>
      <c r="E36" s="49" t="s">
        <v>292</v>
      </c>
      <c r="F36" s="24"/>
      <c r="G36" s="21">
        <f>data!C128</f>
        <v>450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PeaceHealth Southwest Medical Center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6/30/2018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10188</v>
      </c>
      <c r="C7" s="48">
        <f>data!B139</f>
        <v>46306.633930453114</v>
      </c>
      <c r="D7" s="48">
        <f>data!B140</f>
        <v>50555</v>
      </c>
      <c r="E7" s="48">
        <f>data!B141</f>
        <v>509845154.61359608</v>
      </c>
      <c r="F7" s="48">
        <f>data!B142</f>
        <v>372563230.75876474</v>
      </c>
      <c r="G7" s="48">
        <f>data!B141+data!B142</f>
        <v>882408385.37236083</v>
      </c>
    </row>
    <row r="8" spans="1:13" ht="20.100000000000001" customHeight="1" x14ac:dyDescent="0.25">
      <c r="A8" s="23" t="s">
        <v>297</v>
      </c>
      <c r="B8" s="48">
        <f>data!C138</f>
        <v>4131</v>
      </c>
      <c r="C8" s="48">
        <f>data!C139</f>
        <v>19417.136248682822</v>
      </c>
      <c r="D8" s="48">
        <f>data!C140</f>
        <v>43984</v>
      </c>
      <c r="E8" s="48">
        <f>data!C141</f>
        <v>183260432.16032305</v>
      </c>
      <c r="F8" s="48">
        <f>data!C142</f>
        <v>207845314.17978591</v>
      </c>
      <c r="G8" s="48">
        <f>data!C141+data!C142</f>
        <v>391105746.34010899</v>
      </c>
    </row>
    <row r="9" spans="1:13" ht="20.100000000000001" customHeight="1" x14ac:dyDescent="0.25">
      <c r="A9" s="23" t="s">
        <v>794</v>
      </c>
      <c r="B9" s="48">
        <f>data!D138</f>
        <v>5216</v>
      </c>
      <c r="C9" s="48">
        <f>data!D139</f>
        <v>19713.229820864064</v>
      </c>
      <c r="D9" s="48">
        <f>data!D140</f>
        <v>55102</v>
      </c>
      <c r="E9" s="48">
        <f>data!D141</f>
        <v>245947702.49608082</v>
      </c>
      <c r="F9" s="48">
        <f>data!D142</f>
        <v>302656399.17144942</v>
      </c>
      <c r="G9" s="48">
        <f>data!D141+data!D142</f>
        <v>548604101.6675303</v>
      </c>
    </row>
    <row r="10" spans="1:13" ht="20.100000000000001" customHeight="1" x14ac:dyDescent="0.25">
      <c r="A10" s="111" t="s">
        <v>203</v>
      </c>
      <c r="B10" s="48">
        <f>data!E138</f>
        <v>19535</v>
      </c>
      <c r="C10" s="48">
        <f>data!E139</f>
        <v>85437</v>
      </c>
      <c r="D10" s="48">
        <f>data!E140</f>
        <v>149641</v>
      </c>
      <c r="E10" s="48">
        <f>data!E141</f>
        <v>939053289.26999998</v>
      </c>
      <c r="F10" s="48">
        <f>data!E142</f>
        <v>883064944.11000013</v>
      </c>
      <c r="G10" s="48">
        <f>data!E141+data!E142</f>
        <v>1822118233.3800001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35498256.82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27404501.059999999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PeaceHealth Southwest Medical Center</v>
      </c>
      <c r="B3" s="30"/>
      <c r="C3" s="31" t="str">
        <f>"FYE: "&amp;data!C82</f>
        <v>FYE: 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14727778.41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288126.84000000003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1700438.6900000004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24273568.489999987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124148.27000000002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12775641.280000001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1114331.6599999999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55004033.639999993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6144785.8499999996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1626446.79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7771232.6399999997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4472540.76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1374785.6399999997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5847326.3999999994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280639.35000000003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19941022.610000003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20221661.960000005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726056.42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726056.42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PeaceHealth Southwest Medical Center</v>
      </c>
      <c r="B3" s="8"/>
      <c r="C3" s="8"/>
      <c r="E3" s="11"/>
      <c r="F3" s="12" t="str">
        <f>" FYE: "&amp;data!C82</f>
        <v xml:space="preserve"> FYE: 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42128547.039999999</v>
      </c>
      <c r="D7" s="21">
        <f>data!C195</f>
        <v>0</v>
      </c>
      <c r="E7" s="21">
        <f>data!D195</f>
        <v>0</v>
      </c>
      <c r="F7" s="21">
        <f>data!E195</f>
        <v>42128547.039999999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6533764.4500000002</v>
      </c>
      <c r="D8" s="21">
        <f>data!C196</f>
        <v>0</v>
      </c>
      <c r="E8" s="21">
        <f>data!D196</f>
        <v>0</v>
      </c>
      <c r="F8" s="21">
        <f>data!E196</f>
        <v>6533764.4500000002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288329233.98999995</v>
      </c>
      <c r="D9" s="21">
        <f>data!C197</f>
        <v>0</v>
      </c>
      <c r="E9" s="21">
        <f>data!D197</f>
        <v>0</v>
      </c>
      <c r="F9" s="21">
        <f>data!E197</f>
        <v>288329233.98999995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28723270.390000001</v>
      </c>
      <c r="D11" s="21">
        <f>data!C199</f>
        <v>308269.87</v>
      </c>
      <c r="E11" s="21">
        <f>data!D199</f>
        <v>0</v>
      </c>
      <c r="F11" s="21">
        <f>data!E199</f>
        <v>29031540.260000002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114230332.60000001</v>
      </c>
      <c r="D12" s="21">
        <f>data!C200</f>
        <v>47295071.869999997</v>
      </c>
      <c r="E12" s="21">
        <f>data!D200</f>
        <v>131013936.53</v>
      </c>
      <c r="F12" s="21">
        <f>data!E200</f>
        <v>30511467.939999998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12509111.75</v>
      </c>
      <c r="D14" s="21">
        <f>data!C202</f>
        <v>0</v>
      </c>
      <c r="E14" s="21">
        <f>data!D202</f>
        <v>0</v>
      </c>
      <c r="F14" s="21">
        <f>data!E202</f>
        <v>12509111.75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1537656.3399999961</v>
      </c>
      <c r="D15" s="21">
        <f>data!C203</f>
        <v>17056228.879999999</v>
      </c>
      <c r="E15" s="21">
        <f>data!D203</f>
        <v>0</v>
      </c>
      <c r="F15" s="21">
        <f>data!E203</f>
        <v>18593885.219999995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493991916.55999994</v>
      </c>
      <c r="D16" s="21">
        <f>data!C204</f>
        <v>64659570.61999999</v>
      </c>
      <c r="E16" s="21">
        <f>data!D204</f>
        <v>131013936.53</v>
      </c>
      <c r="F16" s="21">
        <f>data!E204</f>
        <v>427637550.64999992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5332313.82</v>
      </c>
      <c r="D24" s="21">
        <f>data!C209</f>
        <v>196973.55</v>
      </c>
      <c r="E24" s="21">
        <f>data!D209</f>
        <v>0</v>
      </c>
      <c r="F24" s="21">
        <f>data!E209</f>
        <v>5529287.3700000001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143245096.41999999</v>
      </c>
      <c r="D25" s="21">
        <f>data!C210</f>
        <v>9190045.0299999993</v>
      </c>
      <c r="E25" s="21">
        <f>data!D210</f>
        <v>0</v>
      </c>
      <c r="F25" s="21">
        <f>data!E210</f>
        <v>152435141.44999999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24890082.18</v>
      </c>
      <c r="D27" s="21">
        <f>data!C212</f>
        <v>526383.93000000005</v>
      </c>
      <c r="E27" s="21">
        <f>data!D212</f>
        <v>0</v>
      </c>
      <c r="F27" s="21">
        <f>data!E212</f>
        <v>25416466.109999999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26486834.630000003</v>
      </c>
      <c r="D28" s="21">
        <f>data!C213</f>
        <v>54964558.079999998</v>
      </c>
      <c r="E28" s="21">
        <f>data!D213</f>
        <v>131000010.69</v>
      </c>
      <c r="F28" s="21">
        <f>data!E213</f>
        <v>-49548617.979999989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3549014.36</v>
      </c>
      <c r="D30" s="21">
        <f>data!C215</f>
        <v>332669.71000000002</v>
      </c>
      <c r="E30" s="21">
        <f>data!D215</f>
        <v>0</v>
      </c>
      <c r="F30" s="21">
        <f>data!E215</f>
        <v>3881684.07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203503341.41</v>
      </c>
      <c r="D32" s="21">
        <f>data!C217</f>
        <v>65210630.299999997</v>
      </c>
      <c r="E32" s="21">
        <f>data!D217</f>
        <v>131000010.69</v>
      </c>
      <c r="F32" s="21">
        <f>data!E217</f>
        <v>137713961.02000001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PeaceHealth Southwest Medical Center</v>
      </c>
      <c r="B2" s="30"/>
      <c r="C2" s="30"/>
      <c r="D2" s="31" t="str">
        <f>"FYE: "&amp;data!C82</f>
        <v>FYE: 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16767175.189999999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641278510.90000021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296812320.25999999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20420584.910000008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200015091.73999995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1158526507.8100002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7741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13102700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14996213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28098913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50290627.670000009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1253683223.6700003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PeaceHealth Southwest Medical Center</v>
      </c>
      <c r="B3" s="30"/>
      <c r="C3" s="31" t="str">
        <f>" FYE: "&amp;data!C82</f>
        <v xml:space="preserve"> FYE: 6/30/2018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13444410.059999712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278009440.55000007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204852909.1999999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-12618863.220000088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10073380.770000001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84055458.959999785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5.9604644775390625E-8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5.9604644775390625E-8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42128547.039999999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6533764.4500000002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288329233.98999995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29031540.260000002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30511467.939999998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12509111.75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18593885.219999995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427637550.64999992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137713961.01999998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289923589.62999994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44967470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44967470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418946518.58999979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PeaceHealth Southwest Medical Center</v>
      </c>
      <c r="B55" s="30"/>
      <c r="C55" s="31" t="str">
        <f>"FYE: "&amp;data!C82</f>
        <v>FYE: 6/30/2018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8013331.2900000149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-4561.400000053296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10467897.389999978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-1536899.3300000019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1021054.6499999998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-1.1641532182693481E-10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17960822.599999938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42633617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42633617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-1.1641532182693481E-10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42633617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358352079.63000023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358352079.63000023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418946519.23000014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PeaceHealth Southwest Medical Center</v>
      </c>
      <c r="B107" s="30"/>
      <c r="C107" s="31" t="str">
        <f>" FYE: "&amp;data!C82</f>
        <v xml:space="preserve"> FYE: 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939053289.26999998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883064944.11000013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1822118233.3800001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16767175.189999999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1158526507.8099999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28098912.829999991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50290627.670000009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1253683223.5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568435009.88000011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8916203.2200000007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8916203.2200000007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577351213.10000014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215134759.80000001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55004033.640000001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14831174.09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101131825.44999997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3483990.51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108253389.23999998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38534856.549999997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7771232.6400000006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5847326.3999999985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20221661.960000005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726056.42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2218998.8799999971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573159305.57999992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4191907.5200002193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169683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4361590.5200002193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4361590.5200002193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PeaceHealth Southwest Medical Center</v>
      </c>
      <c r="B4" s="77"/>
      <c r="C4" s="77"/>
      <c r="D4" s="77"/>
      <c r="E4" s="77"/>
      <c r="F4" s="77"/>
      <c r="G4" s="80"/>
      <c r="H4" s="79" t="str">
        <f>"FYE: "&amp;data!C82</f>
        <v>FYE: 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15335</v>
      </c>
      <c r="D9" s="14">
        <f>data!D59</f>
        <v>0</v>
      </c>
      <c r="E9" s="14">
        <f>data!E59</f>
        <v>58601</v>
      </c>
      <c r="F9" s="14">
        <f>data!F59</f>
        <v>5034</v>
      </c>
      <c r="G9" s="14">
        <f>data!G59</f>
        <v>3123</v>
      </c>
      <c r="H9" s="14">
        <f>data!H59</f>
        <v>3344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179.60951486856459</v>
      </c>
      <c r="D10" s="26">
        <f>data!D60</f>
        <v>0</v>
      </c>
      <c r="E10" s="26">
        <f>data!E60</f>
        <v>445.81927123926499</v>
      </c>
      <c r="F10" s="26">
        <f>data!F60</f>
        <v>88.250651593962928</v>
      </c>
      <c r="G10" s="26">
        <f>data!G60</f>
        <v>33.072009061524717</v>
      </c>
      <c r="H10" s="26">
        <f>data!H60</f>
        <v>32.937335144574163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18576301.66</v>
      </c>
      <c r="D11" s="14">
        <f>data!D61</f>
        <v>0</v>
      </c>
      <c r="E11" s="14">
        <f>data!E61</f>
        <v>36107986.140000001</v>
      </c>
      <c r="F11" s="14">
        <f>data!F61</f>
        <v>9566464.4400000013</v>
      </c>
      <c r="G11" s="14">
        <f>data!G61</f>
        <v>3158356.35</v>
      </c>
      <c r="H11" s="14">
        <f>data!H61</f>
        <v>4005561.5000000014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4749449</v>
      </c>
      <c r="D12" s="14">
        <f>data!D62</f>
        <v>0</v>
      </c>
      <c r="E12" s="14">
        <f>data!E62</f>
        <v>9231818</v>
      </c>
      <c r="F12" s="14">
        <f>data!F62</f>
        <v>2445882</v>
      </c>
      <c r="G12" s="14">
        <f>data!G62</f>
        <v>807505</v>
      </c>
      <c r="H12" s="14">
        <f>data!H62</f>
        <v>1024112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1723195.7699999998</v>
      </c>
      <c r="D13" s="14">
        <f>data!D63</f>
        <v>0</v>
      </c>
      <c r="E13" s="14">
        <f>data!E63</f>
        <v>0</v>
      </c>
      <c r="F13" s="14">
        <f>data!F63</f>
        <v>223190</v>
      </c>
      <c r="G13" s="14">
        <f>data!G63</f>
        <v>800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2274470.600000001</v>
      </c>
      <c r="D14" s="14">
        <f>data!D64</f>
        <v>0</v>
      </c>
      <c r="E14" s="14">
        <f>data!E64</f>
        <v>3020905.6199999992</v>
      </c>
      <c r="F14" s="14">
        <f>data!F64</f>
        <v>823361.26</v>
      </c>
      <c r="G14" s="14">
        <f>data!G64</f>
        <v>477177.49000000011</v>
      </c>
      <c r="H14" s="14">
        <f>data!H64</f>
        <v>39103.03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600</v>
      </c>
      <c r="D15" s="14">
        <f>data!D65</f>
        <v>0</v>
      </c>
      <c r="E15" s="14">
        <f>data!E65</f>
        <v>6495.78</v>
      </c>
      <c r="F15" s="14">
        <f>data!F65</f>
        <v>1900</v>
      </c>
      <c r="G15" s="14">
        <f>data!G65</f>
        <v>681.84</v>
      </c>
      <c r="H15" s="14">
        <f>data!H65</f>
        <v>2200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96149.780000000013</v>
      </c>
      <c r="D16" s="14">
        <f>data!D66</f>
        <v>0</v>
      </c>
      <c r="E16" s="14">
        <f>data!E66</f>
        <v>27518.880000000001</v>
      </c>
      <c r="F16" s="14">
        <f>data!F66</f>
        <v>209812.35</v>
      </c>
      <c r="G16" s="14">
        <f>data!G66</f>
        <v>53304.94</v>
      </c>
      <c r="H16" s="14">
        <f>data!H66</f>
        <v>9393.58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1439360</v>
      </c>
      <c r="D17" s="14">
        <f>data!D67</f>
        <v>0</v>
      </c>
      <c r="E17" s="14">
        <f>data!E67</f>
        <v>2954042</v>
      </c>
      <c r="F17" s="14">
        <f>data!F67</f>
        <v>976205</v>
      </c>
      <c r="G17" s="14">
        <f>data!G67</f>
        <v>174575</v>
      </c>
      <c r="H17" s="14">
        <f>data!H67</f>
        <v>176738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167315.28999999998</v>
      </c>
      <c r="D18" s="14">
        <f>data!D68</f>
        <v>0</v>
      </c>
      <c r="E18" s="14">
        <f>data!E68</f>
        <v>379723.65</v>
      </c>
      <c r="F18" s="14">
        <f>data!F68</f>
        <v>7089.62</v>
      </c>
      <c r="G18" s="14">
        <f>data!G68</f>
        <v>71302.450000000012</v>
      </c>
      <c r="H18" s="14">
        <f>data!H68</f>
        <v>15.180000000000064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24852.769999999997</v>
      </c>
      <c r="D19" s="14">
        <f>data!D69</f>
        <v>0</v>
      </c>
      <c r="E19" s="14">
        <f>data!E69</f>
        <v>24325.749999999996</v>
      </c>
      <c r="F19" s="14">
        <f>data!F69</f>
        <v>26064.739999999998</v>
      </c>
      <c r="G19" s="14">
        <f>data!G69</f>
        <v>20606.25</v>
      </c>
      <c r="H19" s="14">
        <f>data!H69</f>
        <v>43172.36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-68378.14</v>
      </c>
      <c r="D20" s="14">
        <f>-data!D70</f>
        <v>0</v>
      </c>
      <c r="E20" s="14">
        <f>-data!E70</f>
        <v>-144893.43</v>
      </c>
      <c r="F20" s="14">
        <f>-data!F70</f>
        <v>-61227.95</v>
      </c>
      <c r="G20" s="14">
        <f>-data!G70</f>
        <v>-3104.78</v>
      </c>
      <c r="H20" s="14">
        <f>-data!H70</f>
        <v>-130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28983316.73</v>
      </c>
      <c r="D21" s="14">
        <f>data!D71</f>
        <v>0</v>
      </c>
      <c r="E21" s="14">
        <f>data!E71</f>
        <v>51607922.390000001</v>
      </c>
      <c r="F21" s="14">
        <f>data!F71</f>
        <v>14218741.460000001</v>
      </c>
      <c r="G21" s="14">
        <f>data!G71</f>
        <v>4761204.54</v>
      </c>
      <c r="H21" s="14">
        <f>data!H71</f>
        <v>5300165.6500000022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15174948</v>
      </c>
      <c r="D23" s="48">
        <f>+data!M669</f>
        <v>0</v>
      </c>
      <c r="E23" s="48">
        <f>+data!M670</f>
        <v>41319246</v>
      </c>
      <c r="F23" s="48">
        <f>+data!M671</f>
        <v>10381846</v>
      </c>
      <c r="G23" s="48">
        <f>+data!M672</f>
        <v>2687313</v>
      </c>
      <c r="H23" s="48">
        <f>+data!M673</f>
        <v>2933182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71378758.700000003</v>
      </c>
      <c r="D24" s="14">
        <f>data!D73</f>
        <v>0</v>
      </c>
      <c r="E24" s="14">
        <f>data!E73</f>
        <v>143746225.25</v>
      </c>
      <c r="F24" s="14">
        <f>data!F73</f>
        <v>35104482.870000005</v>
      </c>
      <c r="G24" s="14">
        <f>data!G73</f>
        <v>9267065</v>
      </c>
      <c r="H24" s="14">
        <f>data!H73</f>
        <v>8212341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2049772</v>
      </c>
      <c r="D25" s="14">
        <f>data!D74</f>
        <v>0</v>
      </c>
      <c r="E25" s="14">
        <f>data!E74</f>
        <v>18495779.450000018</v>
      </c>
      <c r="F25" s="14">
        <f>data!F74</f>
        <v>3183209.0900000036</v>
      </c>
      <c r="G25" s="14">
        <f>data!G74</f>
        <v>3023768.3000000007</v>
      </c>
      <c r="H25" s="14">
        <f>data!H74</f>
        <v>1613625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73428530.700000003</v>
      </c>
      <c r="D26" s="14">
        <f>data!D75</f>
        <v>0</v>
      </c>
      <c r="E26" s="14">
        <f>data!E75</f>
        <v>162242004.70000002</v>
      </c>
      <c r="F26" s="14">
        <f>data!F75</f>
        <v>38287691.960000008</v>
      </c>
      <c r="G26" s="14">
        <f>data!G75</f>
        <v>12290833.300000001</v>
      </c>
      <c r="H26" s="14">
        <f>data!H75</f>
        <v>9825966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43055.8</v>
      </c>
      <c r="D28" s="14">
        <f>data!D76</f>
        <v>0</v>
      </c>
      <c r="E28" s="14">
        <f>data!E76</f>
        <v>134471.17382352901</v>
      </c>
      <c r="F28" s="14">
        <f>data!F76</f>
        <v>44551</v>
      </c>
      <c r="G28" s="14">
        <f>data!G76</f>
        <v>7979.2</v>
      </c>
      <c r="H28" s="14">
        <f>data!H76</f>
        <v>8539.98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237474</v>
      </c>
      <c r="F29" s="14">
        <f>data!F77</f>
        <v>0</v>
      </c>
      <c r="G29" s="14">
        <f>data!G77</f>
        <v>9350</v>
      </c>
      <c r="H29" s="14">
        <f>data!H77</f>
        <v>11074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19659.272675220542</v>
      </c>
      <c r="D30" s="14">
        <f>data!D78</f>
        <v>0</v>
      </c>
      <c r="E30" s="14">
        <f>data!E78</f>
        <v>61399.520463067354</v>
      </c>
      <c r="F30" s="14">
        <f>data!F78</f>
        <v>20341.980800583202</v>
      </c>
      <c r="G30" s="14">
        <f>data!G78</f>
        <v>3643.3016813093641</v>
      </c>
      <c r="H30" s="14">
        <f>data!H78</f>
        <v>3899.3537563099489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3951849.3565554032</v>
      </c>
      <c r="D31" s="14">
        <f>data!D79</f>
        <v>0</v>
      </c>
      <c r="E31" s="14">
        <f>data!E79</f>
        <v>7721612.6885301191</v>
      </c>
      <c r="F31" s="14">
        <f>data!F79</f>
        <v>1938906.4480592918</v>
      </c>
      <c r="G31" s="14">
        <f>data!G79</f>
        <v>320750.96185005293</v>
      </c>
      <c r="H31" s="14">
        <f>data!H79</f>
        <v>391924.59965634457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120.15270874648455</v>
      </c>
      <c r="D32" s="84">
        <f>data!D80</f>
        <v>0</v>
      </c>
      <c r="E32" s="84">
        <f>data!E80</f>
        <v>234.76924262791337</v>
      </c>
      <c r="F32" s="84">
        <f>data!F80</f>
        <v>58.950845723383246</v>
      </c>
      <c r="G32" s="84">
        <f>data!G80</f>
        <v>9.7521675099772711</v>
      </c>
      <c r="H32" s="84">
        <f>data!H80</f>
        <v>11.916143057167956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PeaceHealth Southwest Medical Center</v>
      </c>
      <c r="B36" s="77"/>
      <c r="C36" s="77"/>
      <c r="D36" s="77"/>
      <c r="E36" s="77"/>
      <c r="F36" s="77"/>
      <c r="G36" s="80"/>
      <c r="H36" s="79" t="str">
        <f>"FYE: "&amp;data!C82</f>
        <v>FYE: 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1316969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94.064538795673059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8668299.3699999992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2216245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81996.2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32861935.889999993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1200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808299.5199999999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2704571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11484.320000000002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148309.53999999998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-32000.039999999994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47470340.799999997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19970362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141494701.26000002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88509980.590000004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230004681.85000002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41972.822499999995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19164.785289696902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1224067.8531876218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37.216769917106276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PeaceHealth Southwest Medical Center</v>
      </c>
      <c r="B68" s="77"/>
      <c r="C68" s="77"/>
      <c r="D68" s="77"/>
      <c r="E68" s="77"/>
      <c r="F68" s="77"/>
      <c r="G68" s="80"/>
      <c r="H68" s="79" t="str">
        <f>"FYE: "&amp;data!C82</f>
        <v>FYE: 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820800</v>
      </c>
      <c r="D73" s="48">
        <f>data!R59</f>
        <v>2311735</v>
      </c>
      <c r="E73" s="208"/>
      <c r="F73" s="208"/>
      <c r="G73" s="14">
        <f>data!U59</f>
        <v>968233</v>
      </c>
      <c r="H73" s="14">
        <f>data!V59</f>
        <v>45096</v>
      </c>
      <c r="I73" s="14">
        <f>data!W59</f>
        <v>6489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28.905266211538464</v>
      </c>
      <c r="D74" s="26">
        <f>data!R60</f>
        <v>8.2227837518887359</v>
      </c>
      <c r="E74" s="26">
        <f>data!S60</f>
        <v>34.23519632074175</v>
      </c>
      <c r="F74" s="26">
        <f>data!T60</f>
        <v>29.544723962396979</v>
      </c>
      <c r="G74" s="26">
        <f>data!U60</f>
        <v>91.1449315442445</v>
      </c>
      <c r="H74" s="26">
        <f>data!V60</f>
        <v>11.43072866741071</v>
      </c>
      <c r="I74" s="26">
        <f>data!W60</f>
        <v>5.9030719747046678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2835700.7299999995</v>
      </c>
      <c r="D75" s="14">
        <f>data!R61</f>
        <v>489865.15999999992</v>
      </c>
      <c r="E75" s="14">
        <f>data!S61</f>
        <v>1821002.2399999995</v>
      </c>
      <c r="F75" s="14">
        <f>data!T61</f>
        <v>3096903.580000001</v>
      </c>
      <c r="G75" s="14">
        <f>data!U61</f>
        <v>5982753.910000002</v>
      </c>
      <c r="H75" s="14">
        <f>data!V61</f>
        <v>564786.54000000015</v>
      </c>
      <c r="I75" s="14">
        <f>data!W61</f>
        <v>584057.45000000007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725011</v>
      </c>
      <c r="D76" s="14">
        <f>data!R62</f>
        <v>125245</v>
      </c>
      <c r="E76" s="14">
        <f>data!S62</f>
        <v>465580</v>
      </c>
      <c r="F76" s="14">
        <f>data!T62</f>
        <v>791793</v>
      </c>
      <c r="G76" s="14">
        <f>data!U62</f>
        <v>1529625</v>
      </c>
      <c r="H76" s="14">
        <f>data!V62</f>
        <v>144400</v>
      </c>
      <c r="I76" s="14">
        <f>data!W62</f>
        <v>149327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896754.65</v>
      </c>
      <c r="E77" s="14">
        <f>data!S63</f>
        <v>0</v>
      </c>
      <c r="F77" s="14">
        <f>data!T63</f>
        <v>0</v>
      </c>
      <c r="G77" s="14">
        <f>data!U63</f>
        <v>3850</v>
      </c>
      <c r="H77" s="14">
        <f>data!V63</f>
        <v>83590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60654.64</v>
      </c>
      <c r="D78" s="14">
        <f>data!R64</f>
        <v>848836.44000000018</v>
      </c>
      <c r="E78" s="14">
        <f>data!S64</f>
        <v>133552.15000000002</v>
      </c>
      <c r="F78" s="14">
        <f>data!T64</f>
        <v>563442.40999999992</v>
      </c>
      <c r="G78" s="14">
        <f>data!U64</f>
        <v>2207884.9799999995</v>
      </c>
      <c r="H78" s="14">
        <f>data!V64</f>
        <v>41350.910000000003</v>
      </c>
      <c r="I78" s="14">
        <f>data!W64</f>
        <v>228632.47000000003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600</v>
      </c>
      <c r="D79" s="14">
        <f>data!R65</f>
        <v>500</v>
      </c>
      <c r="E79" s="14">
        <f>data!S65</f>
        <v>600</v>
      </c>
      <c r="F79" s="14">
        <f>data!T65</f>
        <v>0</v>
      </c>
      <c r="G79" s="14">
        <f>data!U65</f>
        <v>2150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99</v>
      </c>
      <c r="D80" s="14">
        <f>data!R66</f>
        <v>3290.89</v>
      </c>
      <c r="E80" s="14">
        <f>data!S66</f>
        <v>15650</v>
      </c>
      <c r="F80" s="14">
        <f>data!T66</f>
        <v>20509.39</v>
      </c>
      <c r="G80" s="14">
        <f>data!U66</f>
        <v>7548404.1199999982</v>
      </c>
      <c r="H80" s="14">
        <f>data!V66</f>
        <v>0</v>
      </c>
      <c r="I80" s="14">
        <f>data!W66</f>
        <v>8688.85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236128</v>
      </c>
      <c r="D81" s="14">
        <f>data!R67</f>
        <v>262668</v>
      </c>
      <c r="E81" s="14">
        <f>data!S67</f>
        <v>474360</v>
      </c>
      <c r="F81" s="14">
        <f>data!T67</f>
        <v>22169</v>
      </c>
      <c r="G81" s="14">
        <f>data!U67</f>
        <v>337155</v>
      </c>
      <c r="H81" s="14">
        <f>data!V67</f>
        <v>14449</v>
      </c>
      <c r="I81" s="14">
        <f>data!W67</f>
        <v>46155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140130.28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2191.02</v>
      </c>
      <c r="D83" s="14">
        <f>data!R69</f>
        <v>2366.8000000000002</v>
      </c>
      <c r="E83" s="14">
        <f>data!S69</f>
        <v>207.94</v>
      </c>
      <c r="F83" s="14">
        <f>data!T69</f>
        <v>1320.28</v>
      </c>
      <c r="G83" s="14">
        <f>data!U69</f>
        <v>87862.809999999983</v>
      </c>
      <c r="H83" s="14">
        <f>data!V69</f>
        <v>25.63</v>
      </c>
      <c r="I83" s="14">
        <f>data!W69</f>
        <v>2195.77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-43143.21</v>
      </c>
      <c r="G84" s="14">
        <f>-data!U70</f>
        <v>2273677.7100000004</v>
      </c>
      <c r="H84" s="14">
        <f>-data!V70</f>
        <v>-378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3860384.3899999997</v>
      </c>
      <c r="D85" s="14">
        <f>data!R71</f>
        <v>2629526.94</v>
      </c>
      <c r="E85" s="14">
        <f>data!S71</f>
        <v>2910952.3299999991</v>
      </c>
      <c r="F85" s="14">
        <f>data!T71</f>
        <v>4593124.7300000014</v>
      </c>
      <c r="G85" s="14">
        <f>data!U71</f>
        <v>19973363.529999997</v>
      </c>
      <c r="H85" s="14">
        <f>data!V71</f>
        <v>848224.08000000019</v>
      </c>
      <c r="I85" s="14">
        <f>data!W71</f>
        <v>1019056.5400000002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2407014</v>
      </c>
      <c r="D87" s="48">
        <f>+data!M683</f>
        <v>1364706</v>
      </c>
      <c r="E87" s="48">
        <f>+data!M684</f>
        <v>3172531</v>
      </c>
      <c r="F87" s="48">
        <f>+data!M685</f>
        <v>1720757</v>
      </c>
      <c r="G87" s="48">
        <f>+data!M686</f>
        <v>8253237</v>
      </c>
      <c r="H87" s="48">
        <f>+data!M687</f>
        <v>476940</v>
      </c>
      <c r="I87" s="48">
        <f>+data!M688</f>
        <v>715992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4024415</v>
      </c>
      <c r="D88" s="14">
        <f>data!R73</f>
        <v>29196898.300000001</v>
      </c>
      <c r="E88" s="14">
        <f>data!S73</f>
        <v>0</v>
      </c>
      <c r="F88" s="14">
        <f>data!T73</f>
        <v>2520383</v>
      </c>
      <c r="G88" s="14">
        <f>data!U73</f>
        <v>82285547</v>
      </c>
      <c r="H88" s="14">
        <f>data!V73</f>
        <v>8076280</v>
      </c>
      <c r="I88" s="14">
        <f>data!W73</f>
        <v>8172779.6000000015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6471950</v>
      </c>
      <c r="D89" s="14">
        <f>data!R74</f>
        <v>24634603.999999996</v>
      </c>
      <c r="E89" s="14">
        <f>data!S74</f>
        <v>0</v>
      </c>
      <c r="F89" s="14">
        <f>data!T74</f>
        <v>15125335</v>
      </c>
      <c r="G89" s="14">
        <f>data!U74</f>
        <v>49836242.49000001</v>
      </c>
      <c r="H89" s="14">
        <f>data!V74</f>
        <v>9132938</v>
      </c>
      <c r="I89" s="14">
        <f>data!W74</f>
        <v>11477911.350000001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10496365</v>
      </c>
      <c r="D90" s="14">
        <f>data!R75</f>
        <v>53831502.299999997</v>
      </c>
      <c r="E90" s="14">
        <f>data!S75</f>
        <v>0</v>
      </c>
      <c r="F90" s="14">
        <f>data!T75</f>
        <v>17645718</v>
      </c>
      <c r="G90" s="14">
        <f>data!U75</f>
        <v>132121789.49000001</v>
      </c>
      <c r="H90" s="14">
        <f>data!V75</f>
        <v>17209218</v>
      </c>
      <c r="I90" s="14">
        <f>data!W75</f>
        <v>19650690.950000003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8497.5400000000009</v>
      </c>
      <c r="D92" s="14">
        <f>data!R76</f>
        <v>1008.45</v>
      </c>
      <c r="E92" s="14">
        <f>data!S76</f>
        <v>19850.97</v>
      </c>
      <c r="F92" s="14">
        <f>data!T76</f>
        <v>108.91</v>
      </c>
      <c r="G92" s="14">
        <f>data!U76</f>
        <v>16163.77</v>
      </c>
      <c r="H92" s="14">
        <f>data!V76</f>
        <v>608</v>
      </c>
      <c r="I92" s="14">
        <f>data!W76</f>
        <v>1999.73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3879.9756578345673</v>
      </c>
      <c r="D94" s="14">
        <f>data!R78</f>
        <v>460.45813872523922</v>
      </c>
      <c r="E94" s="14">
        <f>data!S78</f>
        <v>9063.9503179042713</v>
      </c>
      <c r="F94" s="14">
        <f>data!T78</f>
        <v>49.728291822664289</v>
      </c>
      <c r="G94" s="14">
        <f>data!U78</f>
        <v>7380.3752778847338</v>
      </c>
      <c r="H94" s="14">
        <f>data!V78</f>
        <v>277.61272085373139</v>
      </c>
      <c r="I94" s="14">
        <f>data!W78</f>
        <v>913.0764576855795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589576.73939343425</v>
      </c>
      <c r="D95" s="14">
        <f>data!R79</f>
        <v>0</v>
      </c>
      <c r="E95" s="14">
        <f>data!S79</f>
        <v>-22.701307570297136</v>
      </c>
      <c r="F95" s="14">
        <f>data!T79</f>
        <v>778064.77253727161</v>
      </c>
      <c r="G95" s="14">
        <f>data!U79</f>
        <v>114.7676441824421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17.925592769504696</v>
      </c>
      <c r="D96" s="84">
        <f>data!R80</f>
        <v>0</v>
      </c>
      <c r="E96" s="84">
        <f>data!S80</f>
        <v>-6.9021446683782174E-4</v>
      </c>
      <c r="F96" s="84">
        <f>data!T80</f>
        <v>23.656415405990412</v>
      </c>
      <c r="G96" s="84">
        <f>data!U80</f>
        <v>3.4894152283660843E-3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PeaceHealth Southwest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41461</v>
      </c>
      <c r="D105" s="14">
        <f>data!Y59</f>
        <v>127508</v>
      </c>
      <c r="E105" s="14">
        <f>data!Z59</f>
        <v>10562</v>
      </c>
      <c r="F105" s="14">
        <f>data!AA59</f>
        <v>2563</v>
      </c>
      <c r="G105" s="208"/>
      <c r="H105" s="14">
        <f>data!AC59</f>
        <v>100949</v>
      </c>
      <c r="I105" s="14">
        <f>data!AD59</f>
        <v>1807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14.437476658653845</v>
      </c>
      <c r="D106" s="26">
        <f>data!Y60</f>
        <v>121.65505660439561</v>
      </c>
      <c r="E106" s="26">
        <f>data!Z60</f>
        <v>6.9322668154189557</v>
      </c>
      <c r="F106" s="26">
        <f>data!AA60</f>
        <v>3.8430626062843403</v>
      </c>
      <c r="G106" s="26">
        <f>data!AB60</f>
        <v>88.57108820879121</v>
      </c>
      <c r="H106" s="26">
        <f>data!AC60</f>
        <v>58.413077134271973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1359792.13</v>
      </c>
      <c r="D107" s="14">
        <f>data!Y61</f>
        <v>10981865.430000005</v>
      </c>
      <c r="E107" s="14">
        <f>data!Z61</f>
        <v>757834.81</v>
      </c>
      <c r="F107" s="14">
        <f>data!AA61</f>
        <v>432245.92000000004</v>
      </c>
      <c r="G107" s="14">
        <f>data!AB61</f>
        <v>8625851.7199999988</v>
      </c>
      <c r="H107" s="14">
        <f>data!AC61</f>
        <v>4952051.1999999993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347661</v>
      </c>
      <c r="D108" s="14">
        <f>data!Y62</f>
        <v>2807761</v>
      </c>
      <c r="E108" s="14">
        <f>data!Z62</f>
        <v>193757</v>
      </c>
      <c r="F108" s="14">
        <f>data!AA62</f>
        <v>110513</v>
      </c>
      <c r="G108" s="14">
        <f>data!AB62</f>
        <v>2205393</v>
      </c>
      <c r="H108" s="14">
        <f>data!AC62</f>
        <v>1266103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1021308.45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125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513016.10000000003</v>
      </c>
      <c r="D110" s="14">
        <f>data!Y64</f>
        <v>22046802.759999998</v>
      </c>
      <c r="E110" s="14">
        <f>data!Z64</f>
        <v>18930.669999999998</v>
      </c>
      <c r="F110" s="14">
        <f>data!AA64</f>
        <v>622811.80000000005</v>
      </c>
      <c r="G110" s="14">
        <f>data!AB64</f>
        <v>24283256.97000001</v>
      </c>
      <c r="H110" s="14">
        <f>data!AC64</f>
        <v>780098.25999999978</v>
      </c>
      <c r="I110" s="14">
        <f>data!AD64</f>
        <v>14637.710000000001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4200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300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3992.92</v>
      </c>
      <c r="D112" s="14">
        <f>data!Y66</f>
        <v>110693.02000000002</v>
      </c>
      <c r="E112" s="14">
        <f>data!Z66</f>
        <v>122.8</v>
      </c>
      <c r="F112" s="14">
        <f>data!AA66</f>
        <v>288555.74</v>
      </c>
      <c r="G112" s="14">
        <f>data!AB66</f>
        <v>2164683.0300000003</v>
      </c>
      <c r="H112" s="14">
        <f>data!AC66</f>
        <v>5872.63</v>
      </c>
      <c r="I112" s="14">
        <f>data!AD66</f>
        <v>908340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132241</v>
      </c>
      <c r="D113" s="14">
        <f>data!Y67</f>
        <v>2102946</v>
      </c>
      <c r="E113" s="14">
        <f>data!Z67</f>
        <v>380232</v>
      </c>
      <c r="F113" s="14">
        <f>data!AA67</f>
        <v>50809</v>
      </c>
      <c r="G113" s="14">
        <f>data!AB67</f>
        <v>753311</v>
      </c>
      <c r="H113" s="14">
        <f>data!AC67</f>
        <v>106660</v>
      </c>
      <c r="I113" s="14">
        <f>data!AD67</f>
        <v>5510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1346994.87</v>
      </c>
      <c r="E114" s="14">
        <f>data!Z68</f>
        <v>0</v>
      </c>
      <c r="F114" s="14">
        <f>data!AA68</f>
        <v>0</v>
      </c>
      <c r="G114" s="14">
        <f>data!AB68</f>
        <v>100194.9</v>
      </c>
      <c r="H114" s="14">
        <f>data!AC68</f>
        <v>14760.8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2148.4499999999998</v>
      </c>
      <c r="D115" s="14">
        <f>data!Y69</f>
        <v>127820.50999999998</v>
      </c>
      <c r="E115" s="14">
        <f>data!Z69</f>
        <v>2384.7800000000002</v>
      </c>
      <c r="F115" s="14">
        <f>data!AA69</f>
        <v>9428.2000000000007</v>
      </c>
      <c r="G115" s="14">
        <f>data!AB69</f>
        <v>100175.69999999998</v>
      </c>
      <c r="H115" s="14">
        <f>data!AC69</f>
        <v>18209.689999999999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-161838.81</v>
      </c>
      <c r="E116" s="14">
        <f>-data!Z70</f>
        <v>-14536.64</v>
      </c>
      <c r="F116" s="14">
        <f>-data!AA70</f>
        <v>0</v>
      </c>
      <c r="G116" s="14">
        <f>-data!AB70</f>
        <v>-4086689.2900000005</v>
      </c>
      <c r="H116" s="14">
        <f>-data!AC70</f>
        <v>21.67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2358851.6</v>
      </c>
      <c r="D117" s="14">
        <f>data!Y71</f>
        <v>40388553.229999997</v>
      </c>
      <c r="E117" s="14">
        <f>data!Z71</f>
        <v>1338725.4200000004</v>
      </c>
      <c r="F117" s="14">
        <f>data!AA71</f>
        <v>1514363.6600000001</v>
      </c>
      <c r="G117" s="14">
        <f>data!AB71</f>
        <v>34146177.030000016</v>
      </c>
      <c r="H117" s="14">
        <f>data!AC71</f>
        <v>7144202.2499999991</v>
      </c>
      <c r="I117" s="14">
        <f>data!AD71</f>
        <v>928487.71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2241337</v>
      </c>
      <c r="D119" s="48">
        <f>+data!M690</f>
        <v>16105702</v>
      </c>
      <c r="E119" s="48">
        <f>+data!M691</f>
        <v>2080244</v>
      </c>
      <c r="F119" s="48">
        <f>+data!M692</f>
        <v>838596</v>
      </c>
      <c r="G119" s="48">
        <f>+data!M693</f>
        <v>11452309</v>
      </c>
      <c r="H119" s="48">
        <f>+data!M694</f>
        <v>2312958</v>
      </c>
      <c r="I119" s="48">
        <f>+data!M695</f>
        <v>299815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47060852.099999994</v>
      </c>
      <c r="D120" s="14">
        <f>data!Y73</f>
        <v>151720123.74000001</v>
      </c>
      <c r="E120" s="14">
        <f>data!Z73</f>
        <v>1082077</v>
      </c>
      <c r="F120" s="14">
        <f>data!AA73</f>
        <v>2425347.2000000002</v>
      </c>
      <c r="G120" s="14">
        <f>data!AB73</f>
        <v>65399892.450000003</v>
      </c>
      <c r="H120" s="14">
        <f>data!AC73</f>
        <v>32143628</v>
      </c>
      <c r="I120" s="14">
        <f>data!AD73</f>
        <v>3706249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69236603.849999994</v>
      </c>
      <c r="D121" s="14">
        <f>data!Y74</f>
        <v>159669826.91000003</v>
      </c>
      <c r="E121" s="14">
        <f>data!Z74</f>
        <v>18144359</v>
      </c>
      <c r="F121" s="14">
        <f>data!AA74</f>
        <v>8684801.9100000001</v>
      </c>
      <c r="G121" s="14">
        <f>data!AB74</f>
        <v>66478571.109999999</v>
      </c>
      <c r="H121" s="14">
        <f>data!AC74</f>
        <v>2175394</v>
      </c>
      <c r="I121" s="14">
        <f>data!AD74</f>
        <v>164290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116297455.94999999</v>
      </c>
      <c r="D122" s="14">
        <f>data!Y75</f>
        <v>311389950.65000004</v>
      </c>
      <c r="E122" s="14">
        <f>data!Z75</f>
        <v>19226436</v>
      </c>
      <c r="F122" s="14">
        <f>data!AA75</f>
        <v>11110149.109999999</v>
      </c>
      <c r="G122" s="14">
        <f>data!AB75</f>
        <v>131878463.56</v>
      </c>
      <c r="H122" s="14">
        <f>data!AC75</f>
        <v>34319022</v>
      </c>
      <c r="I122" s="14">
        <f>data!AD75</f>
        <v>3870539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2583.4499999999998</v>
      </c>
      <c r="D124" s="14">
        <f>data!Y76</f>
        <v>21749.09</v>
      </c>
      <c r="E124" s="14">
        <f>data!Z76</f>
        <v>12414</v>
      </c>
      <c r="F124" s="14">
        <f>data!AA76</f>
        <v>2812.94</v>
      </c>
      <c r="G124" s="14">
        <f>data!AB76</f>
        <v>13397.6</v>
      </c>
      <c r="H124" s="14">
        <f>data!AC76</f>
        <v>1687.24</v>
      </c>
      <c r="I124" s="14">
        <f>data!AD76</f>
        <v>315.33999999999997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1179.6029336999545</v>
      </c>
      <c r="D126" s="14">
        <f>data!Y78</f>
        <v>9930.6316628169097</v>
      </c>
      <c r="E126" s="14">
        <f>data!Z78</f>
        <v>5668.230784010233</v>
      </c>
      <c r="F126" s="14">
        <f>data!AA78</f>
        <v>1284.3880378261435</v>
      </c>
      <c r="G126" s="14">
        <f>data!AB78</f>
        <v>6117.3424159703154</v>
      </c>
      <c r="H126" s="14">
        <f>data!AC78</f>
        <v>770.39356436389767</v>
      </c>
      <c r="I126" s="14">
        <f>data!AD78</f>
        <v>143.98420295068365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64349.91256770528</v>
      </c>
      <c r="D127" s="14">
        <f>data!Y79</f>
        <v>234370.84589042614</v>
      </c>
      <c r="E127" s="14">
        <f>data!Z79</f>
        <v>1140.1150377701617</v>
      </c>
      <c r="F127" s="14">
        <f>data!AA79</f>
        <v>0</v>
      </c>
      <c r="G127" s="14">
        <f>data!AB79</f>
        <v>1235.9649771425452</v>
      </c>
      <c r="H127" s="14">
        <f>data!AC79</f>
        <v>71.887758790967183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1.9565058292982636</v>
      </c>
      <c r="D128" s="26">
        <f>data!Y80</f>
        <v>7.1258515809128085</v>
      </c>
      <c r="E128" s="26">
        <f>data!Z80</f>
        <v>3.4664254051953503E-2</v>
      </c>
      <c r="F128" s="26">
        <f>data!AA80</f>
        <v>0</v>
      </c>
      <c r="G128" s="26">
        <f>data!AB80</f>
        <v>3.7578492123724681E-2</v>
      </c>
      <c r="H128" s="26">
        <f>data!AC80</f>
        <v>2.185687804652915E-3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PeaceHealth Southwest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130924</v>
      </c>
      <c r="D137" s="14">
        <f>data!AF59</f>
        <v>2982</v>
      </c>
      <c r="E137" s="14">
        <f>data!AG59</f>
        <v>97439</v>
      </c>
      <c r="F137" s="14">
        <f>data!AH59</f>
        <v>0</v>
      </c>
      <c r="G137" s="14">
        <f>data!AI59</f>
        <v>15688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52.14311338804945</v>
      </c>
      <c r="D138" s="26">
        <f>data!AF60</f>
        <v>6.0624216014766494</v>
      </c>
      <c r="E138" s="26">
        <f>data!AG60</f>
        <v>149.85128293939565</v>
      </c>
      <c r="F138" s="26">
        <f>data!AH60</f>
        <v>0</v>
      </c>
      <c r="G138" s="26">
        <f>data!AI60</f>
        <v>82.658445872596161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4755445.5200000005</v>
      </c>
      <c r="D139" s="14">
        <f>data!AF61</f>
        <v>571897.79999999993</v>
      </c>
      <c r="E139" s="14">
        <f>data!AG61</f>
        <v>12716655.720000006</v>
      </c>
      <c r="F139" s="14">
        <f>data!AH61</f>
        <v>0</v>
      </c>
      <c r="G139" s="14">
        <f>data!AI61</f>
        <v>7777436.9699999988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1215836</v>
      </c>
      <c r="D140" s="14">
        <f>data!AF62</f>
        <v>146219</v>
      </c>
      <c r="E140" s="14">
        <f>data!AG62</f>
        <v>3251299</v>
      </c>
      <c r="F140" s="14">
        <f>data!AH62</f>
        <v>0</v>
      </c>
      <c r="G140" s="14">
        <f>data!AI62</f>
        <v>1988476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2218708.86</v>
      </c>
      <c r="F141" s="14">
        <f>data!AH63</f>
        <v>0</v>
      </c>
      <c r="G141" s="14">
        <f>data!AI63</f>
        <v>18859.150000000001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39752.369999999988</v>
      </c>
      <c r="D142" s="14">
        <f>data!AF64</f>
        <v>11120.17</v>
      </c>
      <c r="E142" s="14">
        <f>data!AG64</f>
        <v>1810933.2499999993</v>
      </c>
      <c r="F142" s="14">
        <f>data!AH64</f>
        <v>0</v>
      </c>
      <c r="G142" s="14">
        <f>data!AI64</f>
        <v>1598475.42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10.36</v>
      </c>
      <c r="D143" s="14">
        <f>data!AF65</f>
        <v>350</v>
      </c>
      <c r="E143" s="14">
        <f>data!AG65</f>
        <v>5160.5099999999993</v>
      </c>
      <c r="F143" s="14">
        <f>data!AH65</f>
        <v>0</v>
      </c>
      <c r="G143" s="14">
        <f>data!AI65</f>
        <v>2100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13760.64</v>
      </c>
      <c r="D144" s="14">
        <f>data!AF66</f>
        <v>33913.15</v>
      </c>
      <c r="E144" s="14">
        <f>data!AG66</f>
        <v>2534742.7800000003</v>
      </c>
      <c r="F144" s="14">
        <f>data!AH66</f>
        <v>0</v>
      </c>
      <c r="G144" s="14">
        <f>data!AI66</f>
        <v>464431.51999999996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22616</v>
      </c>
      <c r="D145" s="14">
        <f>data!AF67</f>
        <v>77835</v>
      </c>
      <c r="E145" s="14">
        <f>data!AG67</f>
        <v>637520</v>
      </c>
      <c r="F145" s="14">
        <f>data!AH67</f>
        <v>0</v>
      </c>
      <c r="G145" s="14">
        <f>data!AI67</f>
        <v>747974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515824.87</v>
      </c>
      <c r="D146" s="14">
        <f>data!AF68</f>
        <v>0</v>
      </c>
      <c r="E146" s="14">
        <f>data!AG68</f>
        <v>113775.71</v>
      </c>
      <c r="F146" s="14">
        <f>data!AH68</f>
        <v>0</v>
      </c>
      <c r="G146" s="14">
        <f>data!AI68</f>
        <v>496.71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17752.929999999993</v>
      </c>
      <c r="D147" s="14">
        <f>data!AF69</f>
        <v>4926.1000000000004</v>
      </c>
      <c r="E147" s="14">
        <f>data!AG69</f>
        <v>68590.939999999988</v>
      </c>
      <c r="F147" s="14">
        <f>data!AH69</f>
        <v>0</v>
      </c>
      <c r="G147" s="14">
        <f>data!AI69</f>
        <v>27164.680000000004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-7121.49</v>
      </c>
      <c r="D148" s="14">
        <f>-data!AF70</f>
        <v>-18690.47</v>
      </c>
      <c r="E148" s="14">
        <f>-data!AG70</f>
        <v>-141298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6573877.2000000002</v>
      </c>
      <c r="D149" s="14">
        <f>data!AF71</f>
        <v>827570.75</v>
      </c>
      <c r="E149" s="14">
        <f>data!AG71</f>
        <v>23216088.770000011</v>
      </c>
      <c r="F149" s="14">
        <f>data!AH71</f>
        <v>0</v>
      </c>
      <c r="G149" s="14">
        <f>data!AI71</f>
        <v>12625414.449999999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1966732</v>
      </c>
      <c r="D151" s="48">
        <f>+data!M697</f>
        <v>923200</v>
      </c>
      <c r="E151" s="48">
        <f>+data!M698</f>
        <v>13186690</v>
      </c>
      <c r="F151" s="48">
        <f>+data!M699</f>
        <v>0</v>
      </c>
      <c r="G151" s="48">
        <f>+data!M700</f>
        <v>6901046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11260320.02</v>
      </c>
      <c r="D152" s="14">
        <f>data!AF73</f>
        <v>5163</v>
      </c>
      <c r="E152" s="14">
        <f>data!AG73</f>
        <v>70693190</v>
      </c>
      <c r="F152" s="14">
        <f>data!AH73</f>
        <v>0</v>
      </c>
      <c r="G152" s="14">
        <f>data!AI73</f>
        <v>7077321.790000001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11193421.209999997</v>
      </c>
      <c r="D153" s="14">
        <f>data!AF74</f>
        <v>3962894</v>
      </c>
      <c r="E153" s="14">
        <f>data!AG74</f>
        <v>188994039.63000003</v>
      </c>
      <c r="F153" s="14">
        <f>data!AH74</f>
        <v>0</v>
      </c>
      <c r="G153" s="14">
        <f>data!AI74</f>
        <v>9713494.6100000013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22453741.229999997</v>
      </c>
      <c r="D154" s="14">
        <f>data!AF75</f>
        <v>3968057</v>
      </c>
      <c r="E154" s="14">
        <f>data!AG75</f>
        <v>259687229.63000003</v>
      </c>
      <c r="F154" s="14">
        <f>data!AH75</f>
        <v>0</v>
      </c>
      <c r="G154" s="14">
        <f>data!AI75</f>
        <v>16790816.400000002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1020.31</v>
      </c>
      <c r="D156" s="14">
        <f>data!AF76</f>
        <v>4428.2700000000004</v>
      </c>
      <c r="E156" s="14">
        <f>data!AG76</f>
        <v>24134.81</v>
      </c>
      <c r="F156" s="14">
        <f>data!AH76</f>
        <v>0</v>
      </c>
      <c r="G156" s="14">
        <f>data!AI76</f>
        <v>22076.09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2808</v>
      </c>
      <c r="E157" s="14">
        <f>data!AG77</f>
        <v>14879</v>
      </c>
      <c r="F157" s="14">
        <f>data!AH77</f>
        <v>0</v>
      </c>
      <c r="G157" s="14">
        <f>data!AI77</f>
        <v>2876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465.87341318136629</v>
      </c>
      <c r="D158" s="14">
        <f>data!AF78</f>
        <v>2021.9475055509101</v>
      </c>
      <c r="E158" s="14">
        <f>data!AG78</f>
        <v>11019.951104256324</v>
      </c>
      <c r="F158" s="14">
        <f>data!AH78</f>
        <v>0</v>
      </c>
      <c r="G158" s="14">
        <f>data!AI78</f>
        <v>10079.939820249756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31954.090716062397</v>
      </c>
      <c r="D159" s="14">
        <f>data!AF79</f>
        <v>105223.4416658163</v>
      </c>
      <c r="E159" s="14">
        <f>data!AG79</f>
        <v>2479346.9076446081</v>
      </c>
      <c r="F159" s="14">
        <f>data!AH79</f>
        <v>0</v>
      </c>
      <c r="G159" s="14">
        <f>data!AI79</f>
        <v>1653235.4977337504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0.97153767987055728</v>
      </c>
      <c r="D160" s="26">
        <f>data!AF80</f>
        <v>3.1992316505696956</v>
      </c>
      <c r="E160" s="26">
        <f>data!AG80</f>
        <v>75.382490575344704</v>
      </c>
      <c r="F160" s="26">
        <f>data!AH80</f>
        <v>0</v>
      </c>
      <c r="G160" s="26">
        <f>data!AI80</f>
        <v>50.265256928137632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PeaceHealth Southwest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7936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115773</v>
      </c>
      <c r="H169" s="14">
        <f>data!AQ59</f>
        <v>0</v>
      </c>
      <c r="I169" s="14">
        <f>data!AR59</f>
        <v>27302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5.6435084488324172</v>
      </c>
      <c r="D170" s="26">
        <f>data!AM60</f>
        <v>0</v>
      </c>
      <c r="E170" s="26">
        <f>data!AN60</f>
        <v>0</v>
      </c>
      <c r="F170" s="26">
        <f>data!AO60</f>
        <v>0.51682673403159329</v>
      </c>
      <c r="G170" s="26">
        <f>data!AP60</f>
        <v>185.84517957298078</v>
      </c>
      <c r="H170" s="26">
        <f>data!AQ60</f>
        <v>0</v>
      </c>
      <c r="I170" s="26">
        <f>data!AR60</f>
        <v>47.1528951045673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547478.8899999999</v>
      </c>
      <c r="D171" s="14">
        <f>data!AM61</f>
        <v>0</v>
      </c>
      <c r="E171" s="14">
        <f>data!AN61</f>
        <v>0</v>
      </c>
      <c r="F171" s="14">
        <f>data!AO61</f>
        <v>49808.969999999994</v>
      </c>
      <c r="G171" s="14">
        <f>data!AP61</f>
        <v>20340333.799999997</v>
      </c>
      <c r="H171" s="14">
        <f>data!AQ61</f>
        <v>0</v>
      </c>
      <c r="I171" s="14">
        <f>data!AR61</f>
        <v>4496561.6899999995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139975</v>
      </c>
      <c r="D172" s="14">
        <f>data!AM62</f>
        <v>0</v>
      </c>
      <c r="E172" s="14">
        <f>data!AN62</f>
        <v>0</v>
      </c>
      <c r="F172" s="14">
        <f>data!AO62</f>
        <v>12735</v>
      </c>
      <c r="G172" s="14">
        <f>data!AP62</f>
        <v>5200463</v>
      </c>
      <c r="H172" s="14">
        <f>data!AQ62</f>
        <v>0</v>
      </c>
      <c r="I172" s="14">
        <f>data!AR62</f>
        <v>1149647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977546.87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1280.26</v>
      </c>
      <c r="D174" s="14">
        <f>data!AM64</f>
        <v>0</v>
      </c>
      <c r="E174" s="14">
        <f>data!AN64</f>
        <v>0</v>
      </c>
      <c r="F174" s="14">
        <f>data!AO64</f>
        <v>341.71</v>
      </c>
      <c r="G174" s="14">
        <f>data!AP64</f>
        <v>3353422.5799999996</v>
      </c>
      <c r="H174" s="14">
        <f>data!AQ64</f>
        <v>0</v>
      </c>
      <c r="I174" s="14">
        <f>data!AR64</f>
        <v>100496.95000000003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3911.08</v>
      </c>
      <c r="H175" s="14">
        <f>data!AQ65</f>
        <v>0</v>
      </c>
      <c r="I175" s="14">
        <f>data!AR65</f>
        <v>308.88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175865.63</v>
      </c>
      <c r="G176" s="14">
        <f>data!AP66</f>
        <v>1104798.8599999996</v>
      </c>
      <c r="H176" s="14">
        <f>data!AQ66</f>
        <v>0</v>
      </c>
      <c r="I176" s="14">
        <f>data!AR66</f>
        <v>126533.38999999996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82117</v>
      </c>
      <c r="G177" s="14">
        <f>data!AP67</f>
        <v>258715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1840785.7299999997</v>
      </c>
      <c r="H178" s="14">
        <f>data!AQ68</f>
        <v>0</v>
      </c>
      <c r="I178" s="14">
        <f>data!AR68</f>
        <v>140.86000000000001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1372.53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133507.31999999998</v>
      </c>
      <c r="H179" s="14">
        <f>data!AQ69</f>
        <v>0</v>
      </c>
      <c r="I179" s="14">
        <f>data!AR69</f>
        <v>156054.30000000002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-1199739.9099999999</v>
      </c>
      <c r="H180" s="14">
        <f>-data!AQ70</f>
        <v>0</v>
      </c>
      <c r="I180" s="14">
        <f>-data!AR70</f>
        <v>-1500.39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690106.67999999993</v>
      </c>
      <c r="D181" s="14">
        <f>data!AM71</f>
        <v>0</v>
      </c>
      <c r="E181" s="14">
        <f>data!AN71</f>
        <v>0</v>
      </c>
      <c r="F181" s="14">
        <f>data!AO71</f>
        <v>320868.31</v>
      </c>
      <c r="G181" s="14">
        <f>data!AP71</f>
        <v>32013744.329999994</v>
      </c>
      <c r="H181" s="14">
        <f>data!AQ71</f>
        <v>0</v>
      </c>
      <c r="I181" s="14">
        <f>data!AR71</f>
        <v>6028242.6799999997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201310</v>
      </c>
      <c r="D183" s="48">
        <f>+data!M704</f>
        <v>0</v>
      </c>
      <c r="E183" s="48">
        <f>+data!M705</f>
        <v>0</v>
      </c>
      <c r="F183" s="48">
        <f>+data!M706</f>
        <v>662191</v>
      </c>
      <c r="G183" s="48">
        <f>+data!M707</f>
        <v>8800946</v>
      </c>
      <c r="H183" s="48">
        <f>+data!M708</f>
        <v>0</v>
      </c>
      <c r="I183" s="48">
        <f>+data!M709</f>
        <v>1800166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2651522.9900000002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336615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573721.89999999991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67214773.680000007</v>
      </c>
      <c r="H185" s="14">
        <f>data!AQ74</f>
        <v>0</v>
      </c>
      <c r="I185" s="14">
        <f>data!AR74</f>
        <v>8294395.3000000007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3225244.89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67551388.680000007</v>
      </c>
      <c r="H186" s="14">
        <f>data!AQ75</f>
        <v>0</v>
      </c>
      <c r="I186" s="14">
        <f>data!AR75</f>
        <v>8294395.3000000007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4661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2128.2119932553323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13652.990946775895</v>
      </c>
      <c r="G191" s="14">
        <f>data!AP79</f>
        <v>775897.09823385871</v>
      </c>
      <c r="H191" s="14">
        <f>data!AQ79</f>
        <v>0</v>
      </c>
      <c r="I191" s="14">
        <f>data!AR79</f>
        <v>508379.8863635498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0.4151078891772923</v>
      </c>
      <c r="G192" s="26">
        <f>data!AP80</f>
        <v>23.590509062975801</v>
      </c>
      <c r="H192" s="26">
        <f>data!AQ80</f>
        <v>0</v>
      </c>
      <c r="I192" s="26">
        <f>data!AR80</f>
        <v>15.456869659640363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PeaceHealth Southwest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310445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92.943549506881865</v>
      </c>
      <c r="G202" s="26">
        <f>data!AW60</f>
        <v>41.562627825377731</v>
      </c>
      <c r="H202" s="26">
        <f>data!AX60</f>
        <v>0</v>
      </c>
      <c r="I202" s="26">
        <f>data!AY60</f>
        <v>77.370409285027449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7988347.6499999985</v>
      </c>
      <c r="G203" s="14">
        <f>data!AW61</f>
        <v>4410643.93</v>
      </c>
      <c r="H203" s="14">
        <f>data!AX61</f>
        <v>0</v>
      </c>
      <c r="I203" s="14">
        <f>data!AY61</f>
        <v>3172401.3399999994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2042401</v>
      </c>
      <c r="G204" s="14">
        <f>data!AW62</f>
        <v>1127680</v>
      </c>
      <c r="H204" s="14">
        <f>data!AX62</f>
        <v>0</v>
      </c>
      <c r="I204" s="14">
        <f>data!AY62</f>
        <v>811096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7160956.2000000002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821900.74</v>
      </c>
      <c r="G206" s="14">
        <f>data!AW64</f>
        <v>39423.01</v>
      </c>
      <c r="H206" s="14">
        <f>data!AX64</f>
        <v>0</v>
      </c>
      <c r="I206" s="14">
        <f>data!AY64</f>
        <v>101837.81000000001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4009.02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641721.46999999986</v>
      </c>
      <c r="G208" s="14">
        <f>data!AW66</f>
        <v>2100.0500000000002</v>
      </c>
      <c r="H208" s="14">
        <f>data!AX66</f>
        <v>0</v>
      </c>
      <c r="I208" s="14">
        <f>data!AY66</f>
        <v>669761.70000000007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60466</v>
      </c>
      <c r="G209" s="14">
        <f>data!AW67</f>
        <v>316</v>
      </c>
      <c r="H209" s="14">
        <f>data!AX67</f>
        <v>0</v>
      </c>
      <c r="I209" s="14">
        <f>data!AY67</f>
        <v>383164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389587.22000000003</v>
      </c>
      <c r="G210" s="14">
        <f>data!AW68</f>
        <v>201334.22</v>
      </c>
      <c r="H210" s="14">
        <f>data!AX68</f>
        <v>0</v>
      </c>
      <c r="I210" s="14">
        <f>data!AY68</f>
        <v>1388.3600000000001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315432.48</v>
      </c>
      <c r="G211" s="14">
        <f>data!AW69</f>
        <v>165505.00000000003</v>
      </c>
      <c r="H211" s="14">
        <f>data!AX69</f>
        <v>0</v>
      </c>
      <c r="I211" s="14">
        <f>data!AY69</f>
        <v>3006.5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-339244.58999999997</v>
      </c>
      <c r="G212" s="14">
        <f>-data!AW70</f>
        <v>-522297.62</v>
      </c>
      <c r="H212" s="14">
        <f>-data!AX70</f>
        <v>0</v>
      </c>
      <c r="I212" s="14">
        <f>-data!AY70</f>
        <v>-20894.699999999997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19085577.189999994</v>
      </c>
      <c r="G213" s="14">
        <f>data!AW71</f>
        <v>5424704.5899999989</v>
      </c>
      <c r="H213" s="14">
        <f>data!AX71</f>
        <v>0</v>
      </c>
      <c r="I213" s="14">
        <f>data!AY71</f>
        <v>5121761.01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6514609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11110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35009241.729999997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35020351.729999997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573</v>
      </c>
      <c r="G220" s="14">
        <f>data!AW76</f>
        <v>0</v>
      </c>
      <c r="H220" s="14">
        <f>data!AX76</f>
        <v>0</v>
      </c>
      <c r="I220" s="85">
        <f>data!AY76</f>
        <v>19713.599999999999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31984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261.63172540984885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1279295.8743575909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38.895932188631733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PeaceHealth Southwest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831556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44.7369254159753</v>
      </c>
      <c r="I234" s="26">
        <f>data!BF60</f>
        <v>102.318553619849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3513904.0300000007</v>
      </c>
      <c r="I235" s="14">
        <f>data!BF61</f>
        <v>3949372.6000000006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898408</v>
      </c>
      <c r="I236" s="14">
        <f>data!BF62</f>
        <v>1009746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715795.80999999994</v>
      </c>
      <c r="I238" s="14">
        <f>data!BF64</f>
        <v>520069.35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3176791.2699999996</v>
      </c>
      <c r="I239" s="14">
        <f>data!BF65</f>
        <v>231983.75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9036355.3100000005</v>
      </c>
      <c r="I240" s="14">
        <f>data!BF66</f>
        <v>2186486.04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283058</v>
      </c>
      <c r="H241" s="14">
        <f>data!BE67</f>
        <v>5425135</v>
      </c>
      <c r="I241" s="14">
        <f>data!BF67</f>
        <v>400682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11467.730000000001</v>
      </c>
      <c r="I242" s="14">
        <f>data!BF68</f>
        <v>14657.700000000003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282495.05</v>
      </c>
      <c r="I243" s="14">
        <f>data!BF69</f>
        <v>2401.1800000000003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-30326.7</v>
      </c>
      <c r="I244" s="14">
        <f>-data!BF70</f>
        <v>-17455.73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283058</v>
      </c>
      <c r="H245" s="14">
        <f>data!BE71</f>
        <v>23030025.500000004</v>
      </c>
      <c r="I245" s="14">
        <f>data!BF71</f>
        <v>8297942.8899999997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7706.59</v>
      </c>
      <c r="H252" s="85">
        <f>data!BE76</f>
        <v>288296.01367647067</v>
      </c>
      <c r="I252" s="85">
        <f>data!BF76</f>
        <v>21631.66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PeaceHealth Southwest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13.996709502918964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637506.36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162993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53757.97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600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11440.19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433273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56651</v>
      </c>
      <c r="D273" s="14">
        <f>data!BH67</f>
        <v>267731</v>
      </c>
      <c r="E273" s="14">
        <f>data!BI67</f>
        <v>0</v>
      </c>
      <c r="F273" s="14">
        <f>data!BJ67</f>
        <v>770</v>
      </c>
      <c r="G273" s="14">
        <f>data!BK67</f>
        <v>290</v>
      </c>
      <c r="H273" s="14">
        <f>data!BL67</f>
        <v>84533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4685.6400000000012</v>
      </c>
      <c r="D275" s="14">
        <f>data!BH69</f>
        <v>50.4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-409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927225.15999999992</v>
      </c>
      <c r="D277" s="14">
        <f>data!BH71</f>
        <v>267781.40000000002</v>
      </c>
      <c r="E277" s="14">
        <f>data!BI71</f>
        <v>0</v>
      </c>
      <c r="F277" s="14">
        <f>data!BJ71</f>
        <v>770</v>
      </c>
      <c r="G277" s="14">
        <f>data!BK71</f>
        <v>433563</v>
      </c>
      <c r="H277" s="14">
        <f>data!BL71</f>
        <v>84533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2789.85</v>
      </c>
      <c r="D284" s="85">
        <f>data!BH76</f>
        <v>3041.56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4704.3900000000003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1388.7759000655844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2148.0238616070487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PeaceHealth Southwest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6.2459371437156594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8.5372843875343403</v>
      </c>
      <c r="H298" s="26">
        <f>data!BS60</f>
        <v>1.0696770662774728</v>
      </c>
      <c r="I298" s="26">
        <f>data!BT60</f>
        <v>5.7943657946428573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3120688.8600000003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604692.8899999999</v>
      </c>
      <c r="H299" s="14">
        <f>data!BS61</f>
        <v>48748.340000000004</v>
      </c>
      <c r="I299" s="14">
        <f>data!BT61</f>
        <v>443696.47000000003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797874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154603</v>
      </c>
      <c r="H300" s="14">
        <f>data!BS62</f>
        <v>12464</v>
      </c>
      <c r="I300" s="14">
        <f>data!BT62</f>
        <v>113441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50131.000000000007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126019.94</v>
      </c>
      <c r="H302" s="14">
        <f>data!BS64</f>
        <v>1141.6699999999998</v>
      </c>
      <c r="I302" s="14">
        <f>data!BT64</f>
        <v>1554.52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2292.73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600</v>
      </c>
      <c r="H303" s="14">
        <f>data!BS65</f>
        <v>0</v>
      </c>
      <c r="I303" s="14">
        <f>data!BT65</f>
        <v>300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73749296.579999983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81445.939999999988</v>
      </c>
      <c r="H304" s="14">
        <f>data!BS66</f>
        <v>0</v>
      </c>
      <c r="I304" s="14">
        <f>data!BT66</f>
        <v>493.41999999999996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15455683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52437</v>
      </c>
      <c r="H305" s="14">
        <f>data!BS67</f>
        <v>32218</v>
      </c>
      <c r="I305" s="14">
        <f>data!BT67</f>
        <v>24081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6249586.129999998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160331.58000000002</v>
      </c>
      <c r="I307" s="14">
        <f>data!BT69</f>
        <v>9966.1299999999992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-100000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-25352</v>
      </c>
      <c r="H308" s="14">
        <f>-data!BS70</f>
        <v>-241211.51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99325552.299999982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994446.76999999979</v>
      </c>
      <c r="H309" s="14">
        <f>data!BS71</f>
        <v>13692.080000000016</v>
      </c>
      <c r="I309" s="14">
        <f>data!BT71</f>
        <v>593532.54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10256.76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2876.96</v>
      </c>
      <c r="H316" s="85">
        <f>data!BS76</f>
        <v>1689.14</v>
      </c>
      <c r="I316" s="85">
        <f>data!BT76</f>
        <v>1378.22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771.26110411656566</v>
      </c>
      <c r="I318" s="85">
        <f>data!BT78</f>
        <v>629.29507259050933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PeaceHealth Southwest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6.2010635649038441</v>
      </c>
      <c r="F330" s="26">
        <f>data!BX60</f>
        <v>40.064312593234888</v>
      </c>
      <c r="G330" s="26">
        <f>data!BY60</f>
        <v>19.778160298248622</v>
      </c>
      <c r="H330" s="26">
        <f>data!BZ60</f>
        <v>41.233020357142848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535591.48</v>
      </c>
      <c r="F331" s="86">
        <f>data!BX61</f>
        <v>3859507.3099999996</v>
      </c>
      <c r="G331" s="86">
        <f>data!BY61</f>
        <v>2569568.5400000005</v>
      </c>
      <c r="H331" s="86">
        <f>data!BZ61</f>
        <v>4166105.2400000016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136936</v>
      </c>
      <c r="F332" s="86">
        <f>data!BX62</f>
        <v>986770</v>
      </c>
      <c r="G332" s="86">
        <f>data!BY62</f>
        <v>656968</v>
      </c>
      <c r="H332" s="86">
        <f>data!BZ62</f>
        <v>1065158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97500</v>
      </c>
      <c r="F333" s="86">
        <f>data!BX63</f>
        <v>1462.91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205096.24000000002</v>
      </c>
      <c r="F334" s="86">
        <f>data!BX64</f>
        <v>43103.119999999995</v>
      </c>
      <c r="G334" s="86">
        <f>data!BY64</f>
        <v>11251.019999999999</v>
      </c>
      <c r="H334" s="86">
        <f>data!BZ64</f>
        <v>9478.8599999999988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600</v>
      </c>
      <c r="F335" s="86">
        <f>data!BX65</f>
        <v>0</v>
      </c>
      <c r="G335" s="86">
        <f>data!BY65</f>
        <v>1650</v>
      </c>
      <c r="H335" s="86">
        <f>data!BZ65</f>
        <v>900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326966.99000000005</v>
      </c>
      <c r="E336" s="86">
        <f>data!BW66</f>
        <v>4916.7199999999993</v>
      </c>
      <c r="F336" s="86">
        <f>data!BX66</f>
        <v>1061381.69</v>
      </c>
      <c r="G336" s="86">
        <f>data!BY66</f>
        <v>1823.29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29049</v>
      </c>
      <c r="D337" s="86">
        <f>data!BV67</f>
        <v>136510</v>
      </c>
      <c r="E337" s="86">
        <f>data!BW67</f>
        <v>31036</v>
      </c>
      <c r="F337" s="86">
        <f>data!BX67</f>
        <v>24539</v>
      </c>
      <c r="G337" s="86">
        <f>data!BY67</f>
        <v>77900</v>
      </c>
      <c r="H337" s="86">
        <f>data!BZ67</f>
        <v>1384</v>
      </c>
      <c r="I337" s="86">
        <f>data!CA67</f>
        <v>185456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41838.729999999996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1403.79</v>
      </c>
      <c r="E339" s="86">
        <f>data!BW69</f>
        <v>34560.199999999997</v>
      </c>
      <c r="F339" s="86">
        <f>data!BX69</f>
        <v>65783.820000000007</v>
      </c>
      <c r="G339" s="86">
        <f>data!BY69</f>
        <v>69680.42</v>
      </c>
      <c r="H339" s="86">
        <f>data!BZ69</f>
        <v>1258.81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-1525</v>
      </c>
      <c r="F340" s="14">
        <f>-data!BX70</f>
        <v>-48380.740000000005</v>
      </c>
      <c r="G340" s="14">
        <f>-data!BY70</f>
        <v>-4710.5200000000004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29049</v>
      </c>
      <c r="D341" s="14">
        <f>data!BV71</f>
        <v>464880.78</v>
      </c>
      <c r="E341" s="14">
        <f>data!BW71</f>
        <v>1086550.3699999999</v>
      </c>
      <c r="F341" s="14">
        <f>data!BX71</f>
        <v>5994167.1099999994</v>
      </c>
      <c r="G341" s="14">
        <f>data!BY71</f>
        <v>3384130.7500000005</v>
      </c>
      <c r="H341" s="14">
        <f>data!BZ71</f>
        <v>5244284.910000002</v>
      </c>
      <c r="I341" s="14">
        <f>data!CA71</f>
        <v>185456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1662.58</v>
      </c>
      <c r="D348" s="85">
        <f>data!BV76</f>
        <v>7812.92</v>
      </c>
      <c r="E348" s="85">
        <f>data!BW76</f>
        <v>1711.53</v>
      </c>
      <c r="F348" s="85">
        <f>data!BX76</f>
        <v>1145.67</v>
      </c>
      <c r="G348" s="85">
        <f>data!BY76</f>
        <v>4458.5</v>
      </c>
      <c r="H348" s="85">
        <f>data!BZ76</f>
        <v>0</v>
      </c>
      <c r="I348" s="85">
        <f>data!CA76</f>
        <v>9779.3799999999992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759.13381157400784</v>
      </c>
      <c r="D350" s="85">
        <f>data!BV78</f>
        <v>3567.3782549548273</v>
      </c>
      <c r="E350" s="85">
        <f>data!BW78</f>
        <v>781.48437520195216</v>
      </c>
      <c r="F350" s="85">
        <f>data!BX78</f>
        <v>523.11277286265545</v>
      </c>
      <c r="G350" s="85">
        <f>data!BY78</f>
        <v>2035.750519615726</v>
      </c>
      <c r="H350" s="85">
        <f>data!BZ78</f>
        <v>0</v>
      </c>
      <c r="I350" s="85">
        <f>data!CA78</f>
        <v>4465.2636349713221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PeaceHealth Southwest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1.5264423076923076E-2</v>
      </c>
      <c r="D362" s="26">
        <f>data!CC60</f>
        <v>22.7047233557692</v>
      </c>
      <c r="E362" s="213"/>
      <c r="F362" s="207"/>
      <c r="G362" s="207"/>
      <c r="H362" s="207"/>
      <c r="I362" s="87">
        <f>data!CE60</f>
        <v>2431.4383089668131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1111.25</v>
      </c>
      <c r="D363" s="86">
        <f>data!CC61</f>
        <v>2289573.87</v>
      </c>
      <c r="E363" s="214"/>
      <c r="F363" s="215"/>
      <c r="G363" s="215"/>
      <c r="H363" s="215"/>
      <c r="I363" s="86">
        <f>data!CE61</f>
        <v>215134759.80000001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284</v>
      </c>
      <c r="D364" s="86">
        <f>data!CC62</f>
        <v>585381</v>
      </c>
      <c r="E364" s="214"/>
      <c r="F364" s="215"/>
      <c r="G364" s="215"/>
      <c r="H364" s="215"/>
      <c r="I364" s="86">
        <f>data!CE62</f>
        <v>55004033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321330.03000000003</v>
      </c>
      <c r="E365" s="214"/>
      <c r="F365" s="215"/>
      <c r="G365" s="215"/>
      <c r="H365" s="215"/>
      <c r="I365" s="86">
        <f>data!CE63</f>
        <v>14831174.09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4</v>
      </c>
      <c r="D366" s="86">
        <f>data!CC64</f>
        <v>-345424.48</v>
      </c>
      <c r="E366" s="214"/>
      <c r="F366" s="215"/>
      <c r="G366" s="215"/>
      <c r="H366" s="215"/>
      <c r="I366" s="86">
        <f>data!CE64</f>
        <v>101131825.44999997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30995.29</v>
      </c>
      <c r="E367" s="214"/>
      <c r="F367" s="215"/>
      <c r="G367" s="215"/>
      <c r="H367" s="215"/>
      <c r="I367" s="86">
        <f>data!CE65</f>
        <v>3483990.51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3308499.4400000004</v>
      </c>
      <c r="E368" s="214"/>
      <c r="F368" s="215"/>
      <c r="G368" s="215"/>
      <c r="H368" s="215"/>
      <c r="I368" s="86">
        <f>data!CE66</f>
        <v>108253389.23999998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344706</v>
      </c>
      <c r="E369" s="214"/>
      <c r="F369" s="215"/>
      <c r="G369" s="215"/>
      <c r="H369" s="215"/>
      <c r="I369" s="86">
        <f>data!CE67</f>
        <v>38534856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2400923.44</v>
      </c>
      <c r="E370" s="214"/>
      <c r="F370" s="215"/>
      <c r="G370" s="215"/>
      <c r="H370" s="215"/>
      <c r="I370" s="86">
        <f>data!CE68</f>
        <v>7771232.6400000006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279108.49</v>
      </c>
      <c r="E371" s="86">
        <f>data!CD69</f>
        <v>20315750.25</v>
      </c>
      <c r="F371" s="215"/>
      <c r="G371" s="215"/>
      <c r="H371" s="215"/>
      <c r="I371" s="86">
        <f>data!CE69</f>
        <v>29014043.66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-398</v>
      </c>
      <c r="D372" s="14">
        <f>-data!CC70</f>
        <v>-3853025.9400000009</v>
      </c>
      <c r="E372" s="225">
        <f>data!CD70</f>
        <v>0</v>
      </c>
      <c r="F372" s="216"/>
      <c r="G372" s="216"/>
      <c r="H372" s="216"/>
      <c r="I372" s="14">
        <f>-data!CE70</f>
        <v>-8916203.2200000007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1001.25</v>
      </c>
      <c r="D373" s="86">
        <f>data!CC71</f>
        <v>5362067.1399999987</v>
      </c>
      <c r="E373" s="86">
        <f>data!CD71</f>
        <v>20315750.25</v>
      </c>
      <c r="F373" s="215"/>
      <c r="G373" s="215"/>
      <c r="H373" s="215"/>
      <c r="I373" s="14">
        <f>data!CE71</f>
        <v>564243101.16999984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939053289.2700001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883064944.11000013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1822118233.3800004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239.93</v>
      </c>
      <c r="E380" s="210"/>
      <c r="F380" s="207"/>
      <c r="G380" s="207"/>
      <c r="H380" s="207"/>
      <c r="I380" s="14">
        <f>data!CE76</f>
        <v>831555.73999999987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310445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218274.99999999994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24065000.000000004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731.67640643682853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PeaceHealth Southwest Medical Center Year End Report</dc:title>
  <dc:subject>2018 PeaceHealth Southwest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2018-11-07T19:23:51Z</dcterms:modified>
</cp:coreProperties>
</file>