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4" i="1" l="1"/>
  <c r="P73" i="1"/>
  <c r="BH47" i="1"/>
  <c r="AG47" i="1"/>
  <c r="AJ47" i="1"/>
  <c r="C366" i="1" l="1"/>
  <c r="C228" i="1"/>
  <c r="C325" i="1" l="1"/>
  <c r="AJ74" i="1"/>
  <c r="AG74" i="1"/>
  <c r="R74" i="1"/>
  <c r="Y74" i="1"/>
  <c r="AG73" i="1"/>
  <c r="Y73" i="1"/>
  <c r="R73" i="1"/>
  <c r="C364" i="1"/>
  <c r="C389" i="1"/>
  <c r="C360" i="1"/>
  <c r="C306" i="1"/>
  <c r="C269" i="1"/>
  <c r="C224" i="1"/>
  <c r="C223" i="1"/>
  <c r="C210" i="1"/>
  <c r="B210" i="1"/>
  <c r="B197" i="1"/>
  <c r="C183" i="1"/>
  <c r="CC61" i="1" l="1"/>
  <c r="O817" i="10" l="1"/>
  <c r="M817" i="10"/>
  <c r="K817" i="10"/>
  <c r="J817" i="10"/>
  <c r="H817" i="10"/>
  <c r="G817" i="10"/>
  <c r="F817" i="10"/>
  <c r="E817" i="10"/>
  <c r="D817" i="10"/>
  <c r="X813" i="10"/>
  <c r="X815" i="10" s="1"/>
  <c r="W813" i="10"/>
  <c r="W815" i="10" s="1"/>
  <c r="V813" i="10"/>
  <c r="V815" i="10" s="1"/>
  <c r="U813" i="10"/>
  <c r="U815" i="10" s="1"/>
  <c r="A813" i="10"/>
  <c r="T812" i="10"/>
  <c r="S812" i="10"/>
  <c r="R812" i="10"/>
  <c r="Q812" i="10"/>
  <c r="P812" i="10"/>
  <c r="M812" i="10"/>
  <c r="K812" i="10"/>
  <c r="H812" i="10"/>
  <c r="F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L797" i="10"/>
  <c r="K797" i="10"/>
  <c r="H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P794" i="10"/>
  <c r="M794" i="10"/>
  <c r="L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P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P791" i="10"/>
  <c r="M791" i="10"/>
  <c r="L791" i="10"/>
  <c r="K791" i="10"/>
  <c r="F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P788" i="10"/>
  <c r="M788" i="10"/>
  <c r="L788" i="10"/>
  <c r="K788" i="10"/>
  <c r="I788" i="10"/>
  <c r="H788" i="10"/>
  <c r="G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K773" i="10"/>
  <c r="I773" i="10"/>
  <c r="H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R767" i="10"/>
  <c r="Q767" i="10"/>
  <c r="P767" i="10"/>
  <c r="O767" i="10"/>
  <c r="M767" i="10"/>
  <c r="K767" i="10"/>
  <c r="I767" i="10"/>
  <c r="H767" i="10"/>
  <c r="G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H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L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M759" i="10"/>
  <c r="L759" i="10"/>
  <c r="K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M756" i="10"/>
  <c r="L756" i="10"/>
  <c r="K756" i="10"/>
  <c r="H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O752" i="10"/>
  <c r="M752" i="10"/>
  <c r="L752" i="10"/>
  <c r="K752" i="10"/>
  <c r="H752" i="10"/>
  <c r="G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H750" i="10"/>
  <c r="F750" i="10"/>
  <c r="D750" i="10"/>
  <c r="C750" i="10"/>
  <c r="A750" i="10"/>
  <c r="T749" i="10"/>
  <c r="S749" i="10"/>
  <c r="R749" i="10"/>
  <c r="Q749" i="10"/>
  <c r="P749" i="10"/>
  <c r="M749" i="10"/>
  <c r="K749" i="10"/>
  <c r="I749" i="10"/>
  <c r="H749" i="10"/>
  <c r="G749" i="10"/>
  <c r="F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R736" i="10"/>
  <c r="Q736" i="10"/>
  <c r="Q815" i="10" s="1"/>
  <c r="P736" i="10"/>
  <c r="M736" i="10"/>
  <c r="L736" i="10"/>
  <c r="K736" i="10"/>
  <c r="H736" i="10"/>
  <c r="F736" i="10"/>
  <c r="D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D730" i="10"/>
  <c r="CB730" i="10"/>
  <c r="CA730" i="10"/>
  <c r="BZ730" i="10"/>
  <c r="BY730" i="10"/>
  <c r="BX730" i="10"/>
  <c r="BW730" i="10"/>
  <c r="BU730" i="10"/>
  <c r="BT730" i="10"/>
  <c r="BS730" i="10"/>
  <c r="BR730" i="10"/>
  <c r="BQ730" i="10"/>
  <c r="BO730" i="10"/>
  <c r="BN730" i="10"/>
  <c r="BM730" i="10"/>
  <c r="BL730" i="10"/>
  <c r="BJ730" i="10"/>
  <c r="BF730" i="10"/>
  <c r="BE730" i="10"/>
  <c r="BB730" i="10"/>
  <c r="BA730" i="10"/>
  <c r="AZ730" i="10"/>
  <c r="AY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I726" i="10"/>
  <c r="AH726" i="10"/>
  <c r="AE726" i="10"/>
  <c r="AD726" i="10"/>
  <c r="AC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A722" i="10"/>
  <c r="C615" i="10"/>
  <c r="E550" i="10"/>
  <c r="E546" i="10"/>
  <c r="H545" i="10"/>
  <c r="F545" i="10"/>
  <c r="E545" i="10"/>
  <c r="E544" i="10"/>
  <c r="H540" i="10"/>
  <c r="E540" i="10"/>
  <c r="F540" i="10"/>
  <c r="H539" i="10"/>
  <c r="E539" i="10"/>
  <c r="F539" i="10"/>
  <c r="F538" i="10"/>
  <c r="E538" i="10"/>
  <c r="H538" i="10"/>
  <c r="H537" i="10"/>
  <c r="F537" i="10"/>
  <c r="E537" i="10"/>
  <c r="H536" i="10"/>
  <c r="F536" i="10"/>
  <c r="E536" i="10"/>
  <c r="E535" i="10"/>
  <c r="E534" i="10"/>
  <c r="H533" i="10"/>
  <c r="F533" i="10"/>
  <c r="E533" i="10"/>
  <c r="E532" i="10"/>
  <c r="F532" i="10"/>
  <c r="E531" i="10"/>
  <c r="H531" i="10"/>
  <c r="H530" i="10"/>
  <c r="E530" i="10"/>
  <c r="F530" i="10"/>
  <c r="E529" i="10"/>
  <c r="F528" i="10"/>
  <c r="E528" i="10"/>
  <c r="H527" i="10"/>
  <c r="F527" i="10"/>
  <c r="E527" i="10"/>
  <c r="F526" i="10"/>
  <c r="E526" i="10"/>
  <c r="E525" i="10"/>
  <c r="H525" i="10"/>
  <c r="E524" i="10"/>
  <c r="F524" i="10"/>
  <c r="E523" i="10"/>
  <c r="F522" i="10"/>
  <c r="E522" i="10"/>
  <c r="F521" i="10"/>
  <c r="E520" i="10"/>
  <c r="H519" i="10"/>
  <c r="E519" i="10"/>
  <c r="F519" i="10"/>
  <c r="E518" i="10"/>
  <c r="F518" i="10"/>
  <c r="E517" i="10"/>
  <c r="F516" i="10"/>
  <c r="E516" i="10"/>
  <c r="H515" i="10"/>
  <c r="F515" i="10"/>
  <c r="E515" i="10"/>
  <c r="E514" i="10"/>
  <c r="F514" i="10"/>
  <c r="F513" i="10"/>
  <c r="H513" i="10"/>
  <c r="F512" i="10"/>
  <c r="E511" i="10"/>
  <c r="F511" i="10"/>
  <c r="F510" i="10"/>
  <c r="E510" i="10"/>
  <c r="H510" i="10"/>
  <c r="F509" i="10"/>
  <c r="E509" i="10"/>
  <c r="E508" i="10"/>
  <c r="E507" i="10"/>
  <c r="F507" i="10"/>
  <c r="E506" i="10"/>
  <c r="F506" i="10"/>
  <c r="E505" i="10"/>
  <c r="H504" i="10"/>
  <c r="F504" i="10"/>
  <c r="E504" i="10"/>
  <c r="H503" i="10"/>
  <c r="F503" i="10"/>
  <c r="E503" i="10"/>
  <c r="F502" i="10"/>
  <c r="E502" i="10"/>
  <c r="H502" i="10"/>
  <c r="F501" i="10"/>
  <c r="E501" i="10"/>
  <c r="H501" i="10"/>
  <c r="E500" i="10"/>
  <c r="E499" i="10"/>
  <c r="H499" i="10"/>
  <c r="E498" i="10"/>
  <c r="F498" i="10"/>
  <c r="E497" i="10"/>
  <c r="H496" i="10"/>
  <c r="F496" i="10"/>
  <c r="E496" i="10"/>
  <c r="G493" i="10"/>
  <c r="E493" i="10"/>
  <c r="C493" i="10"/>
  <c r="A493" i="10"/>
  <c r="B478" i="10"/>
  <c r="B475" i="10"/>
  <c r="B474" i="10"/>
  <c r="B473" i="10"/>
  <c r="B472" i="10"/>
  <c r="B471" i="10"/>
  <c r="B470" i="10"/>
  <c r="B469" i="10"/>
  <c r="C468" i="10"/>
  <c r="B468" i="10"/>
  <c r="B463" i="10"/>
  <c r="C459" i="10"/>
  <c r="B458" i="10"/>
  <c r="B455" i="10"/>
  <c r="B454" i="10"/>
  <c r="B453" i="10"/>
  <c r="C447" i="10"/>
  <c r="C446" i="10"/>
  <c r="C445" i="10"/>
  <c r="C444" i="10"/>
  <c r="C438" i="10"/>
  <c r="B438" i="10"/>
  <c r="D437" i="10"/>
  <c r="B437" i="10"/>
  <c r="B436" i="10"/>
  <c r="B435" i="10"/>
  <c r="B434" i="10"/>
  <c r="B433" i="10"/>
  <c r="B431" i="10"/>
  <c r="B430" i="10"/>
  <c r="B429" i="10"/>
  <c r="B428" i="10"/>
  <c r="B427" i="10"/>
  <c r="D424" i="10"/>
  <c r="B424" i="10"/>
  <c r="B423" i="10"/>
  <c r="D421" i="10"/>
  <c r="B421" i="10"/>
  <c r="B420" i="10"/>
  <c r="D418" i="10"/>
  <c r="B418" i="10"/>
  <c r="B417" i="10"/>
  <c r="D415" i="10"/>
  <c r="B415" i="10"/>
  <c r="B414" i="10"/>
  <c r="A412" i="10"/>
  <c r="C389" i="10"/>
  <c r="C383" i="10"/>
  <c r="C371" i="10"/>
  <c r="BP730" i="10" s="1"/>
  <c r="D367" i="10"/>
  <c r="C448" i="10" s="1"/>
  <c r="C360" i="10"/>
  <c r="D329" i="10"/>
  <c r="C325" i="10"/>
  <c r="AX730" i="10" s="1"/>
  <c r="C324" i="10"/>
  <c r="AW730" i="10" s="1"/>
  <c r="C323" i="10"/>
  <c r="D319" i="10"/>
  <c r="C306" i="10"/>
  <c r="D290" i="10"/>
  <c r="D283" i="10"/>
  <c r="D275" i="10"/>
  <c r="D265" i="10"/>
  <c r="C252" i="10"/>
  <c r="D730" i="10" s="1"/>
  <c r="D240" i="10"/>
  <c r="B447" i="10" s="1"/>
  <c r="D236" i="10"/>
  <c r="B446" i="10" s="1"/>
  <c r="C224" i="10"/>
  <c r="BU722" i="10" s="1"/>
  <c r="C223" i="10"/>
  <c r="D221" i="10"/>
  <c r="D217" i="10"/>
  <c r="E216" i="10"/>
  <c r="E215" i="10"/>
  <c r="E214" i="10"/>
  <c r="E213" i="10"/>
  <c r="E212" i="10"/>
  <c r="E211" i="10"/>
  <c r="C210" i="10"/>
  <c r="AZ722" i="10" s="1"/>
  <c r="B210" i="10"/>
  <c r="AY722" i="10" s="1"/>
  <c r="E209" i="10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C469" i="10" s="1"/>
  <c r="E195" i="10"/>
  <c r="D190" i="10"/>
  <c r="D186" i="10"/>
  <c r="D436" i="10" s="1"/>
  <c r="D181" i="10"/>
  <c r="D177" i="10"/>
  <c r="D434" i="10" s="1"/>
  <c r="C165" i="10"/>
  <c r="B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C141" i="10"/>
  <c r="AF726" i="10" s="1"/>
  <c r="B141" i="10"/>
  <c r="AA726" i="10" s="1"/>
  <c r="E140" i="10"/>
  <c r="E139" i="10"/>
  <c r="C415" i="10" s="1"/>
  <c r="E138" i="10"/>
  <c r="C414" i="10" s="1"/>
  <c r="E127" i="10"/>
  <c r="CE80" i="10"/>
  <c r="CF79" i="10"/>
  <c r="AJ79" i="10"/>
  <c r="S767" i="10" s="1"/>
  <c r="E79" i="10"/>
  <c r="S736" i="10" s="1"/>
  <c r="CE78" i="10"/>
  <c r="CF77" i="10"/>
  <c r="CE77" i="10"/>
  <c r="C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I75" i="10"/>
  <c r="N766" i="10" s="1"/>
  <c r="AH75" i="10"/>
  <c r="N765" i="10" s="1"/>
  <c r="AF75" i="10"/>
  <c r="N763" i="10" s="1"/>
  <c r="AE75" i="10"/>
  <c r="N762" i="10" s="1"/>
  <c r="AD75" i="10"/>
  <c r="N761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U75" i="10"/>
  <c r="N752" i="10" s="1"/>
  <c r="T75" i="10"/>
  <c r="N751" i="10" s="1"/>
  <c r="Q75" i="10"/>
  <c r="N748" i="10" s="1"/>
  <c r="P75" i="10"/>
  <c r="N747" i="10" s="1"/>
  <c r="O75" i="10"/>
  <c r="N746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C75" i="10"/>
  <c r="N734" i="10" s="1"/>
  <c r="AP74" i="10"/>
  <c r="AP75" i="10" s="1"/>
  <c r="N773" i="10" s="1"/>
  <c r="AJ74" i="10"/>
  <c r="AJ75" i="10" s="1"/>
  <c r="N767" i="10" s="1"/>
  <c r="AI74" i="10"/>
  <c r="AG74" i="10"/>
  <c r="AG75" i="10" s="1"/>
  <c r="N764" i="10" s="1"/>
  <c r="AC74" i="10"/>
  <c r="AC75" i="10" s="1"/>
  <c r="N760" i="10" s="1"/>
  <c r="AB74" i="10"/>
  <c r="Y74" i="10"/>
  <c r="U74" i="10"/>
  <c r="S74" i="10"/>
  <c r="S75" i="10" s="1"/>
  <c r="N750" i="10" s="1"/>
  <c r="R74" i="10"/>
  <c r="N74" i="10"/>
  <c r="N75" i="10" s="1"/>
  <c r="N745" i="10" s="1"/>
  <c r="E74" i="10"/>
  <c r="AB73" i="10"/>
  <c r="Y73" i="10"/>
  <c r="O756" i="10" s="1"/>
  <c r="R73" i="10"/>
  <c r="O749" i="10" s="1"/>
  <c r="E73" i="10"/>
  <c r="O736" i="10" s="1"/>
  <c r="CD71" i="10"/>
  <c r="C575" i="10" s="1"/>
  <c r="CE70" i="10"/>
  <c r="M816" i="10" s="1"/>
  <c r="CC69" i="10"/>
  <c r="L812" i="10" s="1"/>
  <c r="AP69" i="10"/>
  <c r="L773" i="10" s="1"/>
  <c r="AJ69" i="10"/>
  <c r="L767" i="10" s="1"/>
  <c r="AG69" i="10"/>
  <c r="R69" i="10"/>
  <c r="L749" i="10" s="1"/>
  <c r="CE68" i="10"/>
  <c r="CC66" i="10"/>
  <c r="I812" i="10" s="1"/>
  <c r="BN66" i="10"/>
  <c r="I797" i="10" s="1"/>
  <c r="BH66" i="10"/>
  <c r="I791" i="10" s="1"/>
  <c r="AG66" i="10"/>
  <c r="I764" i="10" s="1"/>
  <c r="AB66" i="10"/>
  <c r="I759" i="10" s="1"/>
  <c r="Y66" i="10"/>
  <c r="I756" i="10" s="1"/>
  <c r="U66" i="10"/>
  <c r="I752" i="10" s="1"/>
  <c r="S66" i="10"/>
  <c r="I750" i="10" s="1"/>
  <c r="E66" i="10"/>
  <c r="I736" i="10" s="1"/>
  <c r="BH65" i="10"/>
  <c r="H791" i="10" s="1"/>
  <c r="CC64" i="10"/>
  <c r="G812" i="10" s="1"/>
  <c r="BN64" i="10"/>
  <c r="G797" i="10" s="1"/>
  <c r="BH64" i="10"/>
  <c r="G791" i="10" s="1"/>
  <c r="AP64" i="10"/>
  <c r="G773" i="10" s="1"/>
  <c r="AG64" i="10"/>
  <c r="G764" i="10" s="1"/>
  <c r="Y64" i="10"/>
  <c r="G756" i="10" s="1"/>
  <c r="S64" i="10"/>
  <c r="G750" i="10" s="1"/>
  <c r="E64" i="10"/>
  <c r="G736" i="10" s="1"/>
  <c r="BN63" i="10"/>
  <c r="F797" i="10" s="1"/>
  <c r="AP63" i="10"/>
  <c r="F773" i="10" s="1"/>
  <c r="AJ63" i="10"/>
  <c r="F767" i="10" s="1"/>
  <c r="AG63" i="10"/>
  <c r="F764" i="10" s="1"/>
  <c r="CC61" i="10"/>
  <c r="BN61" i="10"/>
  <c r="D797" i="10" s="1"/>
  <c r="BH61" i="10"/>
  <c r="D791" i="10" s="1"/>
  <c r="AJ61" i="10"/>
  <c r="D767" i="10" s="1"/>
  <c r="AG61" i="10"/>
  <c r="R61" i="10"/>
  <c r="CE60" i="10"/>
  <c r="B53" i="10"/>
  <c r="CE51" i="10"/>
  <c r="B49" i="10"/>
  <c r="CE47" i="10"/>
  <c r="D372" i="10" l="1"/>
  <c r="R75" i="10"/>
  <c r="N749" i="10" s="1"/>
  <c r="M815" i="10"/>
  <c r="R815" i="10"/>
  <c r="CE74" i="10"/>
  <c r="C464" i="10" s="1"/>
  <c r="B217" i="10"/>
  <c r="D749" i="10"/>
  <c r="CE61" i="10"/>
  <c r="L764" i="10"/>
  <c r="L815" i="10" s="1"/>
  <c r="C439" i="10"/>
  <c r="CE69" i="10"/>
  <c r="N735" i="10"/>
  <c r="N815" i="10" s="1"/>
  <c r="BI730" i="10"/>
  <c r="C816" i="10"/>
  <c r="H612" i="10"/>
  <c r="CE63" i="10"/>
  <c r="O759" i="10"/>
  <c r="AB75" i="10"/>
  <c r="N759" i="10" s="1"/>
  <c r="P816" i="10"/>
  <c r="D612" i="10"/>
  <c r="B476" i="10"/>
  <c r="D277" i="10"/>
  <c r="T816" i="10"/>
  <c r="L612" i="10"/>
  <c r="D173" i="10"/>
  <c r="D428" i="10" s="1"/>
  <c r="Q816" i="10"/>
  <c r="G612" i="10"/>
  <c r="E204" i="10"/>
  <c r="C476" i="10" s="1"/>
  <c r="D435" i="10"/>
  <c r="D438" i="10"/>
  <c r="H534" i="10"/>
  <c r="F534" i="10"/>
  <c r="F544" i="10"/>
  <c r="CE64" i="10"/>
  <c r="CE73" i="10"/>
  <c r="E75" i="10"/>
  <c r="N736" i="10" s="1"/>
  <c r="AI730" i="10"/>
  <c r="D314" i="10"/>
  <c r="BK730" i="10"/>
  <c r="B464" i="10"/>
  <c r="D361" i="10"/>
  <c r="H500" i="10"/>
  <c r="F500" i="10"/>
  <c r="F505" i="10"/>
  <c r="H506" i="10"/>
  <c r="F517" i="10"/>
  <c r="D812" i="10"/>
  <c r="E142" i="10"/>
  <c r="D464" i="10" s="1"/>
  <c r="C458" i="10"/>
  <c r="CE65" i="10"/>
  <c r="D260" i="10"/>
  <c r="D292" i="10" s="1"/>
  <c r="D341" i="10" s="1"/>
  <c r="C481" i="10" s="1"/>
  <c r="AV730" i="10"/>
  <c r="D328" i="10"/>
  <c r="D330" i="10" s="1"/>
  <c r="F535" i="10"/>
  <c r="I815" i="10"/>
  <c r="CE79" i="10"/>
  <c r="CD722" i="10"/>
  <c r="B444" i="10"/>
  <c r="H497" i="10"/>
  <c r="F497" i="10"/>
  <c r="F529" i="10"/>
  <c r="CE66" i="10"/>
  <c r="BT722" i="10"/>
  <c r="D229" i="10"/>
  <c r="B445" i="10" s="1"/>
  <c r="BV730" i="10"/>
  <c r="I817" i="10"/>
  <c r="B432" i="10"/>
  <c r="D390" i="10"/>
  <c r="B441" i="10" s="1"/>
  <c r="D764" i="10"/>
  <c r="D815" i="10" s="1"/>
  <c r="K816" i="10"/>
  <c r="C434" i="10"/>
  <c r="CF76" i="10"/>
  <c r="AD52" i="10" s="1"/>
  <c r="AD67" i="10" s="1"/>
  <c r="J761" i="10" s="1"/>
  <c r="E141" i="10"/>
  <c r="D463" i="10" s="1"/>
  <c r="L817" i="10"/>
  <c r="CC730" i="10"/>
  <c r="B439" i="10"/>
  <c r="B440" i="10" s="1"/>
  <c r="H508" i="10"/>
  <c r="F508" i="10"/>
  <c r="H523" i="10"/>
  <c r="F523" i="10"/>
  <c r="R816" i="10"/>
  <c r="I612" i="10"/>
  <c r="B459" i="10"/>
  <c r="F520" i="10"/>
  <c r="F531" i="10"/>
  <c r="F546" i="10"/>
  <c r="F550" i="10"/>
  <c r="F499" i="10"/>
  <c r="F525" i="10"/>
  <c r="E210" i="10"/>
  <c r="E217" i="10" s="1"/>
  <c r="C478" i="10" s="1"/>
  <c r="C217" i="10"/>
  <c r="D433" i="10" s="1"/>
  <c r="C815" i="10"/>
  <c r="O815" i="10"/>
  <c r="H815" i="10"/>
  <c r="G815" i="10"/>
  <c r="S815" i="10"/>
  <c r="K815" i="10"/>
  <c r="T815" i="10"/>
  <c r="F815" i="10"/>
  <c r="P815" i="10"/>
  <c r="BR52" i="10" l="1"/>
  <c r="BR67" i="10" s="1"/>
  <c r="J801" i="10" s="1"/>
  <c r="AI52" i="10"/>
  <c r="AI67" i="10" s="1"/>
  <c r="J766" i="10" s="1"/>
  <c r="N52" i="10"/>
  <c r="N67" i="10" s="1"/>
  <c r="J745" i="10" s="1"/>
  <c r="V52" i="10"/>
  <c r="V67" i="10" s="1"/>
  <c r="J753" i="10" s="1"/>
  <c r="BO52" i="10"/>
  <c r="BO67" i="10" s="1"/>
  <c r="J798" i="10" s="1"/>
  <c r="S52" i="10"/>
  <c r="S67" i="10" s="1"/>
  <c r="J750" i="10" s="1"/>
  <c r="AG52" i="10"/>
  <c r="AG67" i="10" s="1"/>
  <c r="J764" i="10" s="1"/>
  <c r="W52" i="10"/>
  <c r="W67" i="10" s="1"/>
  <c r="J754" i="10" s="1"/>
  <c r="BK52" i="10"/>
  <c r="BK67" i="10" s="1"/>
  <c r="J794" i="10" s="1"/>
  <c r="BG52" i="10"/>
  <c r="BG67" i="10" s="1"/>
  <c r="J790" i="10" s="1"/>
  <c r="C52" i="10"/>
  <c r="O52" i="10"/>
  <c r="O67" i="10" s="1"/>
  <c r="J746" i="10" s="1"/>
  <c r="BB52" i="10"/>
  <c r="BB67" i="10" s="1"/>
  <c r="J785" i="10" s="1"/>
  <c r="AW52" i="10"/>
  <c r="AW67" i="10" s="1"/>
  <c r="J780" i="10" s="1"/>
  <c r="AY52" i="10"/>
  <c r="AY67" i="10" s="1"/>
  <c r="J782" i="10" s="1"/>
  <c r="BE52" i="10"/>
  <c r="BE67" i="10" s="1"/>
  <c r="J788" i="10" s="1"/>
  <c r="CA52" i="10"/>
  <c r="CA67" i="10" s="1"/>
  <c r="J810" i="10" s="1"/>
  <c r="AL52" i="10"/>
  <c r="AL67" i="10" s="1"/>
  <c r="J769" i="10" s="1"/>
  <c r="CE75" i="10"/>
  <c r="K612" i="10" s="1"/>
  <c r="N816" i="10"/>
  <c r="AT52" i="10"/>
  <c r="AT67" i="10" s="1"/>
  <c r="J777" i="10" s="1"/>
  <c r="AQ52" i="10"/>
  <c r="AQ67" i="10" s="1"/>
  <c r="J774" i="10" s="1"/>
  <c r="AO52" i="10"/>
  <c r="AO67" i="10" s="1"/>
  <c r="J772" i="10" s="1"/>
  <c r="BS52" i="10"/>
  <c r="BS67" i="10" s="1"/>
  <c r="J802" i="10" s="1"/>
  <c r="G52" i="10"/>
  <c r="G67" i="10" s="1"/>
  <c r="J738" i="10" s="1"/>
  <c r="L816" i="10"/>
  <c r="C440" i="10"/>
  <c r="D465" i="10"/>
  <c r="BN52" i="10"/>
  <c r="BN67" i="10" s="1"/>
  <c r="J797" i="10" s="1"/>
  <c r="AX52" i="10"/>
  <c r="AX67" i="10" s="1"/>
  <c r="J781" i="10" s="1"/>
  <c r="AP52" i="10"/>
  <c r="AP67" i="10" s="1"/>
  <c r="J773" i="10" s="1"/>
  <c r="BV52" i="10"/>
  <c r="BV67" i="10" s="1"/>
  <c r="J805" i="10" s="1"/>
  <c r="BF52" i="10"/>
  <c r="BF67" i="10" s="1"/>
  <c r="J789" i="10" s="1"/>
  <c r="AH52" i="10"/>
  <c r="AH67" i="10" s="1"/>
  <c r="J765" i="10" s="1"/>
  <c r="BI52" i="10"/>
  <c r="BI67" i="10" s="1"/>
  <c r="J792" i="10" s="1"/>
  <c r="AK52" i="10"/>
  <c r="AK67" i="10" s="1"/>
  <c r="J768" i="10" s="1"/>
  <c r="D52" i="10"/>
  <c r="D67" i="10" s="1"/>
  <c r="J735" i="10" s="1"/>
  <c r="BY52" i="10"/>
  <c r="BY67" i="10" s="1"/>
  <c r="J808" i="10" s="1"/>
  <c r="BD52" i="10"/>
  <c r="BD67" i="10" s="1"/>
  <c r="J787" i="10" s="1"/>
  <c r="AJ52" i="10"/>
  <c r="AJ67" i="10" s="1"/>
  <c r="J767" i="10" s="1"/>
  <c r="R52" i="10"/>
  <c r="R67" i="10" s="1"/>
  <c r="J749" i="10" s="1"/>
  <c r="P52" i="10"/>
  <c r="P67" i="10" s="1"/>
  <c r="J747" i="10" s="1"/>
  <c r="BX52" i="10"/>
  <c r="BX67" i="10" s="1"/>
  <c r="J807" i="10" s="1"/>
  <c r="BA52" i="10"/>
  <c r="BA67" i="10" s="1"/>
  <c r="J784" i="10" s="1"/>
  <c r="BT52" i="10"/>
  <c r="BT67" i="10" s="1"/>
  <c r="J803" i="10" s="1"/>
  <c r="AZ52" i="10"/>
  <c r="AZ67" i="10" s="1"/>
  <c r="J783" i="10" s="1"/>
  <c r="AC52" i="10"/>
  <c r="AC67" i="10" s="1"/>
  <c r="J760" i="10" s="1"/>
  <c r="M52" i="10"/>
  <c r="M67" i="10" s="1"/>
  <c r="J744" i="10" s="1"/>
  <c r="AV52" i="10"/>
  <c r="AV67" i="10" s="1"/>
  <c r="J779" i="10" s="1"/>
  <c r="AB52" i="10"/>
  <c r="AB67" i="10" s="1"/>
  <c r="J759" i="10" s="1"/>
  <c r="U52" i="10"/>
  <c r="U67" i="10" s="1"/>
  <c r="J752" i="10" s="1"/>
  <c r="CB52" i="10"/>
  <c r="CB67" i="10" s="1"/>
  <c r="J811" i="10" s="1"/>
  <c r="T52" i="10"/>
  <c r="T67" i="10" s="1"/>
  <c r="J751" i="10" s="1"/>
  <c r="AF52" i="10"/>
  <c r="AF67" i="10" s="1"/>
  <c r="J763" i="10" s="1"/>
  <c r="BQ52" i="10"/>
  <c r="BQ67" i="10" s="1"/>
  <c r="J800" i="10" s="1"/>
  <c r="L52" i="10"/>
  <c r="L67" i="10" s="1"/>
  <c r="J743" i="10" s="1"/>
  <c r="AR52" i="10"/>
  <c r="AR67" i="10" s="1"/>
  <c r="J775" i="10" s="1"/>
  <c r="E52" i="10"/>
  <c r="E67" i="10" s="1"/>
  <c r="J736" i="10" s="1"/>
  <c r="BH52" i="10"/>
  <c r="BH67" i="10" s="1"/>
  <c r="J791" i="10" s="1"/>
  <c r="BP52" i="10"/>
  <c r="BP67" i="10" s="1"/>
  <c r="J799" i="10" s="1"/>
  <c r="AS52" i="10"/>
  <c r="AS67" i="10" s="1"/>
  <c r="J776" i="10" s="1"/>
  <c r="Z52" i="10"/>
  <c r="Z67" i="10" s="1"/>
  <c r="J757" i="10" s="1"/>
  <c r="J52" i="10"/>
  <c r="J67" i="10" s="1"/>
  <c r="J741" i="10" s="1"/>
  <c r="BL52" i="10"/>
  <c r="BL67" i="10" s="1"/>
  <c r="J795" i="10" s="1"/>
  <c r="X52" i="10"/>
  <c r="X67" i="10" s="1"/>
  <c r="J755" i="10" s="1"/>
  <c r="H52" i="10"/>
  <c r="H67" i="10" s="1"/>
  <c r="J739" i="10" s="1"/>
  <c r="AN52" i="10"/>
  <c r="AN67" i="10" s="1"/>
  <c r="J771" i="10" s="1"/>
  <c r="F52" i="10"/>
  <c r="F67" i="10" s="1"/>
  <c r="J737" i="10" s="1"/>
  <c r="AA52" i="10"/>
  <c r="AA67" i="10" s="1"/>
  <c r="J758" i="10" s="1"/>
  <c r="G816" i="10"/>
  <c r="F612" i="10"/>
  <c r="C430" i="10"/>
  <c r="Y52" i="10"/>
  <c r="Y67" i="10" s="1"/>
  <c r="J756" i="10" s="1"/>
  <c r="BC52" i="10"/>
  <c r="BC67" i="10" s="1"/>
  <c r="J786" i="10" s="1"/>
  <c r="F816" i="10"/>
  <c r="C429" i="10"/>
  <c r="I816" i="10"/>
  <c r="C432" i="10"/>
  <c r="N817" i="10"/>
  <c r="D368" i="10"/>
  <c r="D373" i="10" s="1"/>
  <c r="D391" i="10" s="1"/>
  <c r="D393" i="10" s="1"/>
  <c r="D396" i="10" s="1"/>
  <c r="B465" i="10"/>
  <c r="Q52" i="10"/>
  <c r="Q67" i="10" s="1"/>
  <c r="J748" i="10" s="1"/>
  <c r="AU52" i="10"/>
  <c r="AU67" i="10" s="1"/>
  <c r="J778" i="10" s="1"/>
  <c r="O816" i="10"/>
  <c r="C463" i="10"/>
  <c r="S816" i="10"/>
  <c r="J612" i="10"/>
  <c r="H816" i="10"/>
  <c r="C431" i="10"/>
  <c r="CC52" i="10"/>
  <c r="CC67" i="10" s="1"/>
  <c r="J812" i="10" s="1"/>
  <c r="BW52" i="10"/>
  <c r="BW67" i="10" s="1"/>
  <c r="J806" i="10" s="1"/>
  <c r="K52" i="10"/>
  <c r="K67" i="10" s="1"/>
  <c r="J742" i="10" s="1"/>
  <c r="BU52" i="10"/>
  <c r="BU67" i="10" s="1"/>
  <c r="J804" i="10" s="1"/>
  <c r="I52" i="10"/>
  <c r="I67" i="10" s="1"/>
  <c r="J740" i="10" s="1"/>
  <c r="AM52" i="10"/>
  <c r="AM67" i="10" s="1"/>
  <c r="J770" i="10" s="1"/>
  <c r="BZ52" i="10"/>
  <c r="BZ67" i="10" s="1"/>
  <c r="J809" i="10" s="1"/>
  <c r="D816" i="10"/>
  <c r="C427" i="10"/>
  <c r="BT48" i="10"/>
  <c r="BT62" i="10" s="1"/>
  <c r="BD48" i="10"/>
  <c r="BD62" i="10" s="1"/>
  <c r="AN48" i="10"/>
  <c r="AN62" i="10" s="1"/>
  <c r="X48" i="10"/>
  <c r="X62" i="10" s="1"/>
  <c r="H48" i="10"/>
  <c r="H62" i="10" s="1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M48" i="10"/>
  <c r="M62" i="10" s="1"/>
  <c r="E48" i="10"/>
  <c r="E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C48" i="10"/>
  <c r="CC62" i="10" s="1"/>
  <c r="BU48" i="10"/>
  <c r="BU62" i="10" s="1"/>
  <c r="BM48" i="10"/>
  <c r="BM62" i="10" s="1"/>
  <c r="BE48" i="10"/>
  <c r="BE62" i="10" s="1"/>
  <c r="AW48" i="10"/>
  <c r="AW62" i="10" s="1"/>
  <c r="AO48" i="10"/>
  <c r="AO62" i="10" s="1"/>
  <c r="AG48" i="10"/>
  <c r="AG62" i="10" s="1"/>
  <c r="Y48" i="10"/>
  <c r="Y62" i="10" s="1"/>
  <c r="Q48" i="10"/>
  <c r="Q62" i="10" s="1"/>
  <c r="I48" i="10"/>
  <c r="I62" i="10" s="1"/>
  <c r="CB48" i="10"/>
  <c r="CB62" i="10" s="1"/>
  <c r="BL48" i="10"/>
  <c r="BL62" i="10" s="1"/>
  <c r="AV48" i="10"/>
  <c r="AV62" i="10" s="1"/>
  <c r="AF48" i="10"/>
  <c r="AF62" i="10" s="1"/>
  <c r="P48" i="10"/>
  <c r="P62" i="10" s="1"/>
  <c r="BV48" i="10"/>
  <c r="BV62" i="10" s="1"/>
  <c r="J48" i="10"/>
  <c r="J62" i="10" s="1"/>
  <c r="W48" i="10"/>
  <c r="W62" i="10" s="1"/>
  <c r="BP48" i="10"/>
  <c r="BP62" i="10" s="1"/>
  <c r="BC48" i="10"/>
  <c r="BC62" i="10" s="1"/>
  <c r="BR48" i="10"/>
  <c r="BR62" i="10" s="1"/>
  <c r="BB48" i="10"/>
  <c r="BB62" i="10" s="1"/>
  <c r="AL48" i="10"/>
  <c r="AL62" i="10" s="1"/>
  <c r="V48" i="10"/>
  <c r="V62" i="10" s="1"/>
  <c r="F48" i="10"/>
  <c r="F62" i="10" s="1"/>
  <c r="AZ48" i="10"/>
  <c r="AZ62" i="10" s="1"/>
  <c r="BN48" i="10"/>
  <c r="BN62" i="10" s="1"/>
  <c r="AX48" i="10"/>
  <c r="AX62" i="10" s="1"/>
  <c r="AH48" i="10"/>
  <c r="AH62" i="10" s="1"/>
  <c r="R48" i="10"/>
  <c r="R62" i="10" s="1"/>
  <c r="CA48" i="10"/>
  <c r="CA62" i="10" s="1"/>
  <c r="BK48" i="10"/>
  <c r="BK62" i="10" s="1"/>
  <c r="AE48" i="10"/>
  <c r="AE62" i="10" s="1"/>
  <c r="L48" i="10"/>
  <c r="L62" i="10" s="1"/>
  <c r="BF48" i="10"/>
  <c r="BF62" i="10" s="1"/>
  <c r="Z48" i="10"/>
  <c r="Z62" i="10" s="1"/>
  <c r="AM48" i="10"/>
  <c r="AM62" i="10" s="1"/>
  <c r="T48" i="10"/>
  <c r="T62" i="10" s="1"/>
  <c r="AU48" i="10"/>
  <c r="AU62" i="10" s="1"/>
  <c r="O48" i="10"/>
  <c r="O62" i="10" s="1"/>
  <c r="BX48" i="10"/>
  <c r="BX62" i="10" s="1"/>
  <c r="AB48" i="10"/>
  <c r="AB62" i="10" s="1"/>
  <c r="G48" i="10"/>
  <c r="G62" i="10" s="1"/>
  <c r="D48" i="10"/>
  <c r="D62" i="10" s="1"/>
  <c r="BZ48" i="10"/>
  <c r="BZ62" i="10" s="1"/>
  <c r="BJ48" i="10"/>
  <c r="BJ62" i="10" s="1"/>
  <c r="AT48" i="10"/>
  <c r="AT62" i="10" s="1"/>
  <c r="AD48" i="10"/>
  <c r="AD62" i="10" s="1"/>
  <c r="N48" i="10"/>
  <c r="N62" i="10" s="1"/>
  <c r="BH48" i="10"/>
  <c r="BH62" i="10" s="1"/>
  <c r="AR48" i="10"/>
  <c r="AR62" i="10" s="1"/>
  <c r="AP48" i="10"/>
  <c r="AP62" i="10" s="1"/>
  <c r="BS48" i="10"/>
  <c r="BS62" i="10" s="1"/>
  <c r="AJ48" i="10"/>
  <c r="AJ62" i="10" s="1"/>
  <c r="C67" i="10"/>
  <c r="BM52" i="10"/>
  <c r="BM67" i="10" s="1"/>
  <c r="J796" i="10" s="1"/>
  <c r="AE52" i="10"/>
  <c r="AE67" i="10" s="1"/>
  <c r="J762" i="10" s="1"/>
  <c r="BJ52" i="10"/>
  <c r="BJ67" i="10" s="1"/>
  <c r="J793" i="10" s="1"/>
  <c r="D339" i="10"/>
  <c r="C482" i="10" s="1"/>
  <c r="D242" i="10"/>
  <c r="B448" i="10" s="1"/>
  <c r="C465" i="10" l="1"/>
  <c r="E765" i="10"/>
  <c r="AH71" i="10"/>
  <c r="E794" i="10"/>
  <c r="BK71" i="10"/>
  <c r="E805" i="10"/>
  <c r="BV71" i="10"/>
  <c r="E784" i="10"/>
  <c r="BA71" i="10"/>
  <c r="E767" i="10"/>
  <c r="AJ71" i="10"/>
  <c r="E793" i="10"/>
  <c r="BJ71" i="10"/>
  <c r="E751" i="10"/>
  <c r="T71" i="10"/>
  <c r="E749" i="10"/>
  <c r="R71" i="10"/>
  <c r="E785" i="10"/>
  <c r="BB71" i="10"/>
  <c r="E763" i="10"/>
  <c r="AF71" i="10"/>
  <c r="E772" i="10"/>
  <c r="AO71" i="10"/>
  <c r="E750" i="10"/>
  <c r="S71" i="10"/>
  <c r="E736" i="10"/>
  <c r="E71" i="10"/>
  <c r="E800" i="10"/>
  <c r="BQ71" i="10"/>
  <c r="E809" i="10"/>
  <c r="BZ71" i="10"/>
  <c r="E758" i="10"/>
  <c r="AA71" i="10"/>
  <c r="E773" i="10"/>
  <c r="AP71" i="10"/>
  <c r="E735" i="10"/>
  <c r="D71" i="10"/>
  <c r="E757" i="10"/>
  <c r="Z71" i="10"/>
  <c r="E781" i="10"/>
  <c r="AX71" i="10"/>
  <c r="E786" i="10"/>
  <c r="BC71" i="10"/>
  <c r="E795" i="10"/>
  <c r="BL71" i="10"/>
  <c r="E788" i="10"/>
  <c r="BE71" i="10"/>
  <c r="E766" i="10"/>
  <c r="AI71" i="10"/>
  <c r="E752" i="10"/>
  <c r="U71" i="10"/>
  <c r="E739" i="10"/>
  <c r="H71" i="10"/>
  <c r="E801" i="10"/>
  <c r="BR71" i="10"/>
  <c r="E797" i="10"/>
  <c r="BN71" i="10"/>
  <c r="E796" i="10"/>
  <c r="BM71" i="10"/>
  <c r="E802" i="10"/>
  <c r="BS71" i="10"/>
  <c r="E744" i="10"/>
  <c r="M71" i="10"/>
  <c r="E775" i="10"/>
  <c r="AR71" i="10"/>
  <c r="E738" i="10"/>
  <c r="G71" i="10"/>
  <c r="E799" i="10"/>
  <c r="BP71" i="10"/>
  <c r="E774" i="10"/>
  <c r="AQ71" i="10"/>
  <c r="E755" i="10"/>
  <c r="X71" i="10"/>
  <c r="E759" i="10"/>
  <c r="AB71" i="10"/>
  <c r="E743" i="10"/>
  <c r="L71" i="10"/>
  <c r="E783" i="10"/>
  <c r="AZ71" i="10"/>
  <c r="E754" i="10"/>
  <c r="W71" i="10"/>
  <c r="E740" i="10"/>
  <c r="I71" i="10"/>
  <c r="E804" i="10"/>
  <c r="BU71" i="10"/>
  <c r="E782" i="10"/>
  <c r="AY71" i="10"/>
  <c r="E768" i="10"/>
  <c r="AK71" i="10"/>
  <c r="E771" i="10"/>
  <c r="AN71" i="10"/>
  <c r="E779" i="10"/>
  <c r="AV71" i="10"/>
  <c r="E808" i="10"/>
  <c r="BY71" i="10"/>
  <c r="E789" i="10"/>
  <c r="BF71" i="10"/>
  <c r="E811" i="10"/>
  <c r="CB71" i="10"/>
  <c r="E760" i="10"/>
  <c r="AC71" i="10"/>
  <c r="E791" i="10"/>
  <c r="BH71" i="10"/>
  <c r="E745" i="10"/>
  <c r="N71" i="10"/>
  <c r="E807" i="10"/>
  <c r="BX71" i="10"/>
  <c r="E762" i="10"/>
  <c r="AE71" i="10"/>
  <c r="E737" i="10"/>
  <c r="F71" i="10"/>
  <c r="E741" i="10"/>
  <c r="J71" i="10"/>
  <c r="E748" i="10"/>
  <c r="Q71" i="10"/>
  <c r="E812" i="10"/>
  <c r="CC71" i="10"/>
  <c r="E790" i="10"/>
  <c r="BG71" i="10"/>
  <c r="E776" i="10"/>
  <c r="AS71" i="10"/>
  <c r="E787" i="10"/>
  <c r="BD71" i="10"/>
  <c r="E780" i="10"/>
  <c r="AW71" i="10"/>
  <c r="E746" i="10"/>
  <c r="O71" i="10"/>
  <c r="E756" i="10"/>
  <c r="Y71" i="10"/>
  <c r="C62" i="10"/>
  <c r="CE48" i="10"/>
  <c r="E803" i="10"/>
  <c r="BT71" i="10"/>
  <c r="E770" i="10"/>
  <c r="AM71" i="10"/>
  <c r="J734" i="10"/>
  <c r="J815" i="10" s="1"/>
  <c r="CE67" i="10"/>
  <c r="E761" i="10"/>
  <c r="AD71" i="10"/>
  <c r="E753" i="10"/>
  <c r="V71" i="10"/>
  <c r="E798" i="10"/>
  <c r="BO71" i="10"/>
  <c r="CE52" i="10"/>
  <c r="E777" i="10"/>
  <c r="AT71" i="10"/>
  <c r="E778" i="10"/>
  <c r="AU71" i="10"/>
  <c r="E810" i="10"/>
  <c r="CA71" i="10"/>
  <c r="E769" i="10"/>
  <c r="AL71" i="10"/>
  <c r="E747" i="10"/>
  <c r="P71" i="10"/>
  <c r="E764" i="10"/>
  <c r="AG71" i="10"/>
  <c r="E742" i="10"/>
  <c r="K71" i="10"/>
  <c r="E806" i="10"/>
  <c r="BW71" i="10"/>
  <c r="E792" i="10"/>
  <c r="BI71" i="10"/>
  <c r="C573" i="10" l="1"/>
  <c r="C622" i="10"/>
  <c r="C693" i="10"/>
  <c r="C521" i="10"/>
  <c r="C633" i="10"/>
  <c r="C548" i="10"/>
  <c r="C699" i="10"/>
  <c r="C527" i="10"/>
  <c r="G527" i="10" s="1"/>
  <c r="C690" i="10"/>
  <c r="C518" i="10"/>
  <c r="C710" i="10"/>
  <c r="C538" i="10"/>
  <c r="G538" i="10" s="1"/>
  <c r="C675" i="10"/>
  <c r="C503" i="10"/>
  <c r="G503" i="10" s="1"/>
  <c r="C679" i="10"/>
  <c r="C507" i="10"/>
  <c r="C551" i="10"/>
  <c r="C629" i="10"/>
  <c r="C702" i="10"/>
  <c r="C530" i="10"/>
  <c r="G530" i="10" s="1"/>
  <c r="C688" i="10"/>
  <c r="C516" i="10"/>
  <c r="C689" i="10"/>
  <c r="C517" i="10"/>
  <c r="C709" i="10"/>
  <c r="C537" i="10"/>
  <c r="G537" i="10" s="1"/>
  <c r="C559" i="10"/>
  <c r="C619" i="10"/>
  <c r="C700" i="10"/>
  <c r="C528" i="10"/>
  <c r="C543" i="10"/>
  <c r="C616" i="10"/>
  <c r="C520" i="10"/>
  <c r="C692" i="10"/>
  <c r="C684" i="10"/>
  <c r="C512" i="10"/>
  <c r="C683" i="10"/>
  <c r="C511" i="10"/>
  <c r="C630" i="10"/>
  <c r="C546" i="10"/>
  <c r="C627" i="10"/>
  <c r="C560" i="10"/>
  <c r="C704" i="10"/>
  <c r="C532" i="10"/>
  <c r="C500" i="10"/>
  <c r="G500" i="10" s="1"/>
  <c r="C672" i="10"/>
  <c r="C632" i="10"/>
  <c r="C547" i="10"/>
  <c r="C634" i="10"/>
  <c r="C554" i="10"/>
  <c r="C711" i="10"/>
  <c r="C539" i="10"/>
  <c r="G539" i="10" s="1"/>
  <c r="C624" i="10"/>
  <c r="C549" i="10"/>
  <c r="C510" i="10"/>
  <c r="G510" i="10" s="1"/>
  <c r="C682" i="10"/>
  <c r="C705" i="10"/>
  <c r="C533" i="10"/>
  <c r="G533" i="10" s="1"/>
  <c r="C514" i="10"/>
  <c r="C686" i="10"/>
  <c r="C701" i="10"/>
  <c r="C529" i="10"/>
  <c r="C703" i="10"/>
  <c r="C531" i="10"/>
  <c r="G531" i="10" s="1"/>
  <c r="C676" i="10"/>
  <c r="C504" i="10"/>
  <c r="G504" i="10" s="1"/>
  <c r="C508" i="10"/>
  <c r="G508" i="10" s="1"/>
  <c r="C680" i="10"/>
  <c r="C671" i="10"/>
  <c r="C499" i="10"/>
  <c r="G499" i="10" s="1"/>
  <c r="C570" i="10"/>
  <c r="C645" i="10"/>
  <c r="C628" i="10"/>
  <c r="C545" i="10"/>
  <c r="G545" i="10" s="1"/>
  <c r="C678" i="10"/>
  <c r="C506" i="10"/>
  <c r="G506" i="10" s="1"/>
  <c r="C563" i="10"/>
  <c r="C626" i="10"/>
  <c r="C614" i="10"/>
  <c r="C550" i="10"/>
  <c r="C691" i="10"/>
  <c r="C519" i="10"/>
  <c r="G519" i="10" s="1"/>
  <c r="C571" i="10"/>
  <c r="C646" i="10"/>
  <c r="C706" i="10"/>
  <c r="C534" i="10"/>
  <c r="G534" i="10" s="1"/>
  <c r="C685" i="10"/>
  <c r="C513" i="10"/>
  <c r="G513" i="10" s="1"/>
  <c r="C567" i="10"/>
  <c r="C642" i="10"/>
  <c r="C515" i="10"/>
  <c r="G515" i="10" s="1"/>
  <c r="C687" i="10"/>
  <c r="C681" i="10"/>
  <c r="C509" i="10"/>
  <c r="C644" i="10"/>
  <c r="C569" i="10"/>
  <c r="C502" i="10"/>
  <c r="G502" i="10" s="1"/>
  <c r="C674" i="10"/>
  <c r="C707" i="10"/>
  <c r="C535" i="10"/>
  <c r="J816" i="10"/>
  <c r="C433" i="10"/>
  <c r="C643" i="10"/>
  <c r="C568" i="10"/>
  <c r="C647" i="10"/>
  <c r="C572" i="10"/>
  <c r="C618" i="10"/>
  <c r="C552" i="10"/>
  <c r="C636" i="10"/>
  <c r="C553" i="10"/>
  <c r="C625" i="10"/>
  <c r="C544" i="10"/>
  <c r="C708" i="10"/>
  <c r="C536" i="10"/>
  <c r="G536" i="10" s="1"/>
  <c r="C698" i="10"/>
  <c r="C526" i="10"/>
  <c r="C712" i="10"/>
  <c r="C540" i="10"/>
  <c r="G540" i="10" s="1"/>
  <c r="C640" i="10"/>
  <c r="C565" i="10"/>
  <c r="C631" i="10"/>
  <c r="C542" i="10"/>
  <c r="C574" i="10"/>
  <c r="C620" i="10"/>
  <c r="C696" i="10"/>
  <c r="C524" i="10"/>
  <c r="C694" i="10"/>
  <c r="C522" i="10"/>
  <c r="C713" i="10"/>
  <c r="C541" i="10"/>
  <c r="C641" i="10"/>
  <c r="C566" i="10"/>
  <c r="C677" i="10"/>
  <c r="C505" i="10"/>
  <c r="C561" i="10"/>
  <c r="C621" i="10"/>
  <c r="C639" i="10"/>
  <c r="C564" i="10"/>
  <c r="C673" i="10"/>
  <c r="C501" i="10"/>
  <c r="G501" i="10" s="1"/>
  <c r="C637" i="10"/>
  <c r="C557" i="10"/>
  <c r="C669" i="10"/>
  <c r="C497" i="10"/>
  <c r="G497" i="10" s="1"/>
  <c r="C562" i="10"/>
  <c r="C623" i="10"/>
  <c r="C697" i="10"/>
  <c r="C525" i="10"/>
  <c r="G525" i="10" s="1"/>
  <c r="C555" i="10"/>
  <c r="C617" i="10"/>
  <c r="C635" i="10"/>
  <c r="C556" i="10"/>
  <c r="C695" i="10"/>
  <c r="C523" i="10"/>
  <c r="G523" i="10" s="1"/>
  <c r="C638" i="10"/>
  <c r="C558" i="10"/>
  <c r="C670" i="10"/>
  <c r="C498" i="10"/>
  <c r="E734" i="10"/>
  <c r="E815" i="10" s="1"/>
  <c r="CE62" i="10"/>
  <c r="C71" i="10"/>
  <c r="E816" i="10" l="1"/>
  <c r="C428" i="10"/>
  <c r="C441" i="10" s="1"/>
  <c r="CE71" i="10"/>
  <c r="C716" i="10" s="1"/>
  <c r="G544" i="10"/>
  <c r="H544" i="10" s="1"/>
  <c r="G550" i="10"/>
  <c r="H550" i="10" s="1"/>
  <c r="G546" i="10"/>
  <c r="H546" i="10"/>
  <c r="G517" i="10"/>
  <c r="H517" i="10"/>
  <c r="H507" i="10"/>
  <c r="G507" i="10"/>
  <c r="C648" i="10"/>
  <c r="M716" i="10" s="1"/>
  <c r="Y816" i="10" s="1"/>
  <c r="D615" i="10"/>
  <c r="C668" i="10"/>
  <c r="C715" i="10" s="1"/>
  <c r="C496" i="10"/>
  <c r="G496" i="10" s="1"/>
  <c r="G505" i="10"/>
  <c r="H505" i="10" s="1"/>
  <c r="H524" i="10"/>
  <c r="G524" i="10"/>
  <c r="G509" i="10"/>
  <c r="H509" i="10" s="1"/>
  <c r="G529" i="10"/>
  <c r="H529" i="10"/>
  <c r="G511" i="10"/>
  <c r="H511" i="10"/>
  <c r="G516" i="10"/>
  <c r="H516" i="10" s="1"/>
  <c r="G522" i="10"/>
  <c r="H522" i="10" s="1"/>
  <c r="G498" i="10"/>
  <c r="H498" i="10" s="1"/>
  <c r="H528" i="10"/>
  <c r="G528" i="10"/>
  <c r="G518" i="10"/>
  <c r="H518" i="10" s="1"/>
  <c r="G526" i="10"/>
  <c r="H526" i="10"/>
  <c r="G535" i="10"/>
  <c r="H535" i="10" s="1"/>
  <c r="G532" i="10"/>
  <c r="H532" i="10"/>
  <c r="G512" i="10"/>
  <c r="H512" i="10"/>
  <c r="G521" i="10"/>
  <c r="H521" i="10"/>
  <c r="G514" i="10"/>
  <c r="H514" i="10"/>
  <c r="G520" i="10"/>
  <c r="H520" i="10"/>
  <c r="D712" i="10" l="1"/>
  <c r="D704" i="10"/>
  <c r="D696" i="10"/>
  <c r="D709" i="10"/>
  <c r="D701" i="10"/>
  <c r="D693" i="10"/>
  <c r="D706" i="10"/>
  <c r="D698" i="10"/>
  <c r="D690" i="10"/>
  <c r="D711" i="10"/>
  <c r="D703" i="10"/>
  <c r="D695" i="10"/>
  <c r="D708" i="10"/>
  <c r="D700" i="10"/>
  <c r="D692" i="10"/>
  <c r="D713" i="10"/>
  <c r="D705" i="10"/>
  <c r="D710" i="10"/>
  <c r="D702" i="10"/>
  <c r="D694" i="10"/>
  <c r="D707" i="10"/>
  <c r="D697" i="10"/>
  <c r="D689" i="10"/>
  <c r="D686" i="10"/>
  <c r="D678" i="10"/>
  <c r="D670" i="10"/>
  <c r="D647" i="10"/>
  <c r="D646" i="10"/>
  <c r="D645" i="10"/>
  <c r="D629" i="10"/>
  <c r="D626" i="10"/>
  <c r="D621" i="10"/>
  <c r="D617" i="10"/>
  <c r="D691" i="10"/>
  <c r="D688" i="10"/>
  <c r="D680" i="10"/>
  <c r="D672" i="10"/>
  <c r="D620" i="10"/>
  <c r="D616" i="10"/>
  <c r="D682" i="10"/>
  <c r="D674" i="10"/>
  <c r="D623" i="10"/>
  <c r="D619" i="10"/>
  <c r="D683" i="10"/>
  <c r="D676" i="10"/>
  <c r="D669" i="10"/>
  <c r="D637" i="10"/>
  <c r="D684" i="10"/>
  <c r="D677" i="10"/>
  <c r="D640" i="10"/>
  <c r="D632" i="10"/>
  <c r="D685" i="10"/>
  <c r="D671" i="10"/>
  <c r="D643" i="10"/>
  <c r="D635" i="10"/>
  <c r="D622" i="10"/>
  <c r="D679" i="10"/>
  <c r="D638" i="10"/>
  <c r="D630" i="10"/>
  <c r="D628" i="10"/>
  <c r="D699" i="10"/>
  <c r="D641" i="10"/>
  <c r="D633" i="10"/>
  <c r="D625" i="10"/>
  <c r="D716" i="10"/>
  <c r="D687" i="10"/>
  <c r="D673" i="10"/>
  <c r="D644" i="10"/>
  <c r="D636" i="10"/>
  <c r="D681" i="10"/>
  <c r="D639" i="10"/>
  <c r="D631" i="10"/>
  <c r="D627" i="10"/>
  <c r="D668" i="10"/>
  <c r="D634" i="10"/>
  <c r="D675" i="10"/>
  <c r="D642" i="10"/>
  <c r="D624" i="10"/>
  <c r="D618" i="10"/>
  <c r="E612" i="10" l="1"/>
  <c r="D715" i="10"/>
  <c r="E623" i="10"/>
  <c r="E709" i="10" l="1"/>
  <c r="E701" i="10"/>
  <c r="E693" i="10"/>
  <c r="E706" i="10"/>
  <c r="E698" i="10"/>
  <c r="E690" i="10"/>
  <c r="E711" i="10"/>
  <c r="E703" i="10"/>
  <c r="E695" i="10"/>
  <c r="E708" i="10"/>
  <c r="E700" i="10"/>
  <c r="E692" i="10"/>
  <c r="E713" i="10"/>
  <c r="E705" i="10"/>
  <c r="E697" i="10"/>
  <c r="E689" i="10"/>
  <c r="E710" i="10"/>
  <c r="E716" i="10"/>
  <c r="E707" i="10"/>
  <c r="E699" i="10"/>
  <c r="E691" i="10"/>
  <c r="E694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12" i="10"/>
  <c r="E688" i="10"/>
  <c r="E702" i="10"/>
  <c r="E685" i="10"/>
  <c r="E677" i="10"/>
  <c r="E669" i="10"/>
  <c r="E627" i="10"/>
  <c r="E687" i="10"/>
  <c r="E679" i="10"/>
  <c r="E671" i="10"/>
  <c r="E625" i="10"/>
  <c r="E696" i="10"/>
  <c r="E684" i="10"/>
  <c r="E670" i="10"/>
  <c r="E626" i="10"/>
  <c r="E678" i="10"/>
  <c r="E646" i="10"/>
  <c r="E628" i="10"/>
  <c r="E686" i="10"/>
  <c r="E672" i="10"/>
  <c r="E680" i="10"/>
  <c r="E673" i="10"/>
  <c r="E704" i="10"/>
  <c r="E681" i="10"/>
  <c r="E674" i="10"/>
  <c r="E647" i="10"/>
  <c r="E682" i="10"/>
  <c r="E668" i="10"/>
  <c r="E676" i="10"/>
  <c r="E645" i="10"/>
  <c r="E629" i="10"/>
  <c r="E715" i="10" l="1"/>
  <c r="F624" i="10"/>
  <c r="F706" i="10" l="1"/>
  <c r="F698" i="10"/>
  <c r="F690" i="10"/>
  <c r="F711" i="10"/>
  <c r="F703" i="10"/>
  <c r="F695" i="10"/>
  <c r="F708" i="10"/>
  <c r="F700" i="10"/>
  <c r="F692" i="10"/>
  <c r="F713" i="10"/>
  <c r="F705" i="10"/>
  <c r="F697" i="10"/>
  <c r="F689" i="10"/>
  <c r="F710" i="10"/>
  <c r="F702" i="10"/>
  <c r="F694" i="10"/>
  <c r="F716" i="10"/>
  <c r="F707" i="10"/>
  <c r="F712" i="10"/>
  <c r="F704" i="10"/>
  <c r="F696" i="10"/>
  <c r="F691" i="10"/>
  <c r="F688" i="10"/>
  <c r="F680" i="10"/>
  <c r="F672" i="10"/>
  <c r="F699" i="10"/>
  <c r="F682" i="10"/>
  <c r="F674" i="10"/>
  <c r="F684" i="10"/>
  <c r="F676" i="10"/>
  <c r="F668" i="10"/>
  <c r="F628" i="10"/>
  <c r="F677" i="10"/>
  <c r="F670" i="10"/>
  <c r="F640" i="10"/>
  <c r="F632" i="10"/>
  <c r="F626" i="10"/>
  <c r="F709" i="10"/>
  <c r="F701" i="10"/>
  <c r="F685" i="10"/>
  <c r="F678" i="10"/>
  <c r="F671" i="10"/>
  <c r="F646" i="10"/>
  <c r="F643" i="10"/>
  <c r="F635" i="10"/>
  <c r="F686" i="10"/>
  <c r="F679" i="10"/>
  <c r="F638" i="10"/>
  <c r="F630" i="10"/>
  <c r="F673" i="10"/>
  <c r="F641" i="10"/>
  <c r="F633" i="10"/>
  <c r="F625" i="10"/>
  <c r="F693" i="10"/>
  <c r="F687" i="10"/>
  <c r="F681" i="10"/>
  <c r="F647" i="10"/>
  <c r="F644" i="10"/>
  <c r="F636" i="10"/>
  <c r="F639" i="10"/>
  <c r="F631" i="10"/>
  <c r="F627" i="10"/>
  <c r="F675" i="10"/>
  <c r="F645" i="10"/>
  <c r="F642" i="10"/>
  <c r="F634" i="10"/>
  <c r="F629" i="10"/>
  <c r="F683" i="10"/>
  <c r="F669" i="10"/>
  <c r="F637" i="10"/>
  <c r="F715" i="10" l="1"/>
  <c r="G625" i="10"/>
  <c r="G711" i="10" l="1"/>
  <c r="G703" i="10"/>
  <c r="G695" i="10"/>
  <c r="G708" i="10"/>
  <c r="G700" i="10"/>
  <c r="G692" i="10"/>
  <c r="G713" i="10"/>
  <c r="G705" i="10"/>
  <c r="G697" i="10"/>
  <c r="G710" i="10"/>
  <c r="G702" i="10"/>
  <c r="G694" i="10"/>
  <c r="G716" i="10"/>
  <c r="G707" i="10"/>
  <c r="G699" i="10"/>
  <c r="G691" i="10"/>
  <c r="G712" i="10"/>
  <c r="G709" i="10"/>
  <c r="G701" i="10"/>
  <c r="G693" i="10"/>
  <c r="G685" i="10"/>
  <c r="G677" i="10"/>
  <c r="G669" i="10"/>
  <c r="G627" i="10"/>
  <c r="G706" i="10"/>
  <c r="G696" i="10"/>
  <c r="G687" i="10"/>
  <c r="G679" i="10"/>
  <c r="G671" i="10"/>
  <c r="G704" i="10"/>
  <c r="G681" i="10"/>
  <c r="G673" i="10"/>
  <c r="G690" i="10"/>
  <c r="G678" i="10"/>
  <c r="G646" i="10"/>
  <c r="G643" i="10"/>
  <c r="G635" i="10"/>
  <c r="G686" i="10"/>
  <c r="G638" i="10"/>
  <c r="G630" i="10"/>
  <c r="G628" i="10"/>
  <c r="G672" i="10"/>
  <c r="G641" i="10"/>
  <c r="G633" i="10"/>
  <c r="G689" i="10"/>
  <c r="G680" i="10"/>
  <c r="G647" i="10"/>
  <c r="G644" i="10"/>
  <c r="G636" i="10"/>
  <c r="G674" i="10"/>
  <c r="G639" i="10"/>
  <c r="G631" i="10"/>
  <c r="G698" i="10"/>
  <c r="G682" i="10"/>
  <c r="G675" i="10"/>
  <c r="G668" i="10"/>
  <c r="G645" i="10"/>
  <c r="G642" i="10"/>
  <c r="G634" i="10"/>
  <c r="G629" i="10"/>
  <c r="G683" i="10"/>
  <c r="G676" i="10"/>
  <c r="G637" i="10"/>
  <c r="G684" i="10"/>
  <c r="G632" i="10"/>
  <c r="G640" i="10"/>
  <c r="G626" i="10"/>
  <c r="G670" i="10"/>
  <c r="G688" i="10"/>
  <c r="G715" i="10" l="1"/>
  <c r="H628" i="10"/>
  <c r="H708" i="10" l="1"/>
  <c r="H700" i="10"/>
  <c r="H692" i="10"/>
  <c r="H713" i="10"/>
  <c r="H705" i="10"/>
  <c r="H697" i="10"/>
  <c r="H689" i="10"/>
  <c r="H710" i="10"/>
  <c r="H702" i="10"/>
  <c r="H694" i="10"/>
  <c r="H716" i="10"/>
  <c r="H707" i="10"/>
  <c r="H699" i="10"/>
  <c r="H691" i="10"/>
  <c r="H712" i="10"/>
  <c r="H704" i="10"/>
  <c r="H696" i="10"/>
  <c r="H709" i="10"/>
  <c r="H706" i="10"/>
  <c r="H698" i="10"/>
  <c r="H690" i="10"/>
  <c r="H682" i="10"/>
  <c r="H674" i="10"/>
  <c r="H687" i="10"/>
  <c r="H711" i="10"/>
  <c r="H693" i="10"/>
  <c r="H684" i="10"/>
  <c r="H676" i="10"/>
  <c r="H668" i="10"/>
  <c r="H701" i="10"/>
  <c r="H686" i="10"/>
  <c r="H678" i="10"/>
  <c r="H670" i="10"/>
  <c r="H647" i="10"/>
  <c r="H646" i="10"/>
  <c r="H645" i="10"/>
  <c r="H629" i="10"/>
  <c r="H685" i="10"/>
  <c r="H671" i="10"/>
  <c r="H638" i="10"/>
  <c r="H630" i="10"/>
  <c r="H695" i="10"/>
  <c r="H679" i="10"/>
  <c r="H672" i="10"/>
  <c r="H641" i="10"/>
  <c r="H633" i="10"/>
  <c r="H680" i="10"/>
  <c r="H673" i="10"/>
  <c r="H644" i="10"/>
  <c r="H636" i="10"/>
  <c r="H681" i="10"/>
  <c r="H639" i="10"/>
  <c r="H631" i="10"/>
  <c r="H675" i="10"/>
  <c r="H642" i="10"/>
  <c r="H634" i="10"/>
  <c r="H683" i="10"/>
  <c r="H637" i="10"/>
  <c r="H688" i="10"/>
  <c r="H669" i="10"/>
  <c r="H640" i="10"/>
  <c r="H632" i="10"/>
  <c r="H677" i="10"/>
  <c r="H635" i="10"/>
  <c r="H643" i="10"/>
  <c r="H703" i="10"/>
  <c r="H715" i="10" l="1"/>
  <c r="I629" i="10"/>
  <c r="I713" i="10" l="1"/>
  <c r="I705" i="10"/>
  <c r="I697" i="10"/>
  <c r="I689" i="10"/>
  <c r="I710" i="10"/>
  <c r="I702" i="10"/>
  <c r="I694" i="10"/>
  <c r="I716" i="10"/>
  <c r="I707" i="10"/>
  <c r="I699" i="10"/>
  <c r="I691" i="10"/>
  <c r="I712" i="10"/>
  <c r="I704" i="10"/>
  <c r="I696" i="10"/>
  <c r="I688" i="10"/>
  <c r="I709" i="10"/>
  <c r="I701" i="10"/>
  <c r="I693" i="10"/>
  <c r="I706" i="10"/>
  <c r="I711" i="10"/>
  <c r="I703" i="10"/>
  <c r="I695" i="10"/>
  <c r="I687" i="10"/>
  <c r="I679" i="10"/>
  <c r="I671" i="10"/>
  <c r="I690" i="10"/>
  <c r="I681" i="10"/>
  <c r="I673" i="10"/>
  <c r="I698" i="10"/>
  <c r="I683" i="10"/>
  <c r="I67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6" i="10"/>
  <c r="I672" i="10"/>
  <c r="I680" i="10"/>
  <c r="I708" i="10"/>
  <c r="I647" i="10"/>
  <c r="I700" i="10"/>
  <c r="I674" i="10"/>
  <c r="I682" i="10"/>
  <c r="I668" i="10"/>
  <c r="I645" i="10"/>
  <c r="I692" i="10"/>
  <c r="I676" i="10"/>
  <c r="I669" i="10"/>
  <c r="I684" i="10"/>
  <c r="I677" i="10"/>
  <c r="I670" i="10"/>
  <c r="I685" i="10"/>
  <c r="I646" i="10"/>
  <c r="I678" i="10"/>
  <c r="I715" i="10" l="1"/>
  <c r="J630" i="10"/>
  <c r="J710" i="10" l="1"/>
  <c r="J702" i="10"/>
  <c r="J694" i="10"/>
  <c r="J716" i="10"/>
  <c r="J707" i="10"/>
  <c r="J699" i="10"/>
  <c r="J691" i="10"/>
  <c r="J712" i="10"/>
  <c r="J704" i="10"/>
  <c r="J696" i="10"/>
  <c r="J709" i="10"/>
  <c r="J701" i="10"/>
  <c r="J693" i="10"/>
  <c r="J706" i="10"/>
  <c r="J698" i="10"/>
  <c r="J690" i="10"/>
  <c r="J711" i="10"/>
  <c r="J708" i="10"/>
  <c r="J700" i="10"/>
  <c r="J692" i="10"/>
  <c r="J684" i="10"/>
  <c r="J676" i="10"/>
  <c r="J668" i="10"/>
  <c r="J705" i="10"/>
  <c r="J686" i="10"/>
  <c r="J678" i="10"/>
  <c r="J670" i="10"/>
  <c r="J647" i="10"/>
  <c r="J646" i="10"/>
  <c r="J645" i="10"/>
  <c r="J695" i="10"/>
  <c r="J680" i="10"/>
  <c r="J672" i="10"/>
  <c r="J679" i="10"/>
  <c r="J641" i="10"/>
  <c r="J633" i="10"/>
  <c r="J673" i="10"/>
  <c r="J644" i="10"/>
  <c r="J636" i="10"/>
  <c r="J689" i="10"/>
  <c r="J681" i="10"/>
  <c r="J674" i="10"/>
  <c r="J639" i="10"/>
  <c r="J631" i="10"/>
  <c r="J687" i="10"/>
  <c r="J682" i="10"/>
  <c r="J675" i="10"/>
  <c r="J642" i="10"/>
  <c r="J634" i="10"/>
  <c r="J683" i="10"/>
  <c r="J669" i="10"/>
  <c r="J637" i="10"/>
  <c r="J688" i="10"/>
  <c r="J677" i="10"/>
  <c r="J640" i="10"/>
  <c r="J632" i="10"/>
  <c r="J703" i="10"/>
  <c r="J685" i="10"/>
  <c r="J643" i="10"/>
  <c r="J635" i="10"/>
  <c r="J713" i="10"/>
  <c r="J697" i="10"/>
  <c r="J671" i="10"/>
  <c r="J638" i="10"/>
  <c r="L647" i="10" l="1"/>
  <c r="K644" i="10"/>
  <c r="J715" i="10"/>
  <c r="K716" i="10" l="1"/>
  <c r="K707" i="10"/>
  <c r="K699" i="10"/>
  <c r="K691" i="10"/>
  <c r="K712" i="10"/>
  <c r="K704" i="10"/>
  <c r="K696" i="10"/>
  <c r="K709" i="10"/>
  <c r="K701" i="10"/>
  <c r="K693" i="10"/>
  <c r="K706" i="10"/>
  <c r="K698" i="10"/>
  <c r="K690" i="10"/>
  <c r="K711" i="10"/>
  <c r="K703" i="10"/>
  <c r="K695" i="10"/>
  <c r="K708" i="10"/>
  <c r="K713" i="10"/>
  <c r="K705" i="10"/>
  <c r="K697" i="10"/>
  <c r="K681" i="10"/>
  <c r="K673" i="10"/>
  <c r="K702" i="10"/>
  <c r="K686" i="10"/>
  <c r="K683" i="10"/>
  <c r="K675" i="10"/>
  <c r="K692" i="10"/>
  <c r="K688" i="10"/>
  <c r="K685" i="10"/>
  <c r="K677" i="10"/>
  <c r="K669" i="10"/>
  <c r="K710" i="10"/>
  <c r="K680" i="10"/>
  <c r="K689" i="10"/>
  <c r="K674" i="10"/>
  <c r="K700" i="10"/>
  <c r="K687" i="10"/>
  <c r="K682" i="10"/>
  <c r="K694" i="10"/>
  <c r="K668" i="10"/>
  <c r="K676" i="10"/>
  <c r="K684" i="10"/>
  <c r="K670" i="10"/>
  <c r="K678" i="10"/>
  <c r="K671" i="10"/>
  <c r="K672" i="10"/>
  <c r="K679" i="10"/>
  <c r="L712" i="10"/>
  <c r="M712" i="10" s="1"/>
  <c r="Y778" i="10" s="1"/>
  <c r="L704" i="10"/>
  <c r="L696" i="10"/>
  <c r="L709" i="10"/>
  <c r="L701" i="10"/>
  <c r="M701" i="10" s="1"/>
  <c r="Y767" i="10" s="1"/>
  <c r="L693" i="10"/>
  <c r="M693" i="10" s="1"/>
  <c r="Y759" i="10" s="1"/>
  <c r="L706" i="10"/>
  <c r="M706" i="10" s="1"/>
  <c r="Y772" i="10" s="1"/>
  <c r="L698" i="10"/>
  <c r="L690" i="10"/>
  <c r="M690" i="10" s="1"/>
  <c r="Y756" i="10" s="1"/>
  <c r="L711" i="10"/>
  <c r="L703" i="10"/>
  <c r="L695" i="10"/>
  <c r="L708" i="10"/>
  <c r="M708" i="10" s="1"/>
  <c r="Y774" i="10" s="1"/>
  <c r="L700" i="10"/>
  <c r="L692" i="10"/>
  <c r="M692" i="10" s="1"/>
  <c r="Y758" i="10" s="1"/>
  <c r="L713" i="10"/>
  <c r="M713" i="10" s="1"/>
  <c r="Y779" i="10" s="1"/>
  <c r="L705" i="10"/>
  <c r="M705" i="10" s="1"/>
  <c r="Y771" i="10" s="1"/>
  <c r="L710" i="10"/>
  <c r="L702" i="10"/>
  <c r="L694" i="10"/>
  <c r="L686" i="10"/>
  <c r="M686" i="10" s="1"/>
  <c r="Y752" i="10" s="1"/>
  <c r="L678" i="10"/>
  <c r="L670" i="10"/>
  <c r="M670" i="10" s="1"/>
  <c r="Y736" i="10" s="1"/>
  <c r="L699" i="10"/>
  <c r="M699" i="10" s="1"/>
  <c r="Y765" i="10" s="1"/>
  <c r="L680" i="10"/>
  <c r="M680" i="10" s="1"/>
  <c r="Y746" i="10" s="1"/>
  <c r="L672" i="10"/>
  <c r="L716" i="10"/>
  <c r="L689" i="10"/>
  <c r="M689" i="10" s="1"/>
  <c r="Y755" i="10" s="1"/>
  <c r="L682" i="10"/>
  <c r="M682" i="10" s="1"/>
  <c r="Y748" i="10" s="1"/>
  <c r="L674" i="10"/>
  <c r="M674" i="10" s="1"/>
  <c r="Y740" i="10" s="1"/>
  <c r="L673" i="10"/>
  <c r="M673" i="10" s="1"/>
  <c r="Y739" i="10" s="1"/>
  <c r="L687" i="10"/>
  <c r="M687" i="10" s="1"/>
  <c r="Y753" i="10" s="1"/>
  <c r="L681" i="10"/>
  <c r="M681" i="10" s="1"/>
  <c r="Y747" i="10" s="1"/>
  <c r="L675" i="10"/>
  <c r="M675" i="10" s="1"/>
  <c r="Y741" i="10" s="1"/>
  <c r="L668" i="10"/>
  <c r="L707" i="10"/>
  <c r="M707" i="10" s="1"/>
  <c r="Y773" i="10" s="1"/>
  <c r="L683" i="10"/>
  <c r="M683" i="10" s="1"/>
  <c r="Y749" i="10" s="1"/>
  <c r="L676" i="10"/>
  <c r="M676" i="10" s="1"/>
  <c r="Y742" i="10" s="1"/>
  <c r="L669" i="10"/>
  <c r="L688" i="10"/>
  <c r="L684" i="10"/>
  <c r="M684" i="10" s="1"/>
  <c r="Y750" i="10" s="1"/>
  <c r="L677" i="10"/>
  <c r="M677" i="10" s="1"/>
  <c r="Y743" i="10" s="1"/>
  <c r="L685" i="10"/>
  <c r="M685" i="10" s="1"/>
  <c r="Y751" i="10" s="1"/>
  <c r="L671" i="10"/>
  <c r="M671" i="10" s="1"/>
  <c r="Y737" i="10" s="1"/>
  <c r="L697" i="10"/>
  <c r="M697" i="10" s="1"/>
  <c r="Y763" i="10" s="1"/>
  <c r="L679" i="10"/>
  <c r="L691" i="10"/>
  <c r="M688" i="10" l="1"/>
  <c r="Y754" i="10" s="1"/>
  <c r="M698" i="10"/>
  <c r="Y764" i="10" s="1"/>
  <c r="M691" i="10"/>
  <c r="Y757" i="10" s="1"/>
  <c r="M678" i="10"/>
  <c r="Y744" i="10" s="1"/>
  <c r="M700" i="10"/>
  <c r="Y766" i="10" s="1"/>
  <c r="K715" i="10"/>
  <c r="M669" i="10"/>
  <c r="Y735" i="10" s="1"/>
  <c r="M694" i="10"/>
  <c r="Y760" i="10" s="1"/>
  <c r="M695" i="10"/>
  <c r="Y761" i="10" s="1"/>
  <c r="M709" i="10"/>
  <c r="Y775" i="10" s="1"/>
  <c r="L715" i="10"/>
  <c r="M668" i="10"/>
  <c r="M702" i="10"/>
  <c r="Y768" i="10" s="1"/>
  <c r="M703" i="10"/>
  <c r="Y769" i="10" s="1"/>
  <c r="M696" i="10"/>
  <c r="Y762" i="10" s="1"/>
  <c r="M679" i="10"/>
  <c r="Y745" i="10" s="1"/>
  <c r="M672" i="10"/>
  <c r="Y738" i="10" s="1"/>
  <c r="M710" i="10"/>
  <c r="Y776" i="10" s="1"/>
  <c r="M711" i="10"/>
  <c r="Y777" i="10" s="1"/>
  <c r="M704" i="10"/>
  <c r="Y770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CE61" i="1"/>
  <c r="AS48" i="1" s="1"/>
  <c r="AS62" i="1" s="1"/>
  <c r="C204" i="9" s="1"/>
  <c r="CE65" i="1"/>
  <c r="C431" i="1" s="1"/>
  <c r="CE63" i="1"/>
  <c r="I365" i="9" s="1"/>
  <c r="CE66" i="1"/>
  <c r="I368" i="9" s="1"/>
  <c r="CE68" i="1"/>
  <c r="C434" i="1" s="1"/>
  <c r="D75" i="1"/>
  <c r="AR75" i="1"/>
  <c r="I186" i="9"/>
  <c r="AS75" i="1"/>
  <c r="AT75" i="1"/>
  <c r="D218" i="9" s="1"/>
  <c r="AU75" i="1"/>
  <c r="E218" i="9" s="1"/>
  <c r="AQ75" i="1"/>
  <c r="AO75" i="1"/>
  <c r="AN75" i="1"/>
  <c r="E186" i="9" s="1"/>
  <c r="AM75" i="1"/>
  <c r="D186" i="9" s="1"/>
  <c r="AI75" i="1"/>
  <c r="G154" i="9" s="1"/>
  <c r="AH75" i="1"/>
  <c r="F154" i="9" s="1"/>
  <c r="AF75" i="1"/>
  <c r="D154" i="9" s="1"/>
  <c r="AD75" i="1"/>
  <c r="I122" i="9"/>
  <c r="AA75" i="1"/>
  <c r="F122" i="9" s="1"/>
  <c r="Z75" i="1"/>
  <c r="X75" i="1"/>
  <c r="C122" i="9" s="1"/>
  <c r="W75" i="1"/>
  <c r="V75" i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AE75" i="1"/>
  <c r="C154" i="9" s="1"/>
  <c r="AC75" i="1"/>
  <c r="AB75" i="1"/>
  <c r="Y75" i="1"/>
  <c r="D122" i="9" s="1"/>
  <c r="U75" i="1"/>
  <c r="S75" i="1"/>
  <c r="E90" i="9" s="1"/>
  <c r="K75" i="1"/>
  <c r="J75" i="1"/>
  <c r="E75" i="1"/>
  <c r="E26" i="9" s="1"/>
  <c r="CE73" i="1"/>
  <c r="CE74" i="1"/>
  <c r="I377" i="9" s="1"/>
  <c r="C75" i="1"/>
  <c r="CE80" i="1"/>
  <c r="CE78" i="1"/>
  <c r="I612" i="1" s="1"/>
  <c r="CE69" i="1"/>
  <c r="C440" i="1" s="1"/>
  <c r="D361" i="1"/>
  <c r="B465" i="1" s="1"/>
  <c r="D372" i="1"/>
  <c r="C125" i="8" s="1"/>
  <c r="D260" i="1"/>
  <c r="C16" i="8" s="1"/>
  <c r="D265" i="1"/>
  <c r="C22" i="8" s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E209" i="1"/>
  <c r="F24" i="6" s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F30" i="6" s="1"/>
  <c r="E216" i="1"/>
  <c r="F31" i="6" s="1"/>
  <c r="D217" i="1"/>
  <c r="E32" i="6" s="1"/>
  <c r="C217" i="1"/>
  <c r="D433" i="1" s="1"/>
  <c r="E196" i="1"/>
  <c r="C469" i="1" s="1"/>
  <c r="E197" i="1"/>
  <c r="F9" i="6" s="1"/>
  <c r="E198" i="1"/>
  <c r="E199" i="1"/>
  <c r="C472" i="1" s="1"/>
  <c r="E200" i="1"/>
  <c r="E201" i="1"/>
  <c r="F13" i="6" s="1"/>
  <c r="E202" i="1"/>
  <c r="C474" i="1" s="1"/>
  <c r="E203" i="1"/>
  <c r="F15" i="6" s="1"/>
  <c r="D204" i="1"/>
  <c r="E16" i="6" s="1"/>
  <c r="B204" i="1"/>
  <c r="C16" i="6" s="1"/>
  <c r="D190" i="1"/>
  <c r="D437" i="1" s="1"/>
  <c r="D186" i="1"/>
  <c r="C34" i="5" s="1"/>
  <c r="D181" i="1"/>
  <c r="D435" i="1" s="1"/>
  <c r="D177" i="1"/>
  <c r="C20" i="5" s="1"/>
  <c r="E154" i="1"/>
  <c r="E153" i="1"/>
  <c r="E28" i="4" s="1"/>
  <c r="E152" i="1"/>
  <c r="D28" i="4" s="1"/>
  <c r="E151" i="1"/>
  <c r="E150" i="1"/>
  <c r="E148" i="1"/>
  <c r="F19" i="4" s="1"/>
  <c r="E147" i="1"/>
  <c r="E146" i="1"/>
  <c r="D19" i="4" s="1"/>
  <c r="E145" i="1"/>
  <c r="C19" i="4" s="1"/>
  <c r="E144" i="1"/>
  <c r="B19" i="4" s="1"/>
  <c r="E141" i="1"/>
  <c r="D463" i="1" s="1"/>
  <c r="E140" i="1"/>
  <c r="D10" i="4" s="1"/>
  <c r="E139" i="1"/>
  <c r="E127" i="1"/>
  <c r="G34" i="3" s="1"/>
  <c r="CF79" i="1"/>
  <c r="B53" i="1"/>
  <c r="CE51" i="1"/>
  <c r="B49" i="1"/>
  <c r="W48" i="1"/>
  <c r="W62" i="1" s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B447" i="1"/>
  <c r="C446" i="1"/>
  <c r="C445" i="1"/>
  <c r="C432" i="1"/>
  <c r="B438" i="1"/>
  <c r="B440" i="1" s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5" i="6"/>
  <c r="D15" i="6"/>
  <c r="E14" i="6"/>
  <c r="D14" i="6"/>
  <c r="E13" i="6"/>
  <c r="D13" i="6"/>
  <c r="E12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2" i="7"/>
  <c r="D11" i="7"/>
  <c r="D10" i="7"/>
  <c r="D9" i="7"/>
  <c r="D8" i="7"/>
  <c r="D7" i="7"/>
  <c r="B28" i="2"/>
  <c r="E21" i="2"/>
  <c r="E18" i="2"/>
  <c r="E17" i="2"/>
  <c r="I363" i="9"/>
  <c r="X48" i="1"/>
  <c r="X62" i="1" s="1"/>
  <c r="T48" i="1"/>
  <c r="T62" i="1" s="1"/>
  <c r="H48" i="1"/>
  <c r="H62" i="1" s="1"/>
  <c r="D48" i="1"/>
  <c r="D62" i="1" s="1"/>
  <c r="F12" i="6"/>
  <c r="G122" i="9"/>
  <c r="I26" i="9"/>
  <c r="H58" i="9"/>
  <c r="F90" i="9"/>
  <c r="D366" i="9"/>
  <c r="CE64" i="1"/>
  <c r="C430" i="1" s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F28" i="4"/>
  <c r="G48" i="1"/>
  <c r="G62" i="1" s="1"/>
  <c r="G12" i="9" s="1"/>
  <c r="BS48" i="1"/>
  <c r="BS62" i="1" s="1"/>
  <c r="AE48" i="1"/>
  <c r="AE62" i="1" s="1"/>
  <c r="O48" i="1"/>
  <c r="O62" i="1" s="1"/>
  <c r="BI48" i="1"/>
  <c r="BI62" i="1" s="1"/>
  <c r="E268" i="9" s="1"/>
  <c r="CD71" i="1"/>
  <c r="BA48" i="1"/>
  <c r="BA62" i="1" s="1"/>
  <c r="AK48" i="1"/>
  <c r="AK62" i="1" s="1"/>
  <c r="E48" i="1"/>
  <c r="E62" i="1" s="1"/>
  <c r="BU48" i="1"/>
  <c r="BU62" i="1" s="1"/>
  <c r="BE48" i="1"/>
  <c r="BE62" i="1" s="1"/>
  <c r="H236" i="9" s="1"/>
  <c r="AO48" i="1"/>
  <c r="AO62" i="1" s="1"/>
  <c r="AG48" i="1"/>
  <c r="AG62" i="1" s="1"/>
  <c r="E140" i="9" s="1"/>
  <c r="Q48" i="1"/>
  <c r="Q62" i="1" s="1"/>
  <c r="CC48" i="1"/>
  <c r="CC62" i="1" s="1"/>
  <c r="BW48" i="1"/>
  <c r="BW62" i="1" s="1"/>
  <c r="BO48" i="1"/>
  <c r="BO62" i="1" s="1"/>
  <c r="BG48" i="1"/>
  <c r="BG62" i="1" s="1"/>
  <c r="AY48" i="1"/>
  <c r="AY62" i="1" s="1"/>
  <c r="AI48" i="1"/>
  <c r="AI62" i="1" s="1"/>
  <c r="AA48" i="1"/>
  <c r="AA62" i="1" s="1"/>
  <c r="F108" i="9" s="1"/>
  <c r="K48" i="1"/>
  <c r="K62" i="1" s="1"/>
  <c r="C615" i="1"/>
  <c r="E372" i="9"/>
  <c r="BY48" i="1"/>
  <c r="BY62" i="1" s="1"/>
  <c r="BV48" i="1"/>
  <c r="BV62" i="1" s="1"/>
  <c r="BT48" i="1"/>
  <c r="BT62" i="1" s="1"/>
  <c r="BN48" i="1"/>
  <c r="BN62" i="1" s="1"/>
  <c r="BH48" i="1"/>
  <c r="BH62" i="1" s="1"/>
  <c r="D268" i="9" s="1"/>
  <c r="BF48" i="1"/>
  <c r="BF62" i="1" s="1"/>
  <c r="BD48" i="1"/>
  <c r="BD62" i="1" s="1"/>
  <c r="AZ48" i="1"/>
  <c r="AZ62" i="1" s="1"/>
  <c r="AX48" i="1"/>
  <c r="AX62" i="1" s="1"/>
  <c r="AT48" i="1"/>
  <c r="AT62" i="1" s="1"/>
  <c r="AR48" i="1"/>
  <c r="AR62" i="1" s="1"/>
  <c r="I172" i="9" s="1"/>
  <c r="AP48" i="1"/>
  <c r="AP62" i="1" s="1"/>
  <c r="AJ48" i="1"/>
  <c r="AJ62" i="1" s="1"/>
  <c r="AD48" i="1"/>
  <c r="AD62" i="1" s="1"/>
  <c r="Z48" i="1"/>
  <c r="Z62" i="1" s="1"/>
  <c r="R48" i="1"/>
  <c r="R62" i="1" s="1"/>
  <c r="J48" i="1"/>
  <c r="J62" i="1" s="1"/>
  <c r="F48" i="1"/>
  <c r="F62" i="1" s="1"/>
  <c r="F499" i="1"/>
  <c r="F517" i="1"/>
  <c r="H515" i="1"/>
  <c r="H501" i="1"/>
  <c r="F501" i="1"/>
  <c r="F497" i="1"/>
  <c r="H497" i="1"/>
  <c r="H499" i="1"/>
  <c r="F11" i="6" l="1"/>
  <c r="C475" i="1"/>
  <c r="C112" i="8"/>
  <c r="D436" i="1"/>
  <c r="E10" i="4"/>
  <c r="D368" i="1"/>
  <c r="C120" i="8" s="1"/>
  <c r="C417" i="1"/>
  <c r="G19" i="4"/>
  <c r="I90" i="9"/>
  <c r="I372" i="9"/>
  <c r="B441" i="1"/>
  <c r="D5" i="7"/>
  <c r="C14" i="5"/>
  <c r="G10" i="4"/>
  <c r="B10" i="4"/>
  <c r="I382" i="9"/>
  <c r="G612" i="1"/>
  <c r="CF76" i="1"/>
  <c r="AR52" i="1" s="1"/>
  <c r="AR67" i="1" s="1"/>
  <c r="D612" i="1"/>
  <c r="I370" i="9"/>
  <c r="G236" i="9"/>
  <c r="I300" i="9"/>
  <c r="D44" i="9"/>
  <c r="C236" i="9"/>
  <c r="D76" i="9"/>
  <c r="I140" i="9"/>
  <c r="C44" i="9"/>
  <c r="C76" i="9"/>
  <c r="C140" i="9"/>
  <c r="H140" i="9"/>
  <c r="C332" i="9"/>
  <c r="F76" i="9"/>
  <c r="F172" i="9"/>
  <c r="C575" i="1"/>
  <c r="E373" i="9"/>
  <c r="C28" i="4"/>
  <c r="C421" i="1"/>
  <c r="D236" i="9"/>
  <c r="H12" i="9"/>
  <c r="C429" i="1"/>
  <c r="D330" i="1"/>
  <c r="C86" i="8" s="1"/>
  <c r="H122" i="9"/>
  <c r="H26" i="9"/>
  <c r="H90" i="9"/>
  <c r="E122" i="9"/>
  <c r="H186" i="9"/>
  <c r="C218" i="9"/>
  <c r="C473" i="1"/>
  <c r="C470" i="1"/>
  <c r="E108" i="9"/>
  <c r="C268" i="9"/>
  <c r="F612" i="1"/>
  <c r="I366" i="9"/>
  <c r="C464" i="1"/>
  <c r="E19" i="4"/>
  <c r="C84" i="8"/>
  <c r="G90" i="9"/>
  <c r="H300" i="9"/>
  <c r="D300" i="9"/>
  <c r="I381" i="9"/>
  <c r="F8" i="6"/>
  <c r="C415" i="1"/>
  <c r="C10" i="4"/>
  <c r="B445" i="1"/>
  <c r="D13" i="7"/>
  <c r="I371" i="9"/>
  <c r="C26" i="9"/>
  <c r="E154" i="9"/>
  <c r="BK48" i="1"/>
  <c r="BK62" i="1" s="1"/>
  <c r="P48" i="1"/>
  <c r="P62" i="1" s="1"/>
  <c r="BZ48" i="1"/>
  <c r="BZ62" i="1" s="1"/>
  <c r="AC48" i="1"/>
  <c r="AC62" i="1" s="1"/>
  <c r="H108" i="9" s="1"/>
  <c r="M48" i="1"/>
  <c r="M62" i="1" s="1"/>
  <c r="F44" i="9" s="1"/>
  <c r="BC48" i="1"/>
  <c r="BC62" i="1" s="1"/>
  <c r="AM48" i="1"/>
  <c r="AM62" i="1" s="1"/>
  <c r="C427" i="1"/>
  <c r="Y48" i="1"/>
  <c r="Y62" i="1" s="1"/>
  <c r="D108" i="9" s="1"/>
  <c r="AQ48" i="1"/>
  <c r="AQ62" i="1" s="1"/>
  <c r="S48" i="1"/>
  <c r="S62" i="1" s="1"/>
  <c r="CB48" i="1"/>
  <c r="CB62" i="1" s="1"/>
  <c r="C364" i="9" s="1"/>
  <c r="CA48" i="1"/>
  <c r="CA62" i="1" s="1"/>
  <c r="BR48" i="1"/>
  <c r="BR62" i="1" s="1"/>
  <c r="G300" i="9" s="1"/>
  <c r="BL48" i="1"/>
  <c r="BL62" i="1" s="1"/>
  <c r="BB48" i="1"/>
  <c r="BB62" i="1" s="1"/>
  <c r="AV48" i="1"/>
  <c r="AV62" i="1" s="1"/>
  <c r="AL48" i="1"/>
  <c r="AL62" i="1" s="1"/>
  <c r="AF48" i="1"/>
  <c r="AF62" i="1" s="1"/>
  <c r="N48" i="1"/>
  <c r="N62" i="1" s="1"/>
  <c r="V48" i="1"/>
  <c r="V62" i="1" s="1"/>
  <c r="AH48" i="1"/>
  <c r="AH62" i="1" s="1"/>
  <c r="F140" i="9" s="1"/>
  <c r="AN48" i="1"/>
  <c r="AN62" i="1" s="1"/>
  <c r="BJ48" i="1"/>
  <c r="BJ62" i="1" s="1"/>
  <c r="BP48" i="1"/>
  <c r="BP62" i="1" s="1"/>
  <c r="BX48" i="1"/>
  <c r="BX62" i="1" s="1"/>
  <c r="C48" i="1"/>
  <c r="I48" i="1"/>
  <c r="I62" i="1" s="1"/>
  <c r="AW48" i="1"/>
  <c r="AW62" i="1" s="1"/>
  <c r="G204" i="9" s="1"/>
  <c r="BM48" i="1"/>
  <c r="BM62" i="1" s="1"/>
  <c r="U48" i="1"/>
  <c r="U62" i="1" s="1"/>
  <c r="BQ48" i="1"/>
  <c r="BQ62" i="1" s="1"/>
  <c r="AU48" i="1"/>
  <c r="AU62" i="1" s="1"/>
  <c r="L48" i="1"/>
  <c r="L62" i="1" s="1"/>
  <c r="AB48" i="1"/>
  <c r="AB62" i="1" s="1"/>
  <c r="H612" i="1"/>
  <c r="I362" i="9"/>
  <c r="G28" i="4"/>
  <c r="D12" i="9"/>
  <c r="I108" i="9"/>
  <c r="D204" i="9"/>
  <c r="G332" i="9"/>
  <c r="C300" i="9"/>
  <c r="G172" i="9"/>
  <c r="I236" i="9"/>
  <c r="D332" i="9"/>
  <c r="H204" i="9"/>
  <c r="H44" i="9"/>
  <c r="B446" i="1"/>
  <c r="D242" i="1"/>
  <c r="F12" i="9"/>
  <c r="G140" i="9"/>
  <c r="E332" i="9"/>
  <c r="E12" i="9"/>
  <c r="C418" i="1"/>
  <c r="D438" i="1"/>
  <c r="C108" i="9"/>
  <c r="F14" i="6"/>
  <c r="C471" i="1"/>
  <c r="F10" i="6"/>
  <c r="D339" i="1"/>
  <c r="D26" i="9"/>
  <c r="CE75" i="1"/>
  <c r="F7" i="6"/>
  <c r="E204" i="1"/>
  <c r="C468" i="1"/>
  <c r="I383" i="9"/>
  <c r="D22" i="7"/>
  <c r="C40" i="5"/>
  <c r="I76" i="9"/>
  <c r="C420" i="1"/>
  <c r="B28" i="4"/>
  <c r="F186" i="9"/>
  <c r="I204" i="9"/>
  <c r="H172" i="9"/>
  <c r="T52" i="1"/>
  <c r="T67" i="1" s="1"/>
  <c r="T71" i="1" s="1"/>
  <c r="BV52" i="1"/>
  <c r="BV67" i="1" s="1"/>
  <c r="BV71" i="1" s="1"/>
  <c r="AA52" i="1"/>
  <c r="AA67" i="1" s="1"/>
  <c r="AA71" i="1" s="1"/>
  <c r="BR52" i="1"/>
  <c r="BR67" i="1" s="1"/>
  <c r="I376" i="9"/>
  <c r="C463" i="1"/>
  <c r="D58" i="9"/>
  <c r="G26" i="9"/>
  <c r="E217" i="1"/>
  <c r="I384" i="9"/>
  <c r="L612" i="1"/>
  <c r="F218" i="9"/>
  <c r="D90" i="9"/>
  <c r="D364" i="9"/>
  <c r="D464" i="1"/>
  <c r="D465" i="1" s="1"/>
  <c r="H154" i="9"/>
  <c r="I367" i="9"/>
  <c r="D434" i="1"/>
  <c r="D292" i="1"/>
  <c r="C58" i="9"/>
  <c r="D373" i="1" l="1"/>
  <c r="BR71" i="1"/>
  <c r="C626" i="1" s="1"/>
  <c r="G52" i="1"/>
  <c r="G67" i="1" s="1"/>
  <c r="G71" i="1" s="1"/>
  <c r="BN52" i="1"/>
  <c r="BN67" i="1" s="1"/>
  <c r="BN71" i="1" s="1"/>
  <c r="D52" i="1"/>
  <c r="D67" i="1" s="1"/>
  <c r="D71" i="1" s="1"/>
  <c r="C669" i="1" s="1"/>
  <c r="F52" i="1"/>
  <c r="F67" i="1" s="1"/>
  <c r="F71" i="1" s="1"/>
  <c r="C671" i="1" s="1"/>
  <c r="AY52" i="1"/>
  <c r="AY67" i="1" s="1"/>
  <c r="AY71" i="1" s="1"/>
  <c r="C625" i="1" s="1"/>
  <c r="BQ52" i="1"/>
  <c r="BQ67" i="1" s="1"/>
  <c r="BQ71" i="1" s="1"/>
  <c r="CB52" i="1"/>
  <c r="CB67" i="1" s="1"/>
  <c r="BD52" i="1"/>
  <c r="BD67" i="1" s="1"/>
  <c r="BD71" i="1" s="1"/>
  <c r="C624" i="1" s="1"/>
  <c r="BA52" i="1"/>
  <c r="BA67" i="1" s="1"/>
  <c r="BA71" i="1" s="1"/>
  <c r="C630" i="1" s="1"/>
  <c r="BU52" i="1"/>
  <c r="BU67" i="1" s="1"/>
  <c r="BU71" i="1" s="1"/>
  <c r="AX52" i="1"/>
  <c r="AX67" i="1" s="1"/>
  <c r="AX71" i="1" s="1"/>
  <c r="H213" i="9" s="1"/>
  <c r="M52" i="1"/>
  <c r="M67" i="1" s="1"/>
  <c r="M71" i="1" s="1"/>
  <c r="C678" i="1" s="1"/>
  <c r="BM52" i="1"/>
  <c r="BM67" i="1" s="1"/>
  <c r="BM71" i="1" s="1"/>
  <c r="BF52" i="1"/>
  <c r="BF67" i="1" s="1"/>
  <c r="BF71" i="1" s="1"/>
  <c r="C629" i="1" s="1"/>
  <c r="Y52" i="1"/>
  <c r="Y67" i="1" s="1"/>
  <c r="BC52" i="1"/>
  <c r="BC67" i="1" s="1"/>
  <c r="F241" i="9" s="1"/>
  <c r="AZ52" i="1"/>
  <c r="AZ67" i="1" s="1"/>
  <c r="AZ71" i="1" s="1"/>
  <c r="BK52" i="1"/>
  <c r="BK67" i="1" s="1"/>
  <c r="N52" i="1"/>
  <c r="N67" i="1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AW71" i="1" s="1"/>
  <c r="BY52" i="1"/>
  <c r="BY67" i="1" s="1"/>
  <c r="BY71" i="1" s="1"/>
  <c r="G341" i="9" s="1"/>
  <c r="AM52" i="1"/>
  <c r="AM67" i="1" s="1"/>
  <c r="S52" i="1"/>
  <c r="S67" i="1" s="1"/>
  <c r="S71" i="1" s="1"/>
  <c r="BL52" i="1"/>
  <c r="BL67" i="1" s="1"/>
  <c r="AL52" i="1"/>
  <c r="AL67" i="1" s="1"/>
  <c r="Q52" i="1"/>
  <c r="Q67" i="1" s="1"/>
  <c r="Q71" i="1" s="1"/>
  <c r="C85" i="9" s="1"/>
  <c r="BB52" i="1"/>
  <c r="BB67" i="1" s="1"/>
  <c r="BB71" i="1" s="1"/>
  <c r="I52" i="1"/>
  <c r="I67" i="1" s="1"/>
  <c r="I71" i="1" s="1"/>
  <c r="J52" i="1"/>
  <c r="J67" i="1" s="1"/>
  <c r="J71" i="1" s="1"/>
  <c r="C503" i="1" s="1"/>
  <c r="G503" i="1" s="1"/>
  <c r="E52" i="1"/>
  <c r="E67" i="1" s="1"/>
  <c r="AU52" i="1"/>
  <c r="AU67" i="1" s="1"/>
  <c r="C52" i="1"/>
  <c r="C67" i="1" s="1"/>
  <c r="C17" i="9" s="1"/>
  <c r="CA52" i="1"/>
  <c r="CA67" i="1" s="1"/>
  <c r="CA71" i="1" s="1"/>
  <c r="AI52" i="1"/>
  <c r="AI67" i="1" s="1"/>
  <c r="AI71" i="1" s="1"/>
  <c r="C528" i="1" s="1"/>
  <c r="G528" i="1" s="1"/>
  <c r="AC52" i="1"/>
  <c r="AC67" i="1" s="1"/>
  <c r="AV52" i="1"/>
  <c r="AV67" i="1" s="1"/>
  <c r="AV71" i="1" s="1"/>
  <c r="C337" i="9"/>
  <c r="R52" i="1"/>
  <c r="R67" i="1" s="1"/>
  <c r="D81" i="9" s="1"/>
  <c r="AN52" i="1"/>
  <c r="AN67" i="1" s="1"/>
  <c r="AH52" i="1"/>
  <c r="AH67" i="1" s="1"/>
  <c r="F145" i="9" s="1"/>
  <c r="P52" i="1"/>
  <c r="P67" i="1" s="1"/>
  <c r="I49" i="9" s="1"/>
  <c r="O52" i="1"/>
  <c r="O67" i="1" s="1"/>
  <c r="AS52" i="1"/>
  <c r="AS67" i="1" s="1"/>
  <c r="AS71" i="1" s="1"/>
  <c r="C538" i="1" s="1"/>
  <c r="G538" i="1" s="1"/>
  <c r="K52" i="1"/>
  <c r="K67" i="1" s="1"/>
  <c r="K71" i="1" s="1"/>
  <c r="C504" i="1" s="1"/>
  <c r="G504" i="1" s="1"/>
  <c r="L52" i="1"/>
  <c r="L67" i="1" s="1"/>
  <c r="W52" i="1"/>
  <c r="W67" i="1" s="1"/>
  <c r="W71" i="1" s="1"/>
  <c r="C688" i="1" s="1"/>
  <c r="V52" i="1"/>
  <c r="V67" i="1" s="1"/>
  <c r="V71" i="1" s="1"/>
  <c r="C687" i="1" s="1"/>
  <c r="CC52" i="1"/>
  <c r="CC67" i="1" s="1"/>
  <c r="BO52" i="1"/>
  <c r="BO67" i="1" s="1"/>
  <c r="BO71" i="1" s="1"/>
  <c r="D309" i="9" s="1"/>
  <c r="BW52" i="1"/>
  <c r="BW67" i="1" s="1"/>
  <c r="AD52" i="1"/>
  <c r="AD67" i="1" s="1"/>
  <c r="AD71" i="1" s="1"/>
  <c r="C695" i="1" s="1"/>
  <c r="BJ52" i="1"/>
  <c r="BJ67" i="1" s="1"/>
  <c r="BJ71" i="1" s="1"/>
  <c r="C555" i="1" s="1"/>
  <c r="BZ52" i="1"/>
  <c r="BZ67" i="1" s="1"/>
  <c r="BZ71" i="1" s="1"/>
  <c r="U52" i="1"/>
  <c r="U67" i="1" s="1"/>
  <c r="BH52" i="1"/>
  <c r="BH67" i="1" s="1"/>
  <c r="BH71" i="1" s="1"/>
  <c r="C553" i="1" s="1"/>
  <c r="BP52" i="1"/>
  <c r="BP67" i="1" s="1"/>
  <c r="BP71" i="1" s="1"/>
  <c r="Z52" i="1"/>
  <c r="Z67" i="1" s="1"/>
  <c r="Z71" i="1" s="1"/>
  <c r="C691" i="1" s="1"/>
  <c r="AB52" i="1"/>
  <c r="AB67" i="1" s="1"/>
  <c r="BT52" i="1"/>
  <c r="BT67" i="1" s="1"/>
  <c r="BT71" i="1" s="1"/>
  <c r="C640" i="1" s="1"/>
  <c r="AT52" i="1"/>
  <c r="AT67" i="1" s="1"/>
  <c r="AR71" i="1"/>
  <c r="I181" i="9" s="1"/>
  <c r="I177" i="9"/>
  <c r="AP52" i="1"/>
  <c r="AP67" i="1" s="1"/>
  <c r="BS52" i="1"/>
  <c r="BS67" i="1" s="1"/>
  <c r="AO52" i="1"/>
  <c r="AO67" i="1" s="1"/>
  <c r="H52" i="1"/>
  <c r="H67" i="1" s="1"/>
  <c r="AF52" i="1"/>
  <c r="AF67" i="1" s="1"/>
  <c r="AF71" i="1" s="1"/>
  <c r="BX52" i="1"/>
  <c r="BX67" i="1" s="1"/>
  <c r="BX71" i="1" s="1"/>
  <c r="AJ52" i="1"/>
  <c r="AJ67" i="1" s="1"/>
  <c r="AQ52" i="1"/>
  <c r="AQ67" i="1" s="1"/>
  <c r="BI52" i="1"/>
  <c r="BI67" i="1" s="1"/>
  <c r="X52" i="1"/>
  <c r="X67" i="1" s="1"/>
  <c r="AE52" i="1"/>
  <c r="AE67" i="1" s="1"/>
  <c r="AG52" i="1"/>
  <c r="AG67" i="1" s="1"/>
  <c r="BG52" i="1"/>
  <c r="BG67" i="1" s="1"/>
  <c r="D241" i="9"/>
  <c r="H273" i="9"/>
  <c r="Y71" i="1"/>
  <c r="C690" i="1" s="1"/>
  <c r="E204" i="9"/>
  <c r="H76" i="9"/>
  <c r="D277" i="9"/>
  <c r="F21" i="9"/>
  <c r="C499" i="1"/>
  <c r="G499" i="1" s="1"/>
  <c r="C636" i="1"/>
  <c r="C172" i="9"/>
  <c r="AH71" i="1"/>
  <c r="F149" i="9" s="1"/>
  <c r="G44" i="9"/>
  <c r="CB71" i="1"/>
  <c r="C373" i="9" s="1"/>
  <c r="F268" i="9"/>
  <c r="C709" i="1"/>
  <c r="C676" i="1"/>
  <c r="I12" i="9"/>
  <c r="D245" i="9"/>
  <c r="H49" i="9"/>
  <c r="AB71" i="1"/>
  <c r="G108" i="9"/>
  <c r="C62" i="1"/>
  <c r="CE48" i="1"/>
  <c r="E172" i="9"/>
  <c r="BL71" i="1"/>
  <c r="H268" i="9"/>
  <c r="AM71" i="1"/>
  <c r="D172" i="9"/>
  <c r="E241" i="9"/>
  <c r="C241" i="9"/>
  <c r="C510" i="1"/>
  <c r="G510" i="1" s="1"/>
  <c r="E236" i="9"/>
  <c r="E44" i="9"/>
  <c r="I268" i="9"/>
  <c r="F332" i="9"/>
  <c r="F236" i="9"/>
  <c r="BC71" i="1"/>
  <c r="I44" i="9"/>
  <c r="C628" i="1"/>
  <c r="C545" i="1"/>
  <c r="G545" i="1" s="1"/>
  <c r="C245" i="9"/>
  <c r="G81" i="9"/>
  <c r="C685" i="1"/>
  <c r="C513" i="1"/>
  <c r="G513" i="1" s="1"/>
  <c r="F85" i="9"/>
  <c r="C641" i="1"/>
  <c r="C566" i="1"/>
  <c r="C341" i="9"/>
  <c r="F300" i="9"/>
  <c r="I81" i="9"/>
  <c r="G76" i="9"/>
  <c r="U71" i="1"/>
  <c r="D140" i="9"/>
  <c r="E76" i="9"/>
  <c r="H332" i="9"/>
  <c r="G273" i="9"/>
  <c r="D113" i="9"/>
  <c r="C177" i="9"/>
  <c r="E300" i="9"/>
  <c r="F204" i="9"/>
  <c r="I332" i="9"/>
  <c r="D117" i="9"/>
  <c r="G268" i="9"/>
  <c r="BK71" i="1"/>
  <c r="E81" i="9"/>
  <c r="E209" i="9"/>
  <c r="G17" i="9"/>
  <c r="D27" i="7"/>
  <c r="B448" i="1"/>
  <c r="C497" i="1"/>
  <c r="G497" i="1" s="1"/>
  <c r="F544" i="1"/>
  <c r="H536" i="1"/>
  <c r="F536" i="1"/>
  <c r="F528" i="1"/>
  <c r="F520" i="1"/>
  <c r="D341" i="1"/>
  <c r="C481" i="1" s="1"/>
  <c r="C50" i="8"/>
  <c r="D337" i="9"/>
  <c r="F81" i="9"/>
  <c r="I378" i="9"/>
  <c r="K612" i="1"/>
  <c r="C465" i="1"/>
  <c r="G149" i="9"/>
  <c r="C700" i="1"/>
  <c r="C520" i="1"/>
  <c r="G520" i="1" s="1"/>
  <c r="C692" i="1"/>
  <c r="F117" i="9"/>
  <c r="C616" i="1"/>
  <c r="C543" i="1"/>
  <c r="C619" i="1"/>
  <c r="C559" i="1"/>
  <c r="C309" i="9"/>
  <c r="C126" i="8"/>
  <c r="D391" i="1"/>
  <c r="F32" i="6"/>
  <c r="C478" i="1"/>
  <c r="C305" i="9"/>
  <c r="C102" i="8"/>
  <c r="C482" i="1"/>
  <c r="F498" i="1"/>
  <c r="H241" i="9"/>
  <c r="D177" i="9"/>
  <c r="C516" i="1"/>
  <c r="G516" i="1" s="1"/>
  <c r="I85" i="9"/>
  <c r="C476" i="1"/>
  <c r="F16" i="6"/>
  <c r="C672" i="1"/>
  <c r="C500" i="1"/>
  <c r="G500" i="1" s="1"/>
  <c r="G21" i="9"/>
  <c r="G309" i="9"/>
  <c r="C642" i="1"/>
  <c r="D341" i="9"/>
  <c r="C567" i="1"/>
  <c r="F516" i="1"/>
  <c r="D17" i="9"/>
  <c r="F305" i="9"/>
  <c r="F540" i="1"/>
  <c r="H540" i="1"/>
  <c r="F532" i="1"/>
  <c r="F524" i="1"/>
  <c r="F550" i="1"/>
  <c r="G305" i="9"/>
  <c r="F113" i="9"/>
  <c r="C369" i="9"/>
  <c r="G241" i="9"/>
  <c r="I145" i="9" l="1"/>
  <c r="I241" i="9"/>
  <c r="D49" i="9"/>
  <c r="D53" i="9"/>
  <c r="I209" i="9"/>
  <c r="C523" i="1"/>
  <c r="G523" i="1" s="1"/>
  <c r="I245" i="9"/>
  <c r="I117" i="9"/>
  <c r="I113" i="9"/>
  <c r="G209" i="9"/>
  <c r="C551" i="1"/>
  <c r="I273" i="9"/>
  <c r="C544" i="1"/>
  <c r="G544" i="1" s="1"/>
  <c r="I213" i="9"/>
  <c r="H209" i="9"/>
  <c r="D21" i="9"/>
  <c r="H516" i="1"/>
  <c r="C702" i="1"/>
  <c r="C563" i="1"/>
  <c r="C614" i="1"/>
  <c r="D615" i="1" s="1"/>
  <c r="D635" i="1" s="1"/>
  <c r="C549" i="1"/>
  <c r="C546" i="1"/>
  <c r="G546" i="1" s="1"/>
  <c r="C518" i="1"/>
  <c r="G518" i="1" s="1"/>
  <c r="F17" i="9"/>
  <c r="F49" i="9"/>
  <c r="C53" i="9"/>
  <c r="I337" i="9"/>
  <c r="D273" i="9"/>
  <c r="G245" i="9"/>
  <c r="C622" i="1"/>
  <c r="H113" i="9"/>
  <c r="E117" i="9"/>
  <c r="AC71" i="1"/>
  <c r="C694" i="1" s="1"/>
  <c r="F209" i="9"/>
  <c r="E17" i="9"/>
  <c r="C537" i="1"/>
  <c r="G537" i="1" s="1"/>
  <c r="C49" i="9"/>
  <c r="F53" i="9"/>
  <c r="C645" i="1"/>
  <c r="E49" i="9"/>
  <c r="C675" i="1"/>
  <c r="G49" i="9"/>
  <c r="P71" i="1"/>
  <c r="C509" i="1" s="1"/>
  <c r="G509" i="1" s="1"/>
  <c r="L71" i="1"/>
  <c r="C677" i="1" s="1"/>
  <c r="AL71" i="1"/>
  <c r="C570" i="1"/>
  <c r="G337" i="9"/>
  <c r="N71" i="1"/>
  <c r="G53" i="9" s="1"/>
  <c r="C113" i="9"/>
  <c r="AU71" i="1"/>
  <c r="C710" i="1"/>
  <c r="AN71" i="1"/>
  <c r="C533" i="1" s="1"/>
  <c r="G533" i="1" s="1"/>
  <c r="C527" i="1"/>
  <c r="G527" i="1" s="1"/>
  <c r="D685" i="1"/>
  <c r="I149" i="9"/>
  <c r="C81" i="9"/>
  <c r="C682" i="1"/>
  <c r="C550" i="1"/>
  <c r="G550" i="1" s="1"/>
  <c r="G145" i="9"/>
  <c r="R71" i="1"/>
  <c r="C683" i="1" s="1"/>
  <c r="O71" i="1"/>
  <c r="C632" i="1"/>
  <c r="C547" i="1"/>
  <c r="E245" i="9"/>
  <c r="I17" i="9"/>
  <c r="E71" i="1"/>
  <c r="C560" i="1"/>
  <c r="D636" i="1"/>
  <c r="C519" i="1"/>
  <c r="G519" i="1" s="1"/>
  <c r="C565" i="1"/>
  <c r="I309" i="9"/>
  <c r="C522" i="1"/>
  <c r="G522" i="1" s="1"/>
  <c r="C627" i="1"/>
  <c r="D690" i="1"/>
  <c r="E113" i="9"/>
  <c r="D305" i="9"/>
  <c r="C209" i="9"/>
  <c r="D716" i="1"/>
  <c r="E177" i="9"/>
  <c r="C573" i="1"/>
  <c r="D674" i="1"/>
  <c r="C213" i="9"/>
  <c r="CE52" i="1"/>
  <c r="X71" i="1"/>
  <c r="C517" i="1" s="1"/>
  <c r="G517" i="1" s="1"/>
  <c r="H517" i="1" s="1"/>
  <c r="H337" i="9"/>
  <c r="H81" i="9"/>
  <c r="D209" i="9"/>
  <c r="AT71" i="1"/>
  <c r="E305" i="9"/>
  <c r="F273" i="9"/>
  <c r="I305" i="9"/>
  <c r="G113" i="9"/>
  <c r="BW71" i="1"/>
  <c r="E337" i="9"/>
  <c r="CC71" i="1"/>
  <c r="D369" i="9"/>
  <c r="AG71" i="1"/>
  <c r="E145" i="9"/>
  <c r="H177" i="9"/>
  <c r="AQ71" i="1"/>
  <c r="H17" i="9"/>
  <c r="H71" i="1"/>
  <c r="G177" i="9"/>
  <c r="AP71" i="1"/>
  <c r="C145" i="9"/>
  <c r="AE71" i="1"/>
  <c r="AJ71" i="1"/>
  <c r="H145" i="9"/>
  <c r="F177" i="9"/>
  <c r="AO71" i="1"/>
  <c r="CE67" i="1"/>
  <c r="F337" i="9"/>
  <c r="BS71" i="1"/>
  <c r="H305" i="9"/>
  <c r="C273" i="9"/>
  <c r="BG71" i="1"/>
  <c r="E273" i="9"/>
  <c r="BI71" i="1"/>
  <c r="D145" i="9"/>
  <c r="D632" i="1"/>
  <c r="D676" i="1"/>
  <c r="D682" i="1"/>
  <c r="D675" i="1"/>
  <c r="D705" i="1"/>
  <c r="D639" i="1"/>
  <c r="D692" i="1"/>
  <c r="C515" i="1"/>
  <c r="G515" i="1" s="1"/>
  <c r="D618" i="1"/>
  <c r="D693" i="1"/>
  <c r="D679" i="1"/>
  <c r="D688" i="1"/>
  <c r="D708" i="1"/>
  <c r="D646" i="1"/>
  <c r="D633" i="1"/>
  <c r="D641" i="1"/>
  <c r="D626" i="1"/>
  <c r="D672" i="1"/>
  <c r="C506" i="1"/>
  <c r="G506" i="1" s="1"/>
  <c r="H85" i="9"/>
  <c r="D631" i="1"/>
  <c r="D686" i="1"/>
  <c r="D700" i="1"/>
  <c r="D644" i="1"/>
  <c r="D678" i="1"/>
  <c r="D712" i="1"/>
  <c r="D621" i="1"/>
  <c r="D627" i="1"/>
  <c r="D670" i="1"/>
  <c r="D703" i="1"/>
  <c r="D638" i="1"/>
  <c r="D634" i="1"/>
  <c r="D671" i="1"/>
  <c r="C699" i="1"/>
  <c r="C511" i="1"/>
  <c r="D85" i="9"/>
  <c r="C697" i="1"/>
  <c r="D149" i="9"/>
  <c r="C525" i="1"/>
  <c r="G525" i="1" s="1"/>
  <c r="C633" i="1"/>
  <c r="C548" i="1"/>
  <c r="F245" i="9"/>
  <c r="C532" i="1"/>
  <c r="D181" i="9"/>
  <c r="C704" i="1"/>
  <c r="F277" i="9"/>
  <c r="H544" i="1"/>
  <c r="C541" i="1"/>
  <c r="C713" i="1"/>
  <c r="F213" i="9"/>
  <c r="C681" i="1"/>
  <c r="E181" i="9"/>
  <c r="C705" i="1"/>
  <c r="G213" i="9"/>
  <c r="C542" i="1"/>
  <c r="C631" i="1"/>
  <c r="C571" i="1"/>
  <c r="C646" i="1"/>
  <c r="H341" i="9"/>
  <c r="G85" i="9"/>
  <c r="C686" i="1"/>
  <c r="C514" i="1"/>
  <c r="G514" i="1" s="1"/>
  <c r="C638" i="1"/>
  <c r="C558" i="1"/>
  <c r="I277" i="9"/>
  <c r="C693" i="1"/>
  <c r="C521" i="1"/>
  <c r="G521" i="1" s="1"/>
  <c r="G117" i="9"/>
  <c r="E85" i="9"/>
  <c r="C684" i="1"/>
  <c r="C512" i="1"/>
  <c r="G512" i="1" s="1"/>
  <c r="C12" i="9"/>
  <c r="C71" i="1"/>
  <c r="CE62" i="1"/>
  <c r="H528" i="1"/>
  <c r="I341" i="9"/>
  <c r="C647" i="1"/>
  <c r="C572" i="1"/>
  <c r="C617" i="1"/>
  <c r="H520" i="1"/>
  <c r="C635" i="1"/>
  <c r="C556" i="1"/>
  <c r="G277" i="9"/>
  <c r="C621" i="1"/>
  <c r="E309" i="9"/>
  <c r="C561" i="1"/>
  <c r="F309" i="9"/>
  <c r="C623" i="1"/>
  <c r="C562" i="1"/>
  <c r="C644" i="1"/>
  <c r="F341" i="9"/>
  <c r="C569" i="1"/>
  <c r="C557" i="1"/>
  <c r="C637" i="1"/>
  <c r="H277" i="9"/>
  <c r="C674" i="1"/>
  <c r="C502" i="1"/>
  <c r="G502" i="1" s="1"/>
  <c r="I21" i="9"/>
  <c r="F522" i="1"/>
  <c r="F510" i="1"/>
  <c r="H510" i="1"/>
  <c r="F513" i="1"/>
  <c r="H513" i="1"/>
  <c r="C142" i="8"/>
  <c r="D393" i="1"/>
  <c r="F538" i="1"/>
  <c r="H538" i="1"/>
  <c r="F496" i="1"/>
  <c r="H496" i="1"/>
  <c r="F534" i="1"/>
  <c r="H534" i="1"/>
  <c r="H502" i="1"/>
  <c r="F502" i="1"/>
  <c r="H504" i="1"/>
  <c r="F504" i="1"/>
  <c r="H530" i="1"/>
  <c r="F530" i="1"/>
  <c r="F512" i="1"/>
  <c r="F526" i="1"/>
  <c r="F503" i="1"/>
  <c r="H503" i="1"/>
  <c r="H508" i="1"/>
  <c r="F508" i="1"/>
  <c r="F514" i="1"/>
  <c r="F507" i="1"/>
  <c r="H518" i="1"/>
  <c r="F518" i="1"/>
  <c r="F546" i="1"/>
  <c r="F506" i="1"/>
  <c r="H506" i="1"/>
  <c r="H500" i="1"/>
  <c r="F500" i="1"/>
  <c r="F509" i="1"/>
  <c r="H522" i="1" l="1"/>
  <c r="D702" i="1"/>
  <c r="D647" i="1"/>
  <c r="D669" i="1"/>
  <c r="D673" i="1"/>
  <c r="D640" i="1"/>
  <c r="D701" i="1"/>
  <c r="D622" i="1"/>
  <c r="D699" i="1"/>
  <c r="D668" i="1"/>
  <c r="D643" i="1"/>
  <c r="D695" i="1"/>
  <c r="D624" i="1"/>
  <c r="D681" i="1"/>
  <c r="D704" i="1"/>
  <c r="D711" i="1"/>
  <c r="D645" i="1"/>
  <c r="D698" i="1"/>
  <c r="D713" i="1"/>
  <c r="D697" i="1"/>
  <c r="D616" i="1"/>
  <c r="D617" i="1"/>
  <c r="D620" i="1"/>
  <c r="D691" i="1"/>
  <c r="D677" i="1"/>
  <c r="D689" i="1"/>
  <c r="D696" i="1"/>
  <c r="D623" i="1"/>
  <c r="D706" i="1"/>
  <c r="D710" i="1"/>
  <c r="D680" i="1"/>
  <c r="D619" i="1"/>
  <c r="D683" i="1"/>
  <c r="D625" i="1"/>
  <c r="D687" i="1"/>
  <c r="D628" i="1"/>
  <c r="D630" i="1"/>
  <c r="D684" i="1"/>
  <c r="D709" i="1"/>
  <c r="D637" i="1"/>
  <c r="D642" i="1"/>
  <c r="D629" i="1"/>
  <c r="D707" i="1"/>
  <c r="D694" i="1"/>
  <c r="H546" i="1"/>
  <c r="H117" i="9"/>
  <c r="C505" i="1"/>
  <c r="G505" i="1" s="1"/>
  <c r="H505" i="1" s="1"/>
  <c r="E53" i="9"/>
  <c r="C117" i="9"/>
  <c r="C507" i="1"/>
  <c r="C679" i="1"/>
  <c r="C181" i="9"/>
  <c r="C703" i="1"/>
  <c r="H512" i="1"/>
  <c r="I53" i="9"/>
  <c r="C531" i="1"/>
  <c r="G531" i="1" s="1"/>
  <c r="H550" i="1"/>
  <c r="C508" i="1"/>
  <c r="G508" i="1" s="1"/>
  <c r="H53" i="9"/>
  <c r="C680" i="1"/>
  <c r="E213" i="9"/>
  <c r="C540" i="1"/>
  <c r="G540" i="1" s="1"/>
  <c r="C712" i="1"/>
  <c r="C670" i="1"/>
  <c r="C498" i="1"/>
  <c r="E21" i="9"/>
  <c r="C689" i="1"/>
  <c r="C711" i="1"/>
  <c r="D213" i="9"/>
  <c r="C539" i="1"/>
  <c r="G539" i="1" s="1"/>
  <c r="C568" i="1"/>
  <c r="C643" i="1"/>
  <c r="E341" i="9"/>
  <c r="D373" i="9"/>
  <c r="C620" i="1"/>
  <c r="C574" i="1"/>
  <c r="F181" i="9"/>
  <c r="C534" i="1"/>
  <c r="G534" i="1" s="1"/>
  <c r="C706" i="1"/>
  <c r="C529" i="1"/>
  <c r="G529" i="1" s="1"/>
  <c r="C701" i="1"/>
  <c r="H149" i="9"/>
  <c r="G181" i="9"/>
  <c r="C535" i="1"/>
  <c r="G535" i="1" s="1"/>
  <c r="C707" i="1"/>
  <c r="H21" i="9"/>
  <c r="C673" i="1"/>
  <c r="C501" i="1"/>
  <c r="G501" i="1" s="1"/>
  <c r="C524" i="1"/>
  <c r="C149" i="9"/>
  <c r="C696" i="1"/>
  <c r="C552" i="1"/>
  <c r="C618" i="1"/>
  <c r="C277" i="9"/>
  <c r="I369" i="9"/>
  <c r="C433" i="1"/>
  <c r="H181" i="9"/>
  <c r="C708" i="1"/>
  <c r="C536" i="1"/>
  <c r="G536" i="1" s="1"/>
  <c r="C554" i="1"/>
  <c r="C634" i="1"/>
  <c r="E277" i="9"/>
  <c r="C639" i="1"/>
  <c r="H309" i="9"/>
  <c r="C564" i="1"/>
  <c r="C698" i="1"/>
  <c r="C526" i="1"/>
  <c r="E149" i="9"/>
  <c r="H509" i="1"/>
  <c r="H514" i="1"/>
  <c r="G511" i="1"/>
  <c r="H511" i="1" s="1"/>
  <c r="I364" i="9"/>
  <c r="CE71" i="1"/>
  <c r="C428" i="1"/>
  <c r="G532" i="1"/>
  <c r="H532" i="1"/>
  <c r="C496" i="1"/>
  <c r="G496" i="1" s="1"/>
  <c r="C668" i="1"/>
  <c r="C21" i="9"/>
  <c r="H545" i="1"/>
  <c r="F545" i="1"/>
  <c r="H525" i="1"/>
  <c r="F525" i="1"/>
  <c r="F529" i="1"/>
  <c r="C146" i="8"/>
  <c r="D396" i="1"/>
  <c r="C151" i="8" s="1"/>
  <c r="F521" i="1"/>
  <c r="H521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H529" i="1" l="1"/>
  <c r="D715" i="1"/>
  <c r="H535" i="1"/>
  <c r="G507" i="1"/>
  <c r="H507" i="1"/>
  <c r="G498" i="1"/>
  <c r="H498" i="1" s="1"/>
  <c r="E623" i="1"/>
  <c r="E716" i="1" s="1"/>
  <c r="C441" i="1"/>
  <c r="G526" i="1"/>
  <c r="H526" i="1" s="1"/>
  <c r="C648" i="1"/>
  <c r="M716" i="1" s="1"/>
  <c r="G524" i="1"/>
  <c r="H524" i="1" s="1"/>
  <c r="E612" i="1"/>
  <c r="C715" i="1"/>
  <c r="C716" i="1"/>
  <c r="I373" i="9"/>
  <c r="E697" i="1" l="1"/>
  <c r="E631" i="1"/>
  <c r="E645" i="1"/>
  <c r="E678" i="1"/>
  <c r="E630" i="1"/>
  <c r="E701" i="1"/>
  <c r="E711" i="1"/>
  <c r="E642" i="1"/>
  <c r="E643" i="1"/>
  <c r="E624" i="1"/>
  <c r="F624" i="1" s="1"/>
  <c r="E627" i="1"/>
  <c r="E712" i="1"/>
  <c r="E640" i="1"/>
  <c r="E707" i="1"/>
  <c r="E635" i="1"/>
  <c r="E646" i="1"/>
  <c r="E684" i="1"/>
  <c r="E680" i="1"/>
  <c r="E632" i="1"/>
  <c r="E677" i="1"/>
  <c r="E633" i="1"/>
  <c r="E694" i="1"/>
  <c r="E695" i="1"/>
  <c r="E636" i="1"/>
  <c r="E668" i="1"/>
  <c r="E670" i="1"/>
  <c r="E639" i="1"/>
  <c r="E708" i="1"/>
  <c r="E690" i="1"/>
  <c r="E625" i="1"/>
  <c r="E672" i="1"/>
  <c r="E689" i="1"/>
  <c r="E699" i="1"/>
  <c r="E676" i="1"/>
  <c r="E637" i="1"/>
  <c r="E700" i="1"/>
  <c r="E710" i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3" i="1"/>
  <c r="E673" i="1"/>
  <c r="E679" i="1"/>
  <c r="E628" i="1"/>
  <c r="E629" i="1"/>
  <c r="E709" i="1"/>
  <c r="E703" i="1"/>
  <c r="E692" i="1"/>
  <c r="E644" i="1"/>
  <c r="E682" i="1"/>
  <c r="E634" i="1"/>
  <c r="E685" i="1"/>
  <c r="E674" i="1"/>
  <c r="E638" i="1"/>
  <c r="E706" i="1"/>
  <c r="E704" i="1"/>
  <c r="F699" i="1" l="1"/>
  <c r="F673" i="1"/>
  <c r="F631" i="1"/>
  <c r="F686" i="1"/>
  <c r="F644" i="1"/>
  <c r="F642" i="1"/>
  <c r="F693" i="1"/>
  <c r="F632" i="1"/>
  <c r="F685" i="1"/>
  <c r="F627" i="1"/>
  <c r="F691" i="1"/>
  <c r="F625" i="1"/>
  <c r="F629" i="1"/>
  <c r="F630" i="1"/>
  <c r="F671" i="1"/>
  <c r="F696" i="1"/>
  <c r="F646" i="1"/>
  <c r="F678" i="1"/>
  <c r="F681" i="1"/>
  <c r="F704" i="1"/>
  <c r="F697" i="1"/>
  <c r="F713" i="1"/>
  <c r="F647" i="1"/>
  <c r="F674" i="1"/>
  <c r="F672" i="1"/>
  <c r="F709" i="1"/>
  <c r="F682" i="1"/>
  <c r="F712" i="1"/>
  <c r="F705" i="1"/>
  <c r="F690" i="1"/>
  <c r="F643" i="1"/>
  <c r="F700" i="1"/>
  <c r="F706" i="1"/>
  <c r="F639" i="1"/>
  <c r="F645" i="1"/>
  <c r="F670" i="1"/>
  <c r="F628" i="1"/>
  <c r="F638" i="1"/>
  <c r="F675" i="1"/>
  <c r="F701" i="1"/>
  <c r="F698" i="1"/>
  <c r="F683" i="1"/>
  <c r="F680" i="1"/>
  <c r="F637" i="1"/>
  <c r="F684" i="1"/>
  <c r="F687" i="1"/>
  <c r="F641" i="1"/>
  <c r="F692" i="1"/>
  <c r="F689" i="1"/>
  <c r="F640" i="1"/>
  <c r="F702" i="1"/>
  <c r="F676" i="1"/>
  <c r="F635" i="1"/>
  <c r="F716" i="1"/>
  <c r="F669" i="1"/>
  <c r="F708" i="1"/>
  <c r="F679" i="1"/>
  <c r="F626" i="1"/>
  <c r="F636" i="1"/>
  <c r="F634" i="1"/>
  <c r="F677" i="1"/>
  <c r="F694" i="1"/>
  <c r="F695" i="1"/>
  <c r="F688" i="1"/>
  <c r="F668" i="1"/>
  <c r="F710" i="1"/>
  <c r="F703" i="1"/>
  <c r="F707" i="1"/>
  <c r="F633" i="1"/>
  <c r="F711" i="1"/>
  <c r="E715" i="1"/>
  <c r="F715" i="1" l="1"/>
  <c r="G625" i="1"/>
  <c r="G711" i="1" l="1"/>
  <c r="G695" i="1"/>
  <c r="G646" i="1"/>
  <c r="G634" i="1"/>
  <c r="G707" i="1"/>
  <c r="G709" i="1"/>
  <c r="G687" i="1"/>
  <c r="G682" i="1"/>
  <c r="G672" i="1"/>
  <c r="G680" i="1"/>
  <c r="G638" i="1"/>
  <c r="G669" i="1"/>
  <c r="G640" i="1"/>
  <c r="G689" i="1"/>
  <c r="G674" i="1"/>
  <c r="G632" i="1"/>
  <c r="G686" i="1"/>
  <c r="G629" i="1"/>
  <c r="G712" i="1"/>
  <c r="G693" i="1"/>
  <c r="G691" i="1"/>
  <c r="G692" i="1"/>
  <c r="G688" i="1"/>
  <c r="G644" i="1"/>
  <c r="G702" i="1"/>
  <c r="G645" i="1"/>
  <c r="G626" i="1"/>
  <c r="G628" i="1"/>
  <c r="G696" i="1"/>
  <c r="G705" i="1"/>
  <c r="G671" i="1"/>
  <c r="G681" i="1"/>
  <c r="G642" i="1"/>
  <c r="G630" i="1"/>
  <c r="G673" i="1"/>
  <c r="G677" i="1"/>
  <c r="G636" i="1"/>
  <c r="G700" i="1"/>
  <c r="G698" i="1"/>
  <c r="G627" i="1"/>
  <c r="G684" i="1"/>
  <c r="G678" i="1"/>
  <c r="G716" i="1"/>
  <c r="G697" i="1"/>
  <c r="G706" i="1"/>
  <c r="G694" i="1"/>
  <c r="G631" i="1"/>
  <c r="G683" i="1"/>
  <c r="G675" i="1"/>
  <c r="G635" i="1"/>
  <c r="G643" i="1"/>
  <c r="G708" i="1"/>
  <c r="G690" i="1"/>
  <c r="G676" i="1"/>
  <c r="G679" i="1"/>
  <c r="G703" i="1"/>
  <c r="G647" i="1"/>
  <c r="G637" i="1"/>
  <c r="G685" i="1"/>
  <c r="G633" i="1"/>
  <c r="G699" i="1"/>
  <c r="G710" i="1"/>
  <c r="G639" i="1"/>
  <c r="G670" i="1"/>
  <c r="G701" i="1"/>
  <c r="G668" i="1"/>
  <c r="G704" i="1"/>
  <c r="G713" i="1"/>
  <c r="G641" i="1"/>
  <c r="H628" i="1" l="1"/>
  <c r="G715" i="1"/>
  <c r="H683" i="1" l="1"/>
  <c r="H680" i="1"/>
  <c r="H647" i="1"/>
  <c r="H638" i="1"/>
  <c r="H671" i="1"/>
  <c r="H688" i="1"/>
  <c r="H711" i="1"/>
  <c r="H713" i="1"/>
  <c r="H696" i="1"/>
  <c r="H701" i="1"/>
  <c r="H629" i="1"/>
  <c r="I629" i="1" s="1"/>
  <c r="H635" i="1"/>
  <c r="H643" i="1"/>
  <c r="H708" i="1"/>
  <c r="H692" i="1"/>
  <c r="H640" i="1"/>
  <c r="H677" i="1"/>
  <c r="H712" i="1"/>
  <c r="H707" i="1"/>
  <c r="H685" i="1"/>
  <c r="H689" i="1"/>
  <c r="H672" i="1"/>
  <c r="H694" i="1"/>
  <c r="H674" i="1"/>
  <c r="H691" i="1"/>
  <c r="H684" i="1"/>
  <c r="H690" i="1"/>
  <c r="H695" i="1"/>
  <c r="H709" i="1"/>
  <c r="H678" i="1"/>
  <c r="H686" i="1"/>
  <c r="H676" i="1"/>
  <c r="H669" i="1"/>
  <c r="H630" i="1"/>
  <c r="H633" i="1"/>
  <c r="H675" i="1"/>
  <c r="H682" i="1"/>
  <c r="H703" i="1"/>
  <c r="H639" i="1"/>
  <c r="H702" i="1"/>
  <c r="H631" i="1"/>
  <c r="H641" i="1"/>
  <c r="H699" i="1"/>
  <c r="H670" i="1"/>
  <c r="H704" i="1"/>
  <c r="H673" i="1"/>
  <c r="H681" i="1"/>
  <c r="H693" i="1"/>
  <c r="H716" i="1"/>
  <c r="H700" i="1"/>
  <c r="H636" i="1"/>
  <c r="H698" i="1"/>
  <c r="H634" i="1"/>
  <c r="H706" i="1"/>
  <c r="H697" i="1"/>
  <c r="H687" i="1"/>
  <c r="H710" i="1"/>
  <c r="H642" i="1"/>
  <c r="H705" i="1"/>
  <c r="H637" i="1"/>
  <c r="H644" i="1"/>
  <c r="H645" i="1"/>
  <c r="H679" i="1"/>
  <c r="H632" i="1"/>
  <c r="H668" i="1"/>
  <c r="H646" i="1"/>
  <c r="I680" i="1" l="1"/>
  <c r="I634" i="1"/>
  <c r="I709" i="1"/>
  <c r="I708" i="1"/>
  <c r="I702" i="1"/>
  <c r="I631" i="1"/>
  <c r="I676" i="1"/>
  <c r="I694" i="1"/>
  <c r="I713" i="1"/>
  <c r="I670" i="1"/>
  <c r="I644" i="1"/>
  <c r="I695" i="1"/>
  <c r="I647" i="1"/>
  <c r="I639" i="1"/>
  <c r="I704" i="1"/>
  <c r="I692" i="1"/>
  <c r="I698" i="1"/>
  <c r="I641" i="1"/>
  <c r="I637" i="1"/>
  <c r="I686" i="1"/>
  <c r="I697" i="1"/>
  <c r="I707" i="1"/>
  <c r="I688" i="1"/>
  <c r="I689" i="1"/>
  <c r="I678" i="1"/>
  <c r="I633" i="1"/>
  <c r="I706" i="1"/>
  <c r="I683" i="1"/>
  <c r="I671" i="1"/>
  <c r="I674" i="1"/>
  <c r="I675" i="1"/>
  <c r="I687" i="1"/>
  <c r="I699" i="1"/>
  <c r="I636" i="1"/>
  <c r="I681" i="1"/>
  <c r="I643" i="1"/>
  <c r="I690" i="1"/>
  <c r="I691" i="1"/>
  <c r="I710" i="1"/>
  <c r="I677" i="1"/>
  <c r="I705" i="1"/>
  <c r="I696" i="1"/>
  <c r="I645" i="1"/>
  <c r="I711" i="1"/>
  <c r="I642" i="1"/>
  <c r="I684" i="1"/>
  <c r="I682" i="1"/>
  <c r="I685" i="1"/>
  <c r="I716" i="1"/>
  <c r="I703" i="1"/>
  <c r="I700" i="1"/>
  <c r="I669" i="1"/>
  <c r="I668" i="1"/>
  <c r="I646" i="1"/>
  <c r="I630" i="1"/>
  <c r="J630" i="1" s="1"/>
  <c r="I632" i="1"/>
  <c r="I673" i="1"/>
  <c r="I693" i="1"/>
  <c r="I635" i="1"/>
  <c r="I638" i="1"/>
  <c r="I640" i="1"/>
  <c r="I679" i="1"/>
  <c r="I672" i="1"/>
  <c r="I712" i="1"/>
  <c r="I701" i="1"/>
  <c r="H715" i="1"/>
  <c r="I715" i="1" l="1"/>
  <c r="J668" i="1"/>
  <c r="J711" i="1"/>
  <c r="J686" i="1"/>
  <c r="J682" i="1"/>
  <c r="J684" i="1"/>
  <c r="J640" i="1"/>
  <c r="J678" i="1"/>
  <c r="J676" i="1"/>
  <c r="J637" i="1"/>
  <c r="J689" i="1"/>
  <c r="J639" i="1"/>
  <c r="J707" i="1"/>
  <c r="J635" i="1"/>
  <c r="J685" i="1"/>
  <c r="J699" i="1"/>
  <c r="J646" i="1"/>
  <c r="J716" i="1"/>
  <c r="J700" i="1"/>
  <c r="J696" i="1"/>
  <c r="J642" i="1"/>
  <c r="J645" i="1"/>
  <c r="J706" i="1"/>
  <c r="J713" i="1"/>
  <c r="J638" i="1"/>
  <c r="J710" i="1"/>
  <c r="J675" i="1"/>
  <c r="J705" i="1"/>
  <c r="J703" i="1"/>
  <c r="J633" i="1"/>
  <c r="J709" i="1"/>
  <c r="J691" i="1"/>
  <c r="J632" i="1"/>
  <c r="J712" i="1"/>
  <c r="J643" i="1"/>
  <c r="J701" i="1"/>
  <c r="J672" i="1"/>
  <c r="J680" i="1"/>
  <c r="J636" i="1"/>
  <c r="J708" i="1"/>
  <c r="J631" i="1"/>
  <c r="J677" i="1"/>
  <c r="J670" i="1"/>
  <c r="J695" i="1"/>
  <c r="J690" i="1"/>
  <c r="J641" i="1"/>
  <c r="J679" i="1"/>
  <c r="J644" i="1"/>
  <c r="J671" i="1"/>
  <c r="J688" i="1"/>
  <c r="J634" i="1"/>
  <c r="J687" i="1"/>
  <c r="J647" i="1"/>
  <c r="J683" i="1"/>
  <c r="J681" i="1"/>
  <c r="J674" i="1"/>
  <c r="J702" i="1"/>
  <c r="J673" i="1"/>
  <c r="J704" i="1"/>
  <c r="J693" i="1"/>
  <c r="J692" i="1"/>
  <c r="J669" i="1"/>
  <c r="J698" i="1"/>
  <c r="J694" i="1"/>
  <c r="J697" i="1"/>
  <c r="K644" i="1" l="1"/>
  <c r="K684" i="1" s="1"/>
  <c r="L647" i="1"/>
  <c r="L710" i="1" s="1"/>
  <c r="J715" i="1"/>
  <c r="K670" i="1" l="1"/>
  <c r="K674" i="1"/>
  <c r="K680" i="1"/>
  <c r="K678" i="1"/>
  <c r="K708" i="1"/>
  <c r="K675" i="1"/>
  <c r="K692" i="1"/>
  <c r="K679" i="1"/>
  <c r="K694" i="1"/>
  <c r="K701" i="1"/>
  <c r="K711" i="1"/>
  <c r="K686" i="1"/>
  <c r="K685" i="1"/>
  <c r="K688" i="1"/>
  <c r="K707" i="1"/>
  <c r="K704" i="1"/>
  <c r="K669" i="1"/>
  <c r="K689" i="1"/>
  <c r="K712" i="1"/>
  <c r="K677" i="1"/>
  <c r="K673" i="1"/>
  <c r="K690" i="1"/>
  <c r="K687" i="1"/>
  <c r="K713" i="1"/>
  <c r="K700" i="1"/>
  <c r="K716" i="1"/>
  <c r="K702" i="1"/>
  <c r="K703" i="1"/>
  <c r="K676" i="1"/>
  <c r="K691" i="1"/>
  <c r="K682" i="1"/>
  <c r="K671" i="1"/>
  <c r="K699" i="1"/>
  <c r="K695" i="1"/>
  <c r="K697" i="1"/>
  <c r="K696" i="1"/>
  <c r="K698" i="1"/>
  <c r="K705" i="1"/>
  <c r="K709" i="1"/>
  <c r="K672" i="1"/>
  <c r="K683" i="1"/>
  <c r="K706" i="1"/>
  <c r="K681" i="1"/>
  <c r="K710" i="1"/>
  <c r="M710" i="1" s="1"/>
  <c r="K668" i="1"/>
  <c r="K693" i="1"/>
  <c r="L688" i="1"/>
  <c r="L671" i="1"/>
  <c r="M671" i="1" s="1"/>
  <c r="L712" i="1"/>
  <c r="L697" i="1"/>
  <c r="L690" i="1"/>
  <c r="L689" i="1"/>
  <c r="L679" i="1"/>
  <c r="L701" i="1"/>
  <c r="M701" i="1" s="1"/>
  <c r="L691" i="1"/>
  <c r="L683" i="1"/>
  <c r="L684" i="1"/>
  <c r="M684" i="1" s="1"/>
  <c r="E87" i="9" s="1"/>
  <c r="L693" i="1"/>
  <c r="L703" i="1"/>
  <c r="L699" i="1"/>
  <c r="L674" i="1"/>
  <c r="L669" i="1"/>
  <c r="L700" i="1"/>
  <c r="M700" i="1" s="1"/>
  <c r="G151" i="9" s="1"/>
  <c r="L678" i="1"/>
  <c r="M678" i="1" s="1"/>
  <c r="F55" i="9" s="1"/>
  <c r="L681" i="1"/>
  <c r="L709" i="1"/>
  <c r="L711" i="1"/>
  <c r="L692" i="1"/>
  <c r="L706" i="1"/>
  <c r="L686" i="1"/>
  <c r="M711" i="1"/>
  <c r="D215" i="9" s="1"/>
  <c r="L687" i="1"/>
  <c r="L677" i="1"/>
  <c r="L675" i="1"/>
  <c r="L694" i="1"/>
  <c r="M694" i="1" s="1"/>
  <c r="H119" i="9" s="1"/>
  <c r="L673" i="1"/>
  <c r="L708" i="1"/>
  <c r="M708" i="1" s="1"/>
  <c r="L670" i="1"/>
  <c r="M670" i="1" s="1"/>
  <c r="E23" i="9" s="1"/>
  <c r="L705" i="1"/>
  <c r="L704" i="1"/>
  <c r="M704" i="1" s="1"/>
  <c r="D183" i="9" s="1"/>
  <c r="L698" i="1"/>
  <c r="L682" i="1"/>
  <c r="L702" i="1"/>
  <c r="M702" i="1" s="1"/>
  <c r="L676" i="1"/>
  <c r="M676" i="1" s="1"/>
  <c r="L685" i="1"/>
  <c r="M685" i="1" s="1"/>
  <c r="F87" i="9" s="1"/>
  <c r="L680" i="1"/>
  <c r="L672" i="1"/>
  <c r="L707" i="1"/>
  <c r="M707" i="1" s="1"/>
  <c r="G183" i="9" s="1"/>
  <c r="L713" i="1"/>
  <c r="L668" i="1"/>
  <c r="L716" i="1"/>
  <c r="L695" i="1"/>
  <c r="L696" i="1"/>
  <c r="M675" i="1" l="1"/>
  <c r="C55" i="9" s="1"/>
  <c r="M693" i="1"/>
  <c r="M674" i="1"/>
  <c r="I23" i="9" s="1"/>
  <c r="M680" i="1"/>
  <c r="M682" i="1"/>
  <c r="C87" i="9" s="1"/>
  <c r="M686" i="1"/>
  <c r="M679" i="1"/>
  <c r="G55" i="9" s="1"/>
  <c r="M673" i="1"/>
  <c r="H23" i="9" s="1"/>
  <c r="M687" i="1"/>
  <c r="M692" i="1"/>
  <c r="M706" i="1"/>
  <c r="M695" i="1"/>
  <c r="M689" i="1"/>
  <c r="C119" i="9" s="1"/>
  <c r="L715" i="1"/>
  <c r="H55" i="9"/>
  <c r="M712" i="1"/>
  <c r="M672" i="1"/>
  <c r="G23" i="9" s="1"/>
  <c r="M703" i="1"/>
  <c r="F23" i="9"/>
  <c r="M713" i="1"/>
  <c r="M677" i="1"/>
  <c r="E55" i="9" s="1"/>
  <c r="M691" i="1"/>
  <c r="M690" i="1"/>
  <c r="M688" i="1"/>
  <c r="I151" i="9"/>
  <c r="M699" i="1"/>
  <c r="M683" i="1"/>
  <c r="M669" i="1"/>
  <c r="D55" i="9"/>
  <c r="M709" i="1"/>
  <c r="I183" i="9" s="1"/>
  <c r="M697" i="1"/>
  <c r="C215" i="9"/>
  <c r="M696" i="1"/>
  <c r="C151" i="9" s="1"/>
  <c r="M698" i="1"/>
  <c r="E151" i="9" s="1"/>
  <c r="M681" i="1"/>
  <c r="I55" i="9" s="1"/>
  <c r="K715" i="1"/>
  <c r="M705" i="1"/>
  <c r="G119" i="9"/>
  <c r="H183" i="9"/>
  <c r="H151" i="9"/>
  <c r="M668" i="1"/>
  <c r="H87" i="9" l="1"/>
  <c r="I119" i="9"/>
  <c r="G87" i="9"/>
  <c r="F119" i="9"/>
  <c r="F183" i="9"/>
  <c r="F215" i="9"/>
  <c r="M715" i="1"/>
  <c r="E215" i="9"/>
  <c r="C183" i="9"/>
  <c r="D23" i="9"/>
  <c r="E119" i="9"/>
  <c r="D151" i="9"/>
  <c r="I87" i="9"/>
  <c r="D119" i="9"/>
  <c r="D87" i="9"/>
  <c r="F151" i="9"/>
  <c r="E183" i="9"/>
  <c r="C23" i="9"/>
</calcChain>
</file>

<file path=xl/sharedStrings.xml><?xml version="1.0" encoding="utf-8"?>
<sst xmlns="http://schemas.openxmlformats.org/spreadsheetml/2006/main" count="4683" uniqueCount="1285">
  <si>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</si>
  <si>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</si>
  <si>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</si>
  <si>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</si>
  <si>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</si>
  <si>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</si>
  <si>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</si>
  <si>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</si>
  <si>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</si>
  <si>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</si>
  <si>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</si>
  <si>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</si>
  <si>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</si>
  <si>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</si>
  <si>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</si>
  <si>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</si>
  <si>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</si>
  <si>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</si>
  <si>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</si>
  <si>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</si>
  <si>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</si>
  <si>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</si>
  <si>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</si>
  <si>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</si>
  <si>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</si>
  <si>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</si>
  <si>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</si>
  <si>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</si>
  <si>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</si>
  <si>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</si>
  <si>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</si>
  <si>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</si>
  <si>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</si>
  <si>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</si>
  <si>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</si>
  <si>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</si>
  <si>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</si>
  <si>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</si>
  <si>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</si>
  <si>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</si>
  <si>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</si>
  <si>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</si>
  <si>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</si>
  <si>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</si>
  <si>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</si>
  <si>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</si>
  <si>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</si>
  <si>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</si>
  <si>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</si>
  <si>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</si>
  <si>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</si>
  <si>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</si>
  <si>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</si>
  <si>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</si>
  <si>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</si>
  <si>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</si>
  <si>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</si>
  <si>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</si>
  <si>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</si>
  <si>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</si>
  <si>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</si>
  <si>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</si>
  <si>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</si>
  <si>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</si>
  <si>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</si>
  <si>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</si>
  <si>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</si>
  <si>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</si>
  <si>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</si>
  <si>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</si>
  <si>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</si>
  <si>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</si>
  <si>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</si>
  <si>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</si>
  <si>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</si>
  <si>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</si>
  <si>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</si>
  <si>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</si>
  <si>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</si>
  <si>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</si>
  <si>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</si>
  <si>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</si>
  <si>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</si>
  <si>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</si>
  <si>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</si>
  <si>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</si>
  <si>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</si>
  <si>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</si>
  <si>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</si>
  <si>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</si>
  <si>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</si>
  <si>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</si>
  <si>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</si>
  <si>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</si>
  <si>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</si>
  <si>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</si>
  <si>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</si>
  <si>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</si>
  <si>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</si>
  <si>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</si>
  <si>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</si>
  <si>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</si>
  <si>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</si>
  <si>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</si>
  <si>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</si>
  <si>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</si>
  <si>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</si>
  <si>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</si>
  <si>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</si>
  <si>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</si>
  <si>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</si>
  <si>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</si>
  <si>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</si>
  <si>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</si>
  <si>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</si>
  <si>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</si>
  <si>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</si>
  <si>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</si>
  <si>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</si>
  <si>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</si>
  <si>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</si>
  <si>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</si>
  <si>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</si>
  <si>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</si>
  <si>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</si>
  <si>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</si>
  <si>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</si>
  <si>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</si>
  <si>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</si>
  <si>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</si>
  <si>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</si>
  <si>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</si>
  <si>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</si>
  <si>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</si>
  <si>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</si>
  <si>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</si>
  <si>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</si>
  <si>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</si>
  <si>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</si>
  <si>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</si>
  <si>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</si>
  <si>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</si>
  <si>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</si>
  <si>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</si>
  <si>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</si>
  <si>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</si>
  <si>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</si>
  <si>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</si>
  <si>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</si>
  <si>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</si>
  <si>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</si>
  <si>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</si>
  <si>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</si>
  <si>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</si>
  <si>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</si>
  <si>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</si>
  <si>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</si>
  <si>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</si>
  <si>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</si>
  <si>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</si>
  <si>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</si>
  <si>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</si>
  <si>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</si>
  <si>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</si>
  <si>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</si>
  <si>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</si>
  <si>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</si>
  <si>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</si>
  <si>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</si>
  <si>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</si>
  <si>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</si>
  <si>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</si>
  <si>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</si>
  <si>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</si>
  <si>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</si>
  <si>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</si>
  <si>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</si>
  <si>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</si>
  <si>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</si>
  <si>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</si>
  <si>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</si>
  <si>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</si>
  <si>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</si>
  <si>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</si>
  <si>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</si>
  <si>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</si>
  <si>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</si>
  <si>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</si>
  <si>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</si>
  <si>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</si>
  <si>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</si>
  <si>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</si>
  <si>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</si>
  <si>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</si>
  <si>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</si>
  <si>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</si>
  <si>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</si>
  <si>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</si>
  <si>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</si>
  <si>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</si>
  <si>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</si>
  <si>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</si>
  <si>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</si>
  <si>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</si>
  <si>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</si>
  <si>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</si>
  <si>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</si>
  <si>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</si>
  <si>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</si>
  <si>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</si>
  <si>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</si>
  <si>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</si>
  <si>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</si>
  <si>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</si>
  <si>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</si>
  <si>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</si>
  <si>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</si>
  <si>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</si>
  <si>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</si>
  <si>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</si>
  <si>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</si>
  <si>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</si>
  <si>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</si>
  <si>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</si>
  <si>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</si>
  <si>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</si>
  <si>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</si>
  <si>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</si>
  <si>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</si>
  <si>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</si>
  <si>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</si>
  <si>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</si>
  <si>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</si>
  <si>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</si>
  <si>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</si>
  <si>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</si>
  <si>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</si>
  <si>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</si>
  <si>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</si>
  <si>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</si>
  <si>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</si>
  <si>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</si>
  <si>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</si>
  <si>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</si>
  <si>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</si>
  <si>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</si>
  <si>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</si>
  <si>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</si>
  <si>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</si>
  <si>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</si>
  <si>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</si>
  <si>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</si>
  <si>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</si>
  <si>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</si>
  <si>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</si>
  <si>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</si>
  <si>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</si>
  <si>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</si>
  <si>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</si>
  <si>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</si>
  <si>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</si>
  <si>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</si>
  <si>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</si>
  <si>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</si>
  <si>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</si>
  <si>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</si>
  <si>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</si>
  <si>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</si>
  <si>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</si>
  <si>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</si>
  <si>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</si>
  <si>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</si>
  <si>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</si>
  <si>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</si>
  <si>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</si>
  <si>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</si>
  <si>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</si>
  <si>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</si>
  <si>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</si>
  <si>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</si>
  <si>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</si>
  <si>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</si>
  <si>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</si>
  <si>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</si>
  <si>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</si>
  <si>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</si>
  <si>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</si>
  <si>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</si>
  <si>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</si>
  <si>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</si>
  <si>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</si>
  <si>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</si>
  <si>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</si>
  <si>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</si>
  <si>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</si>
  <si>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</si>
  <si>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</si>
  <si>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</si>
  <si>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</si>
  <si>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</si>
  <si>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</si>
  <si>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</si>
  <si>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</si>
  <si>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</si>
  <si>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</si>
  <si>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</si>
  <si>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</si>
  <si>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</si>
  <si>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</si>
  <si>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</si>
  <si>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</si>
  <si>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</si>
  <si>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</si>
  <si>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</si>
  <si>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</si>
  <si>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</si>
  <si>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</si>
  <si>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</si>
  <si>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</si>
  <si>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</si>
  <si>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</si>
  <si>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</si>
  <si>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</si>
  <si>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</si>
  <si>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</si>
  <si>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</si>
  <si>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</si>
  <si>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</si>
  <si>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</si>
  <si>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</si>
  <si>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</si>
  <si>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</si>
  <si>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</si>
  <si>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</si>
  <si>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</si>
  <si>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</si>
  <si>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</si>
  <si>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</si>
  <si>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</si>
  <si>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</si>
  <si>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</si>
  <si>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</si>
  <si>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</si>
  <si>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</si>
  <si>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</si>
  <si>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</si>
  <si>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</si>
  <si>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</si>
  <si>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</si>
  <si>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</si>
  <si>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</si>
  <si>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</si>
  <si>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</si>
  <si>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</si>
  <si>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</si>
  <si>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</si>
  <si>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</si>
  <si>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</si>
  <si>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</si>
  <si>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</si>
  <si>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</si>
  <si>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</si>
  <si>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</si>
  <si>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</si>
  <si>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</si>
  <si>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</si>
  <si>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</si>
  <si>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</si>
  <si>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</si>
  <si>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</si>
  <si>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</si>
  <si>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</si>
  <si>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</si>
  <si>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</si>
  <si>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</si>
  <si>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</si>
  <si>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</si>
  <si>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</si>
  <si>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</si>
  <si>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</si>
  <si>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</si>
  <si>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</si>
  <si>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</si>
  <si>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</si>
  <si>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</si>
  <si>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</si>
  <si>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</si>
  <si>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</si>
  <si>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</si>
  <si>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</si>
  <si>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</si>
  <si>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</si>
  <si>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</si>
  <si>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</si>
  <si>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</si>
  <si>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</si>
  <si>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</si>
  <si>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</si>
  <si>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</si>
  <si>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</si>
  <si>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</si>
  <si>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</si>
  <si>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</si>
  <si>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</si>
  <si>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</si>
  <si>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</si>
  <si>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</si>
  <si>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</si>
  <si>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</si>
  <si>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</si>
  <si>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</si>
  <si>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</si>
  <si>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</si>
  <si>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</si>
  <si>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</si>
  <si>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</si>
  <si>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</si>
  <si>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</si>
  <si>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</si>
  <si>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</si>
  <si>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</si>
  <si>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</si>
  <si>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</si>
  <si>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</si>
  <si>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</si>
  <si>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</si>
  <si>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</si>
  <si>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</si>
  <si>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</si>
  <si>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</si>
  <si>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</si>
  <si>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</si>
  <si>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</si>
  <si>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</si>
  <si>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</si>
  <si>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</si>
  <si>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</si>
  <si>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</si>
  <si>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</si>
  <si>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</si>
  <si>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</si>
  <si>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</si>
  <si>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</si>
  <si>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</si>
  <si>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</si>
  <si>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</si>
  <si>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</si>
  <si>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</si>
  <si>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</si>
  <si>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</si>
  <si>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</si>
  <si>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</si>
  <si>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</si>
  <si>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</si>
  <si>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</si>
  <si>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</si>
  <si>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</si>
  <si>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</si>
  <si>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</si>
  <si>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</si>
  <si>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</si>
  <si>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</si>
  <si>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</si>
  <si>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</si>
  <si>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</si>
  <si>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</si>
  <si>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</si>
  <si>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</si>
  <si>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</si>
  <si>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</si>
  <si>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</si>
  <si>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</si>
  <si>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</si>
  <si>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</si>
  <si>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</si>
  <si>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</si>
  <si>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</si>
  <si>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</si>
  <si>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</si>
  <si>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</si>
  <si>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</si>
  <si>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</si>
  <si>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</si>
  <si>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</si>
  <si>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</si>
  <si>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</si>
  <si>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</si>
  <si>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</si>
  <si>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</si>
  <si>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</si>
  <si>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</si>
  <si>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</si>
  <si>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</si>
  <si>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</si>
  <si>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</si>
  <si>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</si>
  <si>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</si>
  <si>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</si>
  <si>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</si>
  <si>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</si>
  <si>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</si>
  <si>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</si>
  <si>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</si>
  <si>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</si>
  <si>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</si>
  <si>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</si>
  <si>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</si>
  <si>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</si>
  <si>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</si>
  <si>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</si>
  <si>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</si>
  <si>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</si>
  <si>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</si>
  <si>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</si>
  <si>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</si>
  <si>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</si>
  <si>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</si>
  <si>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</si>
  <si>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</si>
  <si>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</si>
  <si>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</si>
  <si>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</si>
  <si>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</si>
  <si>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</si>
  <si>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</si>
  <si>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</si>
  <si>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</si>
  <si>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</si>
  <si>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</si>
  <si>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</si>
  <si>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</si>
  <si>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</si>
  <si>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</si>
  <si>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</si>
  <si>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</si>
  <si>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</si>
  <si>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</si>
  <si>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</si>
  <si>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</si>
  <si>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</si>
  <si>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</si>
  <si>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</si>
  <si>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</si>
  <si>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</si>
  <si>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</si>
  <si>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</si>
  <si>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</si>
  <si>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</si>
  <si>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</si>
  <si>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</si>
  <si>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</si>
  <si>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</si>
  <si>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</si>
  <si>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</si>
  <si>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</si>
  <si>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</si>
  <si>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</si>
  <si>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</si>
  <si>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</si>
  <si>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</si>
  <si>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</si>
  <si>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</si>
  <si>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</si>
  <si>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</si>
  <si>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</si>
  <si>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</si>
  <si>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</si>
  <si>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</si>
  <si>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</si>
  <si>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</si>
  <si>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</si>
  <si>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</si>
  <si>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</si>
  <si>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</si>
  <si>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</si>
  <si>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</si>
  <si>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</si>
  <si>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</si>
  <si>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</si>
  <si>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</si>
  <si>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</si>
  <si>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</si>
  <si>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</si>
  <si>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</si>
  <si>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</si>
  <si>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</si>
  <si>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</si>
  <si>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</si>
  <si>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</si>
  <si>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</si>
  <si>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</si>
  <si>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</si>
  <si>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</si>
  <si>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</si>
  <si>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</si>
  <si>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</si>
  <si>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</si>
  <si>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</si>
  <si>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</si>
  <si>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</si>
  <si>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</si>
  <si>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</si>
  <si>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</si>
  <si>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</si>
  <si>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</si>
  <si>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</si>
  <si>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</si>
  <si>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</si>
  <si>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</si>
  <si>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</si>
  <si>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</si>
  <si>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</si>
  <si>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</si>
  <si>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</si>
  <si>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</si>
  <si>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</si>
  <si>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</si>
  <si>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</si>
  <si>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</si>
  <si>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</si>
  <si>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</si>
  <si>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</si>
  <si>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</si>
  <si>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</si>
  <si>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</si>
  <si>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</si>
  <si>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</si>
  <si>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</si>
  <si>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</si>
  <si>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</si>
  <si>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</si>
  <si>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</si>
  <si>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</si>
  <si>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</si>
  <si>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</si>
  <si>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</si>
  <si>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</si>
  <si>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</si>
  <si>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</si>
  <si>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</si>
  <si>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</si>
  <si>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</si>
  <si>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</si>
  <si>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</si>
  <si>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</si>
  <si>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</si>
  <si>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</si>
  <si>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</si>
  <si>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</si>
  <si>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</si>
  <si>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</si>
  <si>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</si>
  <si>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</si>
  <si>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</si>
  <si>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</si>
  <si>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</si>
  <si>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</si>
  <si>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</si>
  <si>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</si>
  <si>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</si>
  <si>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</si>
  <si>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</si>
  <si>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</si>
  <si>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</si>
  <si>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</si>
  <si>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</si>
  <si>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</si>
  <si>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</si>
  <si>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</si>
  <si>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</si>
  <si>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</si>
  <si>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</si>
  <si>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</si>
  <si>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</si>
  <si>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</si>
  <si>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</si>
  <si>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</si>
  <si>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</si>
  <si>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</si>
  <si>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</si>
  <si>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</si>
  <si>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</si>
  <si>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</si>
  <si>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</si>
  <si>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</si>
  <si>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</si>
  <si>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</si>
  <si>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</si>
  <si>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</si>
  <si>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</si>
  <si>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</si>
  <si>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</si>
  <si>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</si>
  <si>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</si>
  <si>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</si>
  <si>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</si>
  <si>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</si>
  <si>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</si>
  <si>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</si>
  <si>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</si>
  <si>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</si>
  <si>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</si>
  <si>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</si>
  <si>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</si>
  <si>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</si>
  <si>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</si>
  <si>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</si>
  <si>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</si>
  <si>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</si>
  <si>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</si>
  <si>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</si>
  <si>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</si>
  <si>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</si>
  <si>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</si>
  <si>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</si>
  <si>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</si>
  <si>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</si>
  <si>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</si>
  <si>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</si>
  <si>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</si>
  <si>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</si>
  <si>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</si>
  <si>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</si>
  <si>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</si>
  <si>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</si>
  <si>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</si>
  <si>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</si>
  <si>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</si>
  <si>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</si>
  <si>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</si>
  <si>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</si>
  <si>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</si>
  <si>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</si>
  <si>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</si>
  <si>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</si>
  <si>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</si>
  <si>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</si>
  <si>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</si>
  <si>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</si>
  <si>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</si>
  <si>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</si>
  <si>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</si>
  <si>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</si>
  <si>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</si>
  <si>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</si>
  <si>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</si>
  <si>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</si>
  <si>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</si>
  <si>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</si>
  <si>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</si>
  <si>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</si>
  <si>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</si>
  <si>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</si>
  <si>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</si>
  <si>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</si>
  <si>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</si>
  <si>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</si>
  <si>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</si>
  <si>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</si>
  <si>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</si>
  <si>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</si>
  <si>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</si>
  <si>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</si>
  <si>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</si>
  <si>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</si>
  <si>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</si>
  <si>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</si>
  <si>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</si>
  <si>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</si>
  <si>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</si>
  <si>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</si>
  <si>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</si>
  <si>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</si>
  <si>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</si>
  <si>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</si>
  <si>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</si>
  <si>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</si>
  <si>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</si>
  <si>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</si>
  <si>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</si>
  <si>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</si>
  <si>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</si>
  <si>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</si>
  <si>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</si>
  <si>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</si>
  <si>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</si>
  <si>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</si>
  <si>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</si>
  <si>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</si>
  <si>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</si>
  <si>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</si>
  <si>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</si>
  <si>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</si>
  <si>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</si>
  <si>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</si>
  <si>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</si>
  <si>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</si>
  <si>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</si>
  <si>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</si>
  <si>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</si>
  <si>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</si>
  <si>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</si>
  <si>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</si>
  <si>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</si>
  <si>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</si>
  <si>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</si>
  <si>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</si>
  <si>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</si>
  <si>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</si>
  <si>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</si>
  <si>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</si>
  <si>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</si>
  <si>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</si>
  <si>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</si>
  <si>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</si>
  <si>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</si>
  <si>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</si>
  <si>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</si>
  <si>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</si>
  <si>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</si>
  <si>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</si>
  <si>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</si>
  <si>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</si>
  <si>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</si>
  <si>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</si>
  <si>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</si>
  <si>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</si>
  <si>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</si>
  <si>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</si>
  <si>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</si>
  <si>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</si>
  <si>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</si>
  <si>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</si>
  <si>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</si>
  <si>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</si>
  <si>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</si>
  <si>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</si>
  <si>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</si>
  <si>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</si>
  <si>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</si>
  <si>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</si>
  <si>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</si>
  <si>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</si>
  <si>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</si>
  <si>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</si>
  <si>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</si>
  <si>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</si>
  <si>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</si>
  <si>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</si>
  <si>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</si>
  <si>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</si>
  <si>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</si>
  <si>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</si>
  <si>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</si>
  <si>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</si>
  <si>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</si>
  <si>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</si>
  <si>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</si>
  <si>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</si>
  <si>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</si>
  <si>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</si>
  <si>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</si>
  <si>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</si>
  <si>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</si>
  <si>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</si>
  <si>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</si>
  <si>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</si>
  <si>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</si>
  <si>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</si>
  <si>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</si>
  <si>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</si>
  <si>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</si>
  <si>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</si>
  <si>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</si>
  <si>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</si>
  <si>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</si>
  <si>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</si>
  <si>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</si>
  <si>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</si>
  <si>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</si>
  <si>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</si>
  <si>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</si>
  <si>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</si>
  <si>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</si>
  <si>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</si>
  <si>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</si>
  <si>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</si>
  <si>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</si>
  <si>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</si>
  <si>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</si>
  <si>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</si>
  <si>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</si>
  <si>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</si>
  <si>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</si>
  <si>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</si>
  <si>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</si>
  <si>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</si>
  <si>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</si>
  <si>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</si>
  <si>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</si>
  <si>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</si>
  <si>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</si>
  <si>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</si>
  <si>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</si>
  <si>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</si>
  <si>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</si>
  <si>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</si>
  <si>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</si>
  <si>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</si>
  <si>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</si>
  <si>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</si>
  <si>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</si>
  <si>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</si>
  <si>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</si>
  <si>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</si>
  <si>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</si>
  <si>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</si>
  <si>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</si>
  <si>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</si>
  <si>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</si>
  <si>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</si>
  <si>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</si>
  <si>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</si>
  <si>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</si>
  <si>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</si>
  <si>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</si>
  <si>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</si>
  <si>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</si>
  <si>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</si>
  <si>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</si>
  <si>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</si>
  <si>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</si>
  <si>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</si>
  <si>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</si>
  <si>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</si>
  <si>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</si>
  <si>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</si>
  <si>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</si>
  <si>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</si>
  <si>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</si>
  <si>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</si>
  <si>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</si>
  <si>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</si>
  <si>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</si>
  <si>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</si>
  <si>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</si>
  <si>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</si>
  <si>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</si>
  <si>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</si>
  <si>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</si>
  <si>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</si>
  <si>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</si>
  <si>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</si>
  <si>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</si>
  <si>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</si>
  <si>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</si>
  <si>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</si>
  <si>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</si>
  <si>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</si>
  <si>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</si>
  <si>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</si>
  <si>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</si>
  <si>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</si>
  <si>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</si>
  <si>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</si>
  <si>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</si>
  <si>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</si>
  <si>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</si>
  <si>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</si>
  <si>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</si>
  <si>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</si>
  <si>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</si>
  <si>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</si>
  <si>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</si>
  <si>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</si>
  <si>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</si>
  <si>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</si>
  <si>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</si>
  <si>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</si>
  <si>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</si>
  <si>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</si>
  <si>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</si>
  <si>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</si>
  <si>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</si>
  <si>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</si>
  <si>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</si>
  <si>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</si>
  <si>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</si>
  <si>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</si>
  <si>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</si>
  <si>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</si>
  <si>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</si>
  <si>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</si>
  <si>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</si>
  <si>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</si>
  <si>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</si>
  <si>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</si>
  <si>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</si>
  <si>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</si>
  <si>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</si>
  <si>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</si>
  <si>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</si>
  <si>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</si>
  <si>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</si>
  <si>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</si>
  <si>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</si>
  <si>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</si>
  <si>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</si>
  <si>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</si>
  <si>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</si>
  <si>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</si>
  <si>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</si>
  <si>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</si>
  <si>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</si>
  <si>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</si>
  <si>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</si>
  <si>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</si>
  <si>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</si>
  <si>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</si>
  <si>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</si>
  <si>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</si>
  <si>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</si>
  <si>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</si>
  <si>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</si>
  <si>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</si>
  <si>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</si>
  <si>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</si>
  <si>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</si>
  <si>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</si>
  <si>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</si>
  <si>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</si>
  <si>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</si>
  <si>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</si>
  <si>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</si>
  <si>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</si>
  <si>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</si>
  <si>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</si>
  <si>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</si>
  <si>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</si>
  <si>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</si>
  <si>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</si>
  <si>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</si>
  <si>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</si>
  <si>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</si>
  <si>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</si>
  <si>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</si>
  <si>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</si>
  <si>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</si>
  <si>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</si>
  <si>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</si>
  <si>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</si>
  <si>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</si>
  <si>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</si>
  <si>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</si>
  <si>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</si>
  <si>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</si>
  <si>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</si>
  <si>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</si>
  <si>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</si>
  <si>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</si>
  <si>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</si>
  <si>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</si>
  <si>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</si>
  <si>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</si>
  <si>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</si>
  <si>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</si>
  <si>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</si>
  <si>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</si>
  <si>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</si>
  <si>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</si>
  <si>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</si>
  <si>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</si>
  <si>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</si>
  <si>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</si>
  <si>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</si>
  <si>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</si>
  <si>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</si>
  <si>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</si>
  <si>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</si>
  <si>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</si>
  <si>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</si>
  <si>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</si>
  <si>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</si>
  <si>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</si>
  <si>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</si>
  <si>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</si>
  <si>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</si>
  <si>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</si>
  <si>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</si>
  <si>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</si>
  <si>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</si>
  <si>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</si>
  <si>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</si>
  <si>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</si>
  <si>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</si>
  <si>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</si>
  <si>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</si>
  <si>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</si>
  <si>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</si>
  <si>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</si>
  <si>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</si>
  <si>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</si>
  <si>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</si>
  <si>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</si>
  <si>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</si>
  <si>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</si>
  <si>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</si>
  <si>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</si>
  <si>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</si>
  <si>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</si>
  <si>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</si>
  <si>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</si>
  <si>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</si>
  <si>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</si>
  <si>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</si>
  <si>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</si>
  <si>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</si>
  <si>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</si>
  <si>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</si>
  <si>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</si>
  <si>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</si>
  <si>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</si>
  <si>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</si>
  <si>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</si>
  <si>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</si>
  <si>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</si>
  <si>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</si>
  <si>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</si>
  <si>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</si>
  <si>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</si>
  <si>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</si>
  <si>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</si>
  <si>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</si>
  <si>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</si>
  <si>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</si>
  <si>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</si>
  <si>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</si>
  <si>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</si>
  <si>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</si>
  <si>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</si>
  <si>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</si>
  <si>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</si>
  <si>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</si>
  <si>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</si>
  <si>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</si>
  <si>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</si>
  <si>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</si>
  <si>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</si>
  <si>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</si>
  <si>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</si>
  <si>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</si>
  <si>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</si>
  <si>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</si>
  <si>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</si>
  <si>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</si>
  <si>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</si>
  <si>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</si>
  <si>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</si>
  <si>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</si>
  <si>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</si>
  <si>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</si>
  <si>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</si>
  <si>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</si>
  <si>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</si>
  <si>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</si>
  <si>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</si>
  <si>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</si>
  <si>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</si>
  <si>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</si>
  <si>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</si>
  <si>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</si>
  <si>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</si>
  <si>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</si>
  <si>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</si>
  <si>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</si>
  <si>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</si>
  <si>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</si>
  <si>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</si>
  <si>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</si>
  <si>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</si>
  <si>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</si>
  <si>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</si>
  <si>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</si>
  <si>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</si>
  <si>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</si>
  <si>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</si>
  <si>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</si>
  <si>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</si>
  <si>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</si>
  <si>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</si>
  <si>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</si>
  <si>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</si>
  <si>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</si>
  <si>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</si>
  <si>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</si>
  <si>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</si>
  <si>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</si>
  <si>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</si>
  <si>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</si>
  <si>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</si>
  <si>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</si>
  <si>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</si>
  <si>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</si>
  <si>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</si>
  <si>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</si>
  <si>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</si>
  <si>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</si>
  <si>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</si>
  <si>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</si>
  <si>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</si>
  <si>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</si>
  <si>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</si>
  <si>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</si>
  <si>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</si>
  <si>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</si>
  <si>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</si>
  <si>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</si>
  <si>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</si>
  <si>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</si>
  <si>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</si>
  <si>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</si>
  <si>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</si>
  <si>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</si>
  <si>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</si>
  <si>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</si>
  <si>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</si>
  <si>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</si>
  <si>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</si>
  <si>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</si>
  <si>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</si>
  <si>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</si>
  <si>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</si>
  <si>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</si>
  <si>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</si>
  <si>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</si>
  <si>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</si>
  <si>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</si>
  <si>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</si>
  <si>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</si>
  <si>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</si>
  <si>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</si>
  <si>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</si>
  <si>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</si>
  <si>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</si>
  <si>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</si>
  <si>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</si>
  <si>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</si>
  <si>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</si>
  <si>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</si>
  <si>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</si>
  <si>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</si>
  <si>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</si>
  <si>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</si>
  <si>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</si>
  <si>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</si>
  <si>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</si>
  <si>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</si>
  <si>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</si>
  <si>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</si>
  <si>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</si>
  <si>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</si>
  <si>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</si>
  <si>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</si>
  <si>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</si>
  <si>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</si>
  <si>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</si>
  <si>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</si>
  <si>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</si>
  <si>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172</t>
  </si>
  <si>
    <t xml:space="preserve"> </t>
  </si>
  <si>
    <t>173</t>
  </si>
  <si>
    <t>Morton General Hospital</t>
  </si>
  <si>
    <t>521 Adams Ave</t>
  </si>
  <si>
    <t>PO Box 1138</t>
  </si>
  <si>
    <t>Morton, WA 98356</t>
  </si>
  <si>
    <t>Lewis</t>
  </si>
  <si>
    <t>Leianne Everett</t>
  </si>
  <si>
    <t>Richard Boggess</t>
  </si>
  <si>
    <t>Judy Ramsey</t>
  </si>
  <si>
    <t>360-496-5112</t>
  </si>
  <si>
    <t>360-496-3511</t>
  </si>
  <si>
    <t>Morton WA 98356</t>
  </si>
  <si>
    <t>Shelly Fritz</t>
  </si>
  <si>
    <t>Changed prior year since was total surg time, now able to break out Anes time from Surg time.</t>
  </si>
  <si>
    <t>Reducing our non-skilled swing bed census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</si>
</sst>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7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9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37" fontId="8" fillId="0" borderId="0"/>
    <xf numFmtId="9" fontId="3" fillId="0" borderId="0" applyFont="0" applyFill="0" applyBorder="0" applyAlignment="0" applyProtection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37" fontId="16" fillId="0" borderId="0"/>
    <xf numFmtId="0" fontId="7" fillId="0" borderId="0"/>
    <xf numFmtId="37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37" fontId="16" fillId="0" borderId="0"/>
    <xf numFmtId="0" fontId="1" fillId="0" borderId="0"/>
  </cellStyleXfs>
  <cellXfs count="287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49" fontId="11" fillId="4" borderId="1" xfId="0" quotePrefix="1" applyNumberFormat="1" applyFont="1" applyFill="1" applyBorder="1" applyAlignment="1" applyProtection="1">
      <alignment horizontal="left"/>
      <protection locked="0"/>
    </xf>
    <xf numFmtId="37" fontId="11" fillId="3" borderId="0" xfId="0" applyFont="1" applyFill="1" applyAlignment="1" applyProtection="1">
      <alignment horizontal="center" vertical="center"/>
    </xf>
  </cellXfs>
  <cellStyles count="29">
    <cellStyle name="Comma" xfId="1" builtinId="3"/>
    <cellStyle name="Comma 2" xfId="26"/>
    <cellStyle name="Hyperlink" xfId="2" builtinId="8"/>
    <cellStyle name="Normal" xfId="0" builtinId="0"/>
    <cellStyle name="Normal 10" xfId="28"/>
    <cellStyle name="Normal 10 2" xfId="25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 3 2" xfId="27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" xfId="24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>
      <selection activeCell="E719" sqref="E719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>
        <v>140559</v>
      </c>
      <c r="F47" s="184"/>
      <c r="G47" s="184"/>
      <c r="H47" s="184"/>
      <c r="I47" s="184"/>
      <c r="J47" s="184"/>
      <c r="K47" s="184"/>
      <c r="L47" s="184">
        <v>87508</v>
      </c>
      <c r="M47" s="184"/>
      <c r="N47" s="184"/>
      <c r="O47" s="184"/>
      <c r="P47" s="184">
        <v>26040</v>
      </c>
      <c r="Q47" s="184"/>
      <c r="R47" s="184">
        <v>44053</v>
      </c>
      <c r="S47" s="184"/>
      <c r="T47" s="184"/>
      <c r="U47" s="184">
        <v>52555</v>
      </c>
      <c r="V47" s="184"/>
      <c r="W47" s="184"/>
      <c r="X47" s="184"/>
      <c r="Y47" s="184">
        <v>57405</v>
      </c>
      <c r="Z47" s="184"/>
      <c r="AA47" s="184"/>
      <c r="AB47" s="184">
        <v>24983</v>
      </c>
      <c r="AC47" s="184">
        <v>17410</v>
      </c>
      <c r="AD47" s="184"/>
      <c r="AE47" s="184">
        <v>55116</v>
      </c>
      <c r="AF47" s="184"/>
      <c r="AG47" s="184">
        <f>84491+107853</f>
        <v>192344</v>
      </c>
      <c r="AH47" s="184"/>
      <c r="AI47" s="184">
        <v>2366</v>
      </c>
      <c r="AJ47" s="184">
        <f>2049+27498</f>
        <v>29547</v>
      </c>
      <c r="AK47" s="184"/>
      <c r="AL47" s="184"/>
      <c r="AM47" s="184">
        <v>5577</v>
      </c>
      <c r="AN47" s="184"/>
      <c r="AO47" s="184"/>
      <c r="AP47" s="184">
        <v>165512</v>
      </c>
      <c r="AQ47" s="184"/>
      <c r="AR47" s="184"/>
      <c r="AS47" s="184"/>
      <c r="AT47" s="184"/>
      <c r="AU47" s="184"/>
      <c r="AV47" s="184"/>
      <c r="AW47" s="184"/>
      <c r="AX47" s="184"/>
      <c r="AY47" s="184">
        <v>28256</v>
      </c>
      <c r="AZ47" s="184"/>
      <c r="BA47" s="184">
        <v>11236</v>
      </c>
      <c r="BB47" s="184">
        <v>12415</v>
      </c>
      <c r="BC47" s="184">
        <v>2208</v>
      </c>
      <c r="BD47" s="184">
        <v>10850</v>
      </c>
      <c r="BE47" s="184">
        <v>28354</v>
      </c>
      <c r="BF47" s="184">
        <v>32559</v>
      </c>
      <c r="BG47" s="184">
        <v>6260</v>
      </c>
      <c r="BH47" s="184">
        <f>22063+24417</f>
        <v>46480</v>
      </c>
      <c r="BI47" s="184"/>
      <c r="BJ47" s="184">
        <v>36480</v>
      </c>
      <c r="BK47" s="184">
        <v>50863</v>
      </c>
      <c r="BL47" s="184">
        <v>38339</v>
      </c>
      <c r="BM47" s="184"/>
      <c r="BN47" s="184">
        <v>58187</v>
      </c>
      <c r="BO47" s="184">
        <v>5522</v>
      </c>
      <c r="BP47" s="184"/>
      <c r="BQ47" s="184"/>
      <c r="BR47" s="184">
        <v>30451</v>
      </c>
      <c r="BS47" s="184"/>
      <c r="BT47" s="184"/>
      <c r="BU47" s="184"/>
      <c r="BV47" s="184">
        <v>17160</v>
      </c>
      <c r="BW47" s="184"/>
      <c r="BX47" s="184"/>
      <c r="BY47" s="184">
        <v>31241</v>
      </c>
      <c r="BZ47" s="184"/>
      <c r="CA47" s="184"/>
      <c r="CB47" s="184"/>
      <c r="CC47" s="184"/>
      <c r="CD47" s="195"/>
      <c r="CE47" s="195">
        <f>SUM(C47:CC47)</f>
        <v>1347836</v>
      </c>
    </row>
    <row r="48" spans="1:83" ht="12.6" customHeight="1" x14ac:dyDescent="0.25">
      <c r="A48" s="175" t="s">
        <v>205</v>
      </c>
      <c r="B48" s="183">
        <v>1880584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211127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117991</v>
      </c>
      <c r="M48" s="195">
        <f>ROUND(((B48/CE61)*M61),0)</f>
        <v>0</v>
      </c>
      <c r="N48" s="195">
        <f>ROUND(((B48/CE61)*N61),0)</f>
        <v>10565</v>
      </c>
      <c r="O48" s="195">
        <f>ROUND(((B48/CE61)*O61),0)</f>
        <v>0</v>
      </c>
      <c r="P48" s="195">
        <f>ROUND(((B48/CE61)*P61),0)</f>
        <v>31594</v>
      </c>
      <c r="Q48" s="195">
        <f>ROUND(((B48/CE61)*Q61),0)</f>
        <v>0</v>
      </c>
      <c r="R48" s="195">
        <f>ROUND(((B48/CE61)*R61),0)</f>
        <v>60255</v>
      </c>
      <c r="S48" s="195">
        <f>ROUND(((B48/CE61)*S61),0)</f>
        <v>0</v>
      </c>
      <c r="T48" s="195">
        <f>ROUND(((B48/CE61)*T61),0)</f>
        <v>0</v>
      </c>
      <c r="U48" s="195">
        <f>ROUND(((B48/CE61)*U61),0)</f>
        <v>70900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77084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30178</v>
      </c>
      <c r="AC48" s="195">
        <f>ROUND(((B48/CE61)*AC61),0)</f>
        <v>25808</v>
      </c>
      <c r="AD48" s="195">
        <f>ROUND(((B48/CE61)*AD61),0)</f>
        <v>0</v>
      </c>
      <c r="AE48" s="195">
        <f>ROUND(((B48/CE61)*AE61),0)</f>
        <v>115506</v>
      </c>
      <c r="AF48" s="195">
        <f>ROUND(((B48/CE61)*AF61),0)</f>
        <v>0</v>
      </c>
      <c r="AG48" s="195">
        <f>ROUND(((B48/CE61)*AG61),0)</f>
        <v>203550</v>
      </c>
      <c r="AH48" s="195">
        <f>ROUND(((B48/CE61)*AH61),0)</f>
        <v>0</v>
      </c>
      <c r="AI48" s="195">
        <f>ROUND(((B48/CE61)*AI61),0)</f>
        <v>3084</v>
      </c>
      <c r="AJ48" s="195">
        <f>ROUND(((B48/CE61)*AJ61),0)</f>
        <v>52614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6762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234570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34928</v>
      </c>
      <c r="AZ48" s="195">
        <f>ROUND(((B48/CE61)*AZ61),0)</f>
        <v>0</v>
      </c>
      <c r="BA48" s="195">
        <f>ROUND(((B48/CE61)*BA61),0)</f>
        <v>14681</v>
      </c>
      <c r="BB48" s="195">
        <f>ROUND(((B48/CE61)*BB61),0)</f>
        <v>12653</v>
      </c>
      <c r="BC48" s="195">
        <f>ROUND(((B48/CE61)*BC61),0)</f>
        <v>4065</v>
      </c>
      <c r="BD48" s="195">
        <f>ROUND(((B48/CE61)*BD61),0)</f>
        <v>10966</v>
      </c>
      <c r="BE48" s="195">
        <f>ROUND(((B48/CE61)*BE61),0)</f>
        <v>38475</v>
      </c>
      <c r="BF48" s="195">
        <f>ROUND(((B48/CE61)*BF61),0)</f>
        <v>47742</v>
      </c>
      <c r="BG48" s="195">
        <f>ROUND(((B48/CE61)*BG61),0)</f>
        <v>6819</v>
      </c>
      <c r="BH48" s="195">
        <f>ROUND(((B48/CE61)*BH61),0)</f>
        <v>55450</v>
      </c>
      <c r="BI48" s="195">
        <f>ROUND(((B48/CE61)*BI61),0)</f>
        <v>0</v>
      </c>
      <c r="BJ48" s="195">
        <f>ROUND(((B48/CE61)*BJ61),0)</f>
        <v>37327</v>
      </c>
      <c r="BK48" s="195">
        <f>ROUND(((B48/CE61)*BK61),0)</f>
        <v>61114</v>
      </c>
      <c r="BL48" s="195">
        <f>ROUND(((B48/CE61)*BL61),0)</f>
        <v>46701</v>
      </c>
      <c r="BM48" s="195">
        <f>ROUND(((B48/CE61)*BM61),0)</f>
        <v>0</v>
      </c>
      <c r="BN48" s="195">
        <f>ROUND(((B48/CE61)*BN61),0)</f>
        <v>71631</v>
      </c>
      <c r="BO48" s="195">
        <f>ROUND(((B48/CE61)*BO61),0)</f>
        <v>9205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32540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23063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45831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75803</v>
      </c>
      <c r="CD48" s="195"/>
      <c r="CE48" s="195">
        <f>SUM(C48:CD48)</f>
        <v>1880582</v>
      </c>
    </row>
    <row r="49" spans="1:84" ht="12.6" customHeight="1" x14ac:dyDescent="0.25">
      <c r="A49" s="175" t="s">
        <v>206</v>
      </c>
      <c r="B49" s="195">
        <f>B47+B48</f>
        <v>1880584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1810679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423208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29918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24308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56626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11496</v>
      </c>
      <c r="AC52" s="195">
        <f>ROUND((B52/(CE76+CF76)*AC76),0)</f>
        <v>22900</v>
      </c>
      <c r="AD52" s="195">
        <f>ROUND((B52/(CE76+CF76)*AD76),0)</f>
        <v>0</v>
      </c>
      <c r="AE52" s="195">
        <f>ROUND((B52/(CE76+CF76)*AE76),0)</f>
        <v>65237</v>
      </c>
      <c r="AF52" s="195">
        <f>ROUND((B52/(CE76+CF76)*AF76),0)</f>
        <v>0</v>
      </c>
      <c r="AG52" s="195">
        <f>ROUND((B52/(CE76+CF76)*AG76),0)</f>
        <v>81673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32965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153373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76479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65006</v>
      </c>
      <c r="AZ52" s="195">
        <f>ROUND((B52/(CE76+CF76)*AZ76),0)</f>
        <v>0</v>
      </c>
      <c r="BA52" s="195">
        <f>ROUND((B52/(CE76+CF76)*BA76),0)</f>
        <v>15628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17406</v>
      </c>
      <c r="BE52" s="195">
        <f>ROUND((B52/(CE76+CF76)*BE76),0)</f>
        <v>559430</v>
      </c>
      <c r="BF52" s="195">
        <f>ROUND((B52/(CE76+CF76)*BF76),0)</f>
        <v>9211</v>
      </c>
      <c r="BG52" s="195">
        <f>ROUND((B52/(CE76+CF76)*BG76),0)</f>
        <v>10457</v>
      </c>
      <c r="BH52" s="195">
        <f>ROUND((B52/(CE76+CF76)*BH76),0)</f>
        <v>1847</v>
      </c>
      <c r="BI52" s="195">
        <f>ROUND((B52/(CE76+CF76)*BI76),0)</f>
        <v>0</v>
      </c>
      <c r="BJ52" s="195">
        <f>ROUND((B52/(CE76+CF76)*BJ76),0)</f>
        <v>31626</v>
      </c>
      <c r="BK52" s="195">
        <f>ROUND((B52/(CE76+CF76)*BK76),0)</f>
        <v>31626</v>
      </c>
      <c r="BL52" s="195">
        <f>ROUND((B52/(CE76+CF76)*BL76),0)</f>
        <v>14220</v>
      </c>
      <c r="BM52" s="195">
        <f>ROUND((B52/(CE76+CF76)*BM76),0)</f>
        <v>0</v>
      </c>
      <c r="BN52" s="195">
        <f>ROUND((B52/(CE76+CF76)*BN76),0)</f>
        <v>20568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12973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26178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16321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1810680</v>
      </c>
    </row>
    <row r="53" spans="1:84" ht="12.6" customHeight="1" x14ac:dyDescent="0.25">
      <c r="A53" s="175" t="s">
        <v>206</v>
      </c>
      <c r="B53" s="195">
        <f>B51+B52</f>
        <v>1810679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575</v>
      </c>
      <c r="F59" s="184"/>
      <c r="G59" s="184"/>
      <c r="H59" s="184"/>
      <c r="I59" s="184"/>
      <c r="J59" s="184"/>
      <c r="K59" s="184"/>
      <c r="L59" s="184">
        <v>4767</v>
      </c>
      <c r="M59" s="184"/>
      <c r="N59" s="184"/>
      <c r="O59" s="184"/>
      <c r="P59" s="185">
        <v>8208</v>
      </c>
      <c r="Q59" s="185"/>
      <c r="R59" s="185">
        <v>13736</v>
      </c>
      <c r="S59" s="248"/>
      <c r="T59" s="248"/>
      <c r="U59" s="224">
        <v>48014</v>
      </c>
      <c r="V59" s="185"/>
      <c r="W59" s="185">
        <v>293</v>
      </c>
      <c r="X59" s="185">
        <v>1459</v>
      </c>
      <c r="Y59" s="185">
        <v>5328</v>
      </c>
      <c r="Z59" s="185"/>
      <c r="AA59" s="185">
        <v>80</v>
      </c>
      <c r="AB59" s="248"/>
      <c r="AC59" s="185">
        <v>11005</v>
      </c>
      <c r="AD59" s="185"/>
      <c r="AE59" s="185">
        <v>20386</v>
      </c>
      <c r="AF59" s="185"/>
      <c r="AG59" s="185">
        <v>4456</v>
      </c>
      <c r="AH59" s="185"/>
      <c r="AI59" s="185"/>
      <c r="AJ59" s="185">
        <v>1133</v>
      </c>
      <c r="AK59" s="185"/>
      <c r="AL59" s="185"/>
      <c r="AM59" s="185"/>
      <c r="AN59" s="185"/>
      <c r="AO59" s="185"/>
      <c r="AP59" s="185">
        <v>12963</v>
      </c>
      <c r="AQ59" s="185"/>
      <c r="AR59" s="185"/>
      <c r="AS59" s="185"/>
      <c r="AT59" s="185"/>
      <c r="AU59" s="185"/>
      <c r="AV59" s="248"/>
      <c r="AW59" s="248"/>
      <c r="AX59" s="248"/>
      <c r="AY59" s="185">
        <v>63442</v>
      </c>
      <c r="AZ59" s="185"/>
      <c r="BA59" s="248"/>
      <c r="BB59" s="248"/>
      <c r="BC59" s="248"/>
      <c r="BD59" s="248"/>
      <c r="BE59" s="185">
        <v>78437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16.2</v>
      </c>
      <c r="F60" s="223"/>
      <c r="G60" s="187"/>
      <c r="H60" s="187"/>
      <c r="I60" s="187"/>
      <c r="J60" s="223"/>
      <c r="K60" s="187"/>
      <c r="L60" s="187">
        <v>16.100000000000001</v>
      </c>
      <c r="M60" s="187"/>
      <c r="N60" s="187"/>
      <c r="O60" s="187"/>
      <c r="P60" s="221">
        <v>2</v>
      </c>
      <c r="Q60" s="221"/>
      <c r="R60" s="221">
        <v>1.3</v>
      </c>
      <c r="S60" s="221"/>
      <c r="T60" s="221"/>
      <c r="U60" s="221">
        <v>6.3</v>
      </c>
      <c r="V60" s="221"/>
      <c r="W60" s="221"/>
      <c r="X60" s="221"/>
      <c r="Y60" s="221">
        <v>5.3</v>
      </c>
      <c r="Z60" s="221"/>
      <c r="AA60" s="221"/>
      <c r="AB60" s="221">
        <v>2</v>
      </c>
      <c r="AC60" s="221">
        <v>2.1</v>
      </c>
      <c r="AD60" s="221"/>
      <c r="AE60" s="221">
        <v>6.9</v>
      </c>
      <c r="AF60" s="221"/>
      <c r="AG60" s="221">
        <v>12.2</v>
      </c>
      <c r="AH60" s="221"/>
      <c r="AI60" s="221"/>
      <c r="AJ60" s="221">
        <v>2.7</v>
      </c>
      <c r="AK60" s="221"/>
      <c r="AL60" s="221"/>
      <c r="AM60" s="221">
        <v>1</v>
      </c>
      <c r="AN60" s="221"/>
      <c r="AO60" s="221"/>
      <c r="AP60" s="221">
        <v>22.5</v>
      </c>
      <c r="AQ60" s="221"/>
      <c r="AR60" s="221"/>
      <c r="AS60" s="221"/>
      <c r="AT60" s="221"/>
      <c r="AU60" s="221"/>
      <c r="AV60" s="221"/>
      <c r="AW60" s="221"/>
      <c r="AX60" s="221"/>
      <c r="AY60" s="221">
        <v>7.8</v>
      </c>
      <c r="AZ60" s="221"/>
      <c r="BA60" s="221">
        <v>3</v>
      </c>
      <c r="BB60" s="221">
        <v>1</v>
      </c>
      <c r="BC60" s="221">
        <v>1</v>
      </c>
      <c r="BD60" s="221">
        <v>2</v>
      </c>
      <c r="BE60" s="221">
        <v>5.5</v>
      </c>
      <c r="BF60" s="221">
        <v>10.4</v>
      </c>
      <c r="BG60" s="221">
        <v>0.7</v>
      </c>
      <c r="BH60" s="221">
        <v>5.5</v>
      </c>
      <c r="BI60" s="221"/>
      <c r="BJ60" s="221">
        <v>4.0999999999999996</v>
      </c>
      <c r="BK60" s="221">
        <v>9.5</v>
      </c>
      <c r="BL60" s="221">
        <v>8.4</v>
      </c>
      <c r="BM60" s="221"/>
      <c r="BN60" s="221">
        <v>3.5</v>
      </c>
      <c r="BO60" s="221">
        <v>0.9</v>
      </c>
      <c r="BP60" s="221"/>
      <c r="BQ60" s="221"/>
      <c r="BR60" s="221">
        <v>3.1</v>
      </c>
      <c r="BS60" s="221"/>
      <c r="BT60" s="221"/>
      <c r="BU60" s="221"/>
      <c r="BV60" s="221">
        <v>3.9</v>
      </c>
      <c r="BW60" s="221"/>
      <c r="BX60" s="221"/>
      <c r="BY60" s="221">
        <v>3.1</v>
      </c>
      <c r="BZ60" s="221"/>
      <c r="CA60" s="221"/>
      <c r="CB60" s="221"/>
      <c r="CC60" s="221">
        <v>6</v>
      </c>
      <c r="CD60" s="249" t="s">
        <v>221</v>
      </c>
      <c r="CE60" s="251">
        <f t="shared" ref="CE60:CE70" si="0">SUM(C60:CD60)</f>
        <v>176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1552346</v>
      </c>
      <c r="F61" s="185"/>
      <c r="G61" s="184"/>
      <c r="H61" s="184"/>
      <c r="I61" s="185"/>
      <c r="J61" s="185"/>
      <c r="K61" s="185"/>
      <c r="L61" s="185">
        <v>867551</v>
      </c>
      <c r="M61" s="184"/>
      <c r="N61" s="184">
        <v>77680</v>
      </c>
      <c r="O61" s="184"/>
      <c r="P61" s="185">
        <v>232303</v>
      </c>
      <c r="Q61" s="185"/>
      <c r="R61" s="185">
        <v>443035</v>
      </c>
      <c r="S61" s="185"/>
      <c r="T61" s="185"/>
      <c r="U61" s="185">
        <v>521304</v>
      </c>
      <c r="V61" s="185"/>
      <c r="W61" s="185"/>
      <c r="X61" s="185"/>
      <c r="Y61" s="185">
        <v>566772</v>
      </c>
      <c r="Z61" s="185"/>
      <c r="AA61" s="185"/>
      <c r="AB61" s="185">
        <v>221889</v>
      </c>
      <c r="AC61" s="185">
        <v>189757</v>
      </c>
      <c r="AD61" s="185"/>
      <c r="AE61" s="185">
        <v>849276</v>
      </c>
      <c r="AF61" s="185"/>
      <c r="AG61" s="185">
        <v>1496637</v>
      </c>
      <c r="AH61" s="185"/>
      <c r="AI61" s="185">
        <v>22674</v>
      </c>
      <c r="AJ61" s="185">
        <v>386851</v>
      </c>
      <c r="AK61" s="185"/>
      <c r="AL61" s="185"/>
      <c r="AM61" s="185">
        <v>49721</v>
      </c>
      <c r="AN61" s="185"/>
      <c r="AO61" s="185"/>
      <c r="AP61" s="185">
        <v>1724716</v>
      </c>
      <c r="AQ61" s="185"/>
      <c r="AR61" s="185"/>
      <c r="AS61" s="185"/>
      <c r="AT61" s="185"/>
      <c r="AU61" s="185"/>
      <c r="AV61" s="185"/>
      <c r="AW61" s="185"/>
      <c r="AX61" s="185"/>
      <c r="AY61" s="185">
        <v>256814</v>
      </c>
      <c r="AZ61" s="185"/>
      <c r="BA61" s="185">
        <v>107945</v>
      </c>
      <c r="BB61" s="185">
        <v>93030</v>
      </c>
      <c r="BC61" s="185">
        <v>29891</v>
      </c>
      <c r="BD61" s="185">
        <v>80630</v>
      </c>
      <c r="BE61" s="185">
        <v>282890</v>
      </c>
      <c r="BF61" s="185">
        <v>351028</v>
      </c>
      <c r="BG61" s="185">
        <v>50141</v>
      </c>
      <c r="BH61" s="185">
        <v>407708</v>
      </c>
      <c r="BI61" s="185"/>
      <c r="BJ61" s="185">
        <v>274452</v>
      </c>
      <c r="BK61" s="185">
        <v>449352</v>
      </c>
      <c r="BL61" s="185">
        <v>343377</v>
      </c>
      <c r="BM61" s="185"/>
      <c r="BN61" s="185">
        <v>526675</v>
      </c>
      <c r="BO61" s="185">
        <v>67681</v>
      </c>
      <c r="BP61" s="185"/>
      <c r="BQ61" s="185"/>
      <c r="BR61" s="185">
        <v>239254</v>
      </c>
      <c r="BS61" s="185"/>
      <c r="BT61" s="185"/>
      <c r="BU61" s="185"/>
      <c r="BV61" s="185">
        <v>169577</v>
      </c>
      <c r="BW61" s="185"/>
      <c r="BX61" s="185"/>
      <c r="BY61" s="185">
        <v>336977</v>
      </c>
      <c r="BZ61" s="185"/>
      <c r="CA61" s="185"/>
      <c r="CB61" s="185"/>
      <c r="CC61" s="185">
        <f>635037-77680</f>
        <v>557357</v>
      </c>
      <c r="CD61" s="249" t="s">
        <v>221</v>
      </c>
      <c r="CE61" s="195">
        <f t="shared" si="0"/>
        <v>13827291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351686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205499</v>
      </c>
      <c r="M62" s="195">
        <f t="shared" si="1"/>
        <v>0</v>
      </c>
      <c r="N62" s="195">
        <f t="shared" si="1"/>
        <v>10565</v>
      </c>
      <c r="O62" s="195">
        <f t="shared" si="1"/>
        <v>0</v>
      </c>
      <c r="P62" s="195">
        <f t="shared" si="1"/>
        <v>57634</v>
      </c>
      <c r="Q62" s="195">
        <f t="shared" si="1"/>
        <v>0</v>
      </c>
      <c r="R62" s="195">
        <f t="shared" si="1"/>
        <v>104308</v>
      </c>
      <c r="S62" s="195">
        <f t="shared" si="1"/>
        <v>0</v>
      </c>
      <c r="T62" s="195">
        <f t="shared" si="1"/>
        <v>0</v>
      </c>
      <c r="U62" s="195">
        <f t="shared" si="1"/>
        <v>123455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134489</v>
      </c>
      <c r="Z62" s="195">
        <f t="shared" si="1"/>
        <v>0</v>
      </c>
      <c r="AA62" s="195">
        <f t="shared" si="1"/>
        <v>0</v>
      </c>
      <c r="AB62" s="195">
        <f t="shared" si="1"/>
        <v>55161</v>
      </c>
      <c r="AC62" s="195">
        <f t="shared" si="1"/>
        <v>43218</v>
      </c>
      <c r="AD62" s="195">
        <f t="shared" si="1"/>
        <v>0</v>
      </c>
      <c r="AE62" s="195">
        <f t="shared" si="1"/>
        <v>170622</v>
      </c>
      <c r="AF62" s="195">
        <f t="shared" si="1"/>
        <v>0</v>
      </c>
      <c r="AG62" s="195">
        <f t="shared" si="1"/>
        <v>395894</v>
      </c>
      <c r="AH62" s="195">
        <f t="shared" si="1"/>
        <v>0</v>
      </c>
      <c r="AI62" s="195">
        <f t="shared" si="1"/>
        <v>5450</v>
      </c>
      <c r="AJ62" s="195">
        <f t="shared" si="1"/>
        <v>82161</v>
      </c>
      <c r="AK62" s="195">
        <f t="shared" si="1"/>
        <v>0</v>
      </c>
      <c r="AL62" s="195">
        <f t="shared" si="1"/>
        <v>0</v>
      </c>
      <c r="AM62" s="195">
        <f t="shared" si="1"/>
        <v>12339</v>
      </c>
      <c r="AN62" s="195">
        <f t="shared" si="1"/>
        <v>0</v>
      </c>
      <c r="AO62" s="195">
        <f t="shared" si="1"/>
        <v>0</v>
      </c>
      <c r="AP62" s="195">
        <f t="shared" si="1"/>
        <v>400082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63184</v>
      </c>
      <c r="AZ62" s="195">
        <f>ROUND(AZ47+AZ48,0)</f>
        <v>0</v>
      </c>
      <c r="BA62" s="195">
        <f>ROUND(BA47+BA48,0)</f>
        <v>25917</v>
      </c>
      <c r="BB62" s="195">
        <f t="shared" si="1"/>
        <v>25068</v>
      </c>
      <c r="BC62" s="195">
        <f t="shared" si="1"/>
        <v>6273</v>
      </c>
      <c r="BD62" s="195">
        <f t="shared" si="1"/>
        <v>21816</v>
      </c>
      <c r="BE62" s="195">
        <f t="shared" si="1"/>
        <v>66829</v>
      </c>
      <c r="BF62" s="195">
        <f t="shared" si="1"/>
        <v>80301</v>
      </c>
      <c r="BG62" s="195">
        <f t="shared" si="1"/>
        <v>13079</v>
      </c>
      <c r="BH62" s="195">
        <f t="shared" si="1"/>
        <v>101930</v>
      </c>
      <c r="BI62" s="195">
        <f t="shared" si="1"/>
        <v>0</v>
      </c>
      <c r="BJ62" s="195">
        <f t="shared" si="1"/>
        <v>73807</v>
      </c>
      <c r="BK62" s="195">
        <f t="shared" si="1"/>
        <v>111977</v>
      </c>
      <c r="BL62" s="195">
        <f t="shared" si="1"/>
        <v>85040</v>
      </c>
      <c r="BM62" s="195">
        <f t="shared" si="1"/>
        <v>0</v>
      </c>
      <c r="BN62" s="195">
        <f t="shared" si="1"/>
        <v>129818</v>
      </c>
      <c r="BO62" s="195">
        <f t="shared" ref="BO62:CC62" si="2">ROUND(BO47+BO48,0)</f>
        <v>14727</v>
      </c>
      <c r="BP62" s="195">
        <f t="shared" si="2"/>
        <v>0</v>
      </c>
      <c r="BQ62" s="195">
        <f t="shared" si="2"/>
        <v>0</v>
      </c>
      <c r="BR62" s="195">
        <f t="shared" si="2"/>
        <v>62991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40223</v>
      </c>
      <c r="BW62" s="195">
        <f t="shared" si="2"/>
        <v>0</v>
      </c>
      <c r="BX62" s="195">
        <f t="shared" si="2"/>
        <v>0</v>
      </c>
      <c r="BY62" s="195">
        <f t="shared" si="2"/>
        <v>77072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75803</v>
      </c>
      <c r="CD62" s="249" t="s">
        <v>221</v>
      </c>
      <c r="CE62" s="195">
        <f t="shared" si="0"/>
        <v>3228418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>
        <v>32031</v>
      </c>
      <c r="F63" s="185"/>
      <c r="G63" s="184"/>
      <c r="H63" s="184"/>
      <c r="I63" s="185"/>
      <c r="J63" s="185"/>
      <c r="K63" s="185"/>
      <c r="L63" s="185">
        <v>5120</v>
      </c>
      <c r="M63" s="184"/>
      <c r="N63" s="184">
        <v>106222</v>
      </c>
      <c r="O63" s="184"/>
      <c r="P63" s="185"/>
      <c r="Q63" s="185"/>
      <c r="R63" s="185">
        <v>2790</v>
      </c>
      <c r="S63" s="185"/>
      <c r="T63" s="185"/>
      <c r="U63" s="185">
        <v>9750</v>
      </c>
      <c r="V63" s="185"/>
      <c r="W63" s="185"/>
      <c r="X63" s="185"/>
      <c r="Y63" s="185"/>
      <c r="Z63" s="185"/>
      <c r="AA63" s="185"/>
      <c r="AB63" s="185"/>
      <c r="AC63" s="185">
        <v>411482</v>
      </c>
      <c r="AD63" s="185"/>
      <c r="AE63" s="185">
        <v>22098</v>
      </c>
      <c r="AF63" s="185"/>
      <c r="AG63" s="185">
        <v>444860</v>
      </c>
      <c r="AH63" s="185"/>
      <c r="AI63" s="185"/>
      <c r="AJ63" s="185">
        <v>24170</v>
      </c>
      <c r="AK63" s="185"/>
      <c r="AL63" s="185"/>
      <c r="AM63" s="185"/>
      <c r="AN63" s="185"/>
      <c r="AO63" s="185"/>
      <c r="AP63" s="185">
        <v>354599</v>
      </c>
      <c r="AQ63" s="185"/>
      <c r="AR63" s="185"/>
      <c r="AS63" s="185"/>
      <c r="AT63" s="185"/>
      <c r="AU63" s="185"/>
      <c r="AV63" s="185"/>
      <c r="AW63" s="185"/>
      <c r="AX63" s="185"/>
      <c r="AY63" s="185">
        <v>12387</v>
      </c>
      <c r="AZ63" s="185"/>
      <c r="BA63" s="185"/>
      <c r="BB63" s="185"/>
      <c r="BC63" s="185"/>
      <c r="BD63" s="185"/>
      <c r="BE63" s="185"/>
      <c r="BF63" s="185"/>
      <c r="BG63" s="185"/>
      <c r="BH63" s="185">
        <v>42001</v>
      </c>
      <c r="BI63" s="185"/>
      <c r="BJ63" s="185">
        <v>42975</v>
      </c>
      <c r="BK63" s="185">
        <v>124397</v>
      </c>
      <c r="BL63" s="185"/>
      <c r="BM63" s="185"/>
      <c r="BN63" s="185">
        <v>71485</v>
      </c>
      <c r="BO63" s="185">
        <v>4000</v>
      </c>
      <c r="BP63" s="185"/>
      <c r="BQ63" s="185"/>
      <c r="BR63" s="185">
        <v>17504</v>
      </c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>
        <v>17400</v>
      </c>
      <c r="CD63" s="249" t="s">
        <v>221</v>
      </c>
      <c r="CE63" s="195">
        <f t="shared" si="0"/>
        <v>1745271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v>54241</v>
      </c>
      <c r="F64" s="185"/>
      <c r="G64" s="184"/>
      <c r="H64" s="184"/>
      <c r="I64" s="185"/>
      <c r="J64" s="185"/>
      <c r="K64" s="185"/>
      <c r="L64" s="185">
        <v>60771</v>
      </c>
      <c r="M64" s="184"/>
      <c r="N64" s="184"/>
      <c r="O64" s="184"/>
      <c r="P64" s="185">
        <v>78544</v>
      </c>
      <c r="Q64" s="185"/>
      <c r="R64" s="185">
        <v>6124</v>
      </c>
      <c r="S64" s="185">
        <v>18107</v>
      </c>
      <c r="T64" s="185"/>
      <c r="U64" s="185">
        <v>235822</v>
      </c>
      <c r="V64" s="185"/>
      <c r="W64" s="185"/>
      <c r="X64" s="185">
        <v>15296</v>
      </c>
      <c r="Y64" s="185">
        <v>2076</v>
      </c>
      <c r="Z64" s="185"/>
      <c r="AA64" s="185">
        <v>17078</v>
      </c>
      <c r="AB64" s="185">
        <v>523819</v>
      </c>
      <c r="AC64" s="185">
        <v>20625</v>
      </c>
      <c r="AD64" s="185"/>
      <c r="AE64" s="185"/>
      <c r="AF64" s="185"/>
      <c r="AG64" s="185">
        <v>74171</v>
      </c>
      <c r="AH64" s="185"/>
      <c r="AI64" s="185">
        <v>9460</v>
      </c>
      <c r="AJ64" s="185">
        <v>10469</v>
      </c>
      <c r="AK64" s="185"/>
      <c r="AL64" s="185"/>
      <c r="AM64" s="185">
        <v>6767</v>
      </c>
      <c r="AN64" s="185"/>
      <c r="AO64" s="185"/>
      <c r="AP64" s="185">
        <v>122260</v>
      </c>
      <c r="AQ64" s="185"/>
      <c r="AR64" s="185"/>
      <c r="AS64" s="185"/>
      <c r="AT64" s="185"/>
      <c r="AU64" s="185"/>
      <c r="AV64" s="185">
        <v>457077</v>
      </c>
      <c r="AW64" s="185"/>
      <c r="AX64" s="185"/>
      <c r="AY64" s="185">
        <v>179460</v>
      </c>
      <c r="AZ64" s="185"/>
      <c r="BA64" s="185">
        <v>15510</v>
      </c>
      <c r="BB64" s="185">
        <v>1844</v>
      </c>
      <c r="BC64" s="185">
        <v>224</v>
      </c>
      <c r="BD64" s="185">
        <v>519</v>
      </c>
      <c r="BE64" s="185">
        <v>33960</v>
      </c>
      <c r="BF64" s="185">
        <v>32475</v>
      </c>
      <c r="BG64" s="185">
        <v>9022</v>
      </c>
      <c r="BH64" s="185">
        <v>49531</v>
      </c>
      <c r="BI64" s="185"/>
      <c r="BJ64" s="185">
        <v>1187</v>
      </c>
      <c r="BK64" s="185">
        <v>1840</v>
      </c>
      <c r="BL64" s="185">
        <v>4237</v>
      </c>
      <c r="BM64" s="185"/>
      <c r="BN64" s="185">
        <v>7396</v>
      </c>
      <c r="BO64" s="185">
        <v>4340</v>
      </c>
      <c r="BP64" s="185"/>
      <c r="BQ64" s="185"/>
      <c r="BR64" s="185">
        <v>7693</v>
      </c>
      <c r="BS64" s="185"/>
      <c r="BT64" s="185"/>
      <c r="BU64" s="185"/>
      <c r="BV64" s="185">
        <v>1820</v>
      </c>
      <c r="BW64" s="185"/>
      <c r="BX64" s="185"/>
      <c r="BY64" s="185">
        <v>5322</v>
      </c>
      <c r="BZ64" s="185"/>
      <c r="CA64" s="185"/>
      <c r="CB64" s="185"/>
      <c r="CC64" s="185">
        <v>48367</v>
      </c>
      <c r="CD64" s="249" t="s">
        <v>221</v>
      </c>
      <c r="CE64" s="195">
        <f t="shared" si="0"/>
        <v>2117454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>
        <v>245</v>
      </c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19008</v>
      </c>
      <c r="AQ65" s="185"/>
      <c r="AR65" s="185"/>
      <c r="AS65" s="185"/>
      <c r="AT65" s="185"/>
      <c r="AU65" s="185"/>
      <c r="AV65" s="185"/>
      <c r="AW65" s="185"/>
      <c r="AX65" s="185"/>
      <c r="AY65" s="185">
        <v>35</v>
      </c>
      <c r="AZ65" s="185"/>
      <c r="BA65" s="185"/>
      <c r="BB65" s="185"/>
      <c r="BC65" s="185">
        <v>5634</v>
      </c>
      <c r="BD65" s="185"/>
      <c r="BE65" s="185">
        <v>225739</v>
      </c>
      <c r="BF65" s="185"/>
      <c r="BG65" s="185"/>
      <c r="BH65" s="185">
        <v>158331</v>
      </c>
      <c r="BI65" s="185"/>
      <c r="BJ65" s="185"/>
      <c r="BK65" s="185"/>
      <c r="BL65" s="185">
        <v>2371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9" t="s">
        <v>221</v>
      </c>
      <c r="CE65" s="195">
        <f t="shared" si="0"/>
        <v>411363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v>91031</v>
      </c>
      <c r="F66" s="184"/>
      <c r="G66" s="184"/>
      <c r="H66" s="184"/>
      <c r="I66" s="184"/>
      <c r="J66" s="184"/>
      <c r="K66" s="185"/>
      <c r="L66" s="185">
        <v>5282</v>
      </c>
      <c r="M66" s="184"/>
      <c r="N66" s="184"/>
      <c r="O66" s="185"/>
      <c r="P66" s="185">
        <v>19214</v>
      </c>
      <c r="Q66" s="185"/>
      <c r="R66" s="185">
        <v>6066</v>
      </c>
      <c r="S66" s="184">
        <v>15807</v>
      </c>
      <c r="T66" s="184"/>
      <c r="U66" s="185">
        <v>245776</v>
      </c>
      <c r="V66" s="185"/>
      <c r="W66" s="185">
        <v>150688</v>
      </c>
      <c r="X66" s="185">
        <v>92760</v>
      </c>
      <c r="Y66" s="185">
        <v>81986</v>
      </c>
      <c r="Z66" s="185"/>
      <c r="AA66" s="185">
        <v>102005</v>
      </c>
      <c r="AB66" s="185">
        <v>58156</v>
      </c>
      <c r="AC66" s="185">
        <v>1663</v>
      </c>
      <c r="AD66" s="185"/>
      <c r="AE66" s="185">
        <v>61250</v>
      </c>
      <c r="AF66" s="185"/>
      <c r="AG66" s="185">
        <v>29954</v>
      </c>
      <c r="AH66" s="185"/>
      <c r="AI66" s="185">
        <v>792</v>
      </c>
      <c r="AJ66" s="185">
        <v>3344</v>
      </c>
      <c r="AK66" s="185"/>
      <c r="AL66" s="185"/>
      <c r="AM66" s="185">
        <v>1100</v>
      </c>
      <c r="AN66" s="185"/>
      <c r="AO66" s="185"/>
      <c r="AP66" s="185">
        <v>71700</v>
      </c>
      <c r="AQ66" s="185"/>
      <c r="AR66" s="185"/>
      <c r="AS66" s="185"/>
      <c r="AT66" s="185"/>
      <c r="AU66" s="185"/>
      <c r="AV66" s="185">
        <v>1352</v>
      </c>
      <c r="AW66" s="185"/>
      <c r="AX66" s="185"/>
      <c r="AY66" s="185">
        <v>194181</v>
      </c>
      <c r="AZ66" s="185"/>
      <c r="BA66" s="185">
        <v>2405</v>
      </c>
      <c r="BB66" s="185">
        <v>3201</v>
      </c>
      <c r="BC66" s="185">
        <v>1754</v>
      </c>
      <c r="BD66" s="185">
        <v>24848</v>
      </c>
      <c r="BE66" s="185">
        <v>173479</v>
      </c>
      <c r="BF66" s="185">
        <v>3170</v>
      </c>
      <c r="BG66" s="185">
        <v>135872</v>
      </c>
      <c r="BH66" s="185">
        <v>636897</v>
      </c>
      <c r="BI66" s="185"/>
      <c r="BJ66" s="185">
        <v>15355</v>
      </c>
      <c r="BK66" s="185">
        <v>101562</v>
      </c>
      <c r="BL66" s="185">
        <v>15701</v>
      </c>
      <c r="BM66" s="185"/>
      <c r="BN66" s="185">
        <v>132335</v>
      </c>
      <c r="BO66" s="185">
        <v>7717</v>
      </c>
      <c r="BP66" s="185"/>
      <c r="BQ66" s="185"/>
      <c r="BR66" s="185">
        <v>27668</v>
      </c>
      <c r="BS66" s="185"/>
      <c r="BT66" s="185"/>
      <c r="BU66" s="185"/>
      <c r="BV66" s="185">
        <v>21726</v>
      </c>
      <c r="BW66" s="185"/>
      <c r="BX66" s="185"/>
      <c r="BY66" s="185">
        <v>29337</v>
      </c>
      <c r="BZ66" s="185"/>
      <c r="CA66" s="185"/>
      <c r="CB66" s="185"/>
      <c r="CC66" s="185">
        <v>152947</v>
      </c>
      <c r="CD66" s="249" t="s">
        <v>221</v>
      </c>
      <c r="CE66" s="195">
        <f t="shared" si="0"/>
        <v>2720081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423208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29918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24308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56626</v>
      </c>
      <c r="Z67" s="195">
        <f t="shared" si="3"/>
        <v>0</v>
      </c>
      <c r="AA67" s="195">
        <f t="shared" si="3"/>
        <v>0</v>
      </c>
      <c r="AB67" s="195">
        <f t="shared" si="3"/>
        <v>11496</v>
      </c>
      <c r="AC67" s="195">
        <f t="shared" si="3"/>
        <v>22900</v>
      </c>
      <c r="AD67" s="195">
        <f t="shared" si="3"/>
        <v>0</v>
      </c>
      <c r="AE67" s="195">
        <f t="shared" si="3"/>
        <v>65237</v>
      </c>
      <c r="AF67" s="195">
        <f t="shared" si="3"/>
        <v>0</v>
      </c>
      <c r="AG67" s="195">
        <f t="shared" si="3"/>
        <v>81673</v>
      </c>
      <c r="AH67" s="195">
        <f t="shared" si="3"/>
        <v>0</v>
      </c>
      <c r="AI67" s="195">
        <f t="shared" si="3"/>
        <v>0</v>
      </c>
      <c r="AJ67" s="195">
        <f t="shared" si="3"/>
        <v>32965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153373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76479</v>
      </c>
      <c r="AW67" s="195">
        <f t="shared" si="3"/>
        <v>0</v>
      </c>
      <c r="AX67" s="195">
        <f t="shared" si="3"/>
        <v>0</v>
      </c>
      <c r="AY67" s="195">
        <f t="shared" si="3"/>
        <v>65006</v>
      </c>
      <c r="AZ67" s="195">
        <f>ROUND(AZ51+AZ52,0)</f>
        <v>0</v>
      </c>
      <c r="BA67" s="195">
        <f>ROUND(BA51+BA52,0)</f>
        <v>15628</v>
      </c>
      <c r="BB67" s="195">
        <f t="shared" si="3"/>
        <v>0</v>
      </c>
      <c r="BC67" s="195">
        <f t="shared" si="3"/>
        <v>0</v>
      </c>
      <c r="BD67" s="195">
        <f t="shared" si="3"/>
        <v>17406</v>
      </c>
      <c r="BE67" s="195">
        <f t="shared" si="3"/>
        <v>559430</v>
      </c>
      <c r="BF67" s="195">
        <f t="shared" si="3"/>
        <v>9211</v>
      </c>
      <c r="BG67" s="195">
        <f t="shared" si="3"/>
        <v>10457</v>
      </c>
      <c r="BH67" s="195">
        <f t="shared" si="3"/>
        <v>1847</v>
      </c>
      <c r="BI67" s="195">
        <f t="shared" si="3"/>
        <v>0</v>
      </c>
      <c r="BJ67" s="195">
        <f t="shared" si="3"/>
        <v>31626</v>
      </c>
      <c r="BK67" s="195">
        <f t="shared" si="3"/>
        <v>31626</v>
      </c>
      <c r="BL67" s="195">
        <f t="shared" si="3"/>
        <v>14220</v>
      </c>
      <c r="BM67" s="195">
        <f t="shared" si="3"/>
        <v>0</v>
      </c>
      <c r="BN67" s="195">
        <f t="shared" si="3"/>
        <v>20568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12973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26178</v>
      </c>
      <c r="BW67" s="195">
        <f t="shared" si="4"/>
        <v>0</v>
      </c>
      <c r="BX67" s="195">
        <f t="shared" si="4"/>
        <v>0</v>
      </c>
      <c r="BY67" s="195">
        <f t="shared" si="4"/>
        <v>16321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1810680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3896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>
        <v>1730</v>
      </c>
      <c r="Q68" s="185"/>
      <c r="R68" s="185"/>
      <c r="S68" s="185"/>
      <c r="T68" s="185"/>
      <c r="U68" s="185">
        <v>1353</v>
      </c>
      <c r="V68" s="185"/>
      <c r="W68" s="185"/>
      <c r="X68" s="185"/>
      <c r="Y68" s="185">
        <v>2708</v>
      </c>
      <c r="Z68" s="185"/>
      <c r="AA68" s="185"/>
      <c r="AB68" s="185">
        <v>55143</v>
      </c>
      <c r="AC68" s="185">
        <v>32</v>
      </c>
      <c r="AD68" s="185"/>
      <c r="AE68" s="185">
        <v>1756</v>
      </c>
      <c r="AF68" s="185"/>
      <c r="AG68" s="185">
        <v>3628</v>
      </c>
      <c r="AH68" s="185"/>
      <c r="AI68" s="185">
        <v>646</v>
      </c>
      <c r="AJ68" s="185">
        <v>924</v>
      </c>
      <c r="AK68" s="185"/>
      <c r="AL68" s="185"/>
      <c r="AM68" s="185"/>
      <c r="AN68" s="185"/>
      <c r="AO68" s="185"/>
      <c r="AP68" s="185">
        <v>10829</v>
      </c>
      <c r="AQ68" s="185"/>
      <c r="AR68" s="185"/>
      <c r="AS68" s="185"/>
      <c r="AT68" s="185"/>
      <c r="AU68" s="185"/>
      <c r="AV68" s="185"/>
      <c r="AW68" s="185"/>
      <c r="AX68" s="185"/>
      <c r="AY68" s="185">
        <v>967</v>
      </c>
      <c r="AZ68" s="185"/>
      <c r="BA68" s="185"/>
      <c r="BB68" s="185"/>
      <c r="BC68" s="185"/>
      <c r="BD68" s="185">
        <v>5559</v>
      </c>
      <c r="BE68" s="185">
        <v>2588</v>
      </c>
      <c r="BF68" s="185"/>
      <c r="BG68" s="185">
        <v>238</v>
      </c>
      <c r="BH68" s="185">
        <v>9790</v>
      </c>
      <c r="BI68" s="185"/>
      <c r="BJ68" s="185">
        <v>4766</v>
      </c>
      <c r="BK68" s="185">
        <v>7389</v>
      </c>
      <c r="BL68" s="185">
        <v>5657</v>
      </c>
      <c r="BM68" s="185"/>
      <c r="BN68" s="185">
        <v>8176</v>
      </c>
      <c r="BO68" s="185"/>
      <c r="BP68" s="185"/>
      <c r="BQ68" s="185"/>
      <c r="BR68" s="185">
        <v>4530</v>
      </c>
      <c r="BS68" s="185"/>
      <c r="BT68" s="185"/>
      <c r="BU68" s="185"/>
      <c r="BV68" s="185"/>
      <c r="BW68" s="185"/>
      <c r="BX68" s="185"/>
      <c r="BY68" s="185">
        <v>10167</v>
      </c>
      <c r="BZ68" s="185"/>
      <c r="CA68" s="185"/>
      <c r="CB68" s="185"/>
      <c r="CC68" s="185">
        <v>1214</v>
      </c>
      <c r="CD68" s="249" t="s">
        <v>221</v>
      </c>
      <c r="CE68" s="195">
        <f t="shared" si="0"/>
        <v>143686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/>
      <c r="Q69" s="185"/>
      <c r="R69" s="224"/>
      <c r="S69" s="185"/>
      <c r="T69" s="184"/>
      <c r="U69" s="185"/>
      <c r="V69" s="185"/>
      <c r="W69" s="184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4"/>
      <c r="AP69" s="185"/>
      <c r="AQ69" s="184"/>
      <c r="AR69" s="184"/>
      <c r="AS69" s="184"/>
      <c r="AT69" s="184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224"/>
      <c r="BI69" s="185"/>
      <c r="BJ69" s="185"/>
      <c r="BK69" s="185"/>
      <c r="BL69" s="185"/>
      <c r="BM69" s="185"/>
      <c r="BN69" s="185">
        <v>911477</v>
      </c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8"/>
      <c r="CE69" s="195">
        <f t="shared" si="0"/>
        <v>911477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>
        <v>512958</v>
      </c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8"/>
      <c r="CE70" s="195">
        <f t="shared" si="0"/>
        <v>512958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2508439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1144223</v>
      </c>
      <c r="M71" s="195">
        <f t="shared" si="5"/>
        <v>0</v>
      </c>
      <c r="N71" s="195">
        <f t="shared" si="5"/>
        <v>194467</v>
      </c>
      <c r="O71" s="195">
        <f t="shared" si="5"/>
        <v>0</v>
      </c>
      <c r="P71" s="195">
        <f t="shared" si="5"/>
        <v>419343</v>
      </c>
      <c r="Q71" s="195">
        <f t="shared" si="5"/>
        <v>0</v>
      </c>
      <c r="R71" s="195">
        <f t="shared" si="5"/>
        <v>562323</v>
      </c>
      <c r="S71" s="195">
        <f t="shared" si="5"/>
        <v>33914</v>
      </c>
      <c r="T71" s="195">
        <f t="shared" si="5"/>
        <v>0</v>
      </c>
      <c r="U71" s="195">
        <f t="shared" si="5"/>
        <v>1161768</v>
      </c>
      <c r="V71" s="195">
        <f t="shared" si="5"/>
        <v>0</v>
      </c>
      <c r="W71" s="195">
        <f t="shared" si="5"/>
        <v>150688</v>
      </c>
      <c r="X71" s="195">
        <f t="shared" si="5"/>
        <v>108056</v>
      </c>
      <c r="Y71" s="195">
        <f t="shared" si="5"/>
        <v>844657</v>
      </c>
      <c r="Z71" s="195">
        <f t="shared" si="5"/>
        <v>0</v>
      </c>
      <c r="AA71" s="195">
        <f t="shared" si="5"/>
        <v>119083</v>
      </c>
      <c r="AB71" s="195">
        <f t="shared" si="5"/>
        <v>925664</v>
      </c>
      <c r="AC71" s="195">
        <f t="shared" si="5"/>
        <v>689677</v>
      </c>
      <c r="AD71" s="195">
        <f t="shared" si="5"/>
        <v>0</v>
      </c>
      <c r="AE71" s="195">
        <f t="shared" si="5"/>
        <v>1170484</v>
      </c>
      <c r="AF71" s="195">
        <f t="shared" si="5"/>
        <v>0</v>
      </c>
      <c r="AG71" s="195">
        <f t="shared" si="5"/>
        <v>2526817</v>
      </c>
      <c r="AH71" s="195">
        <f t="shared" si="5"/>
        <v>0</v>
      </c>
      <c r="AI71" s="195">
        <f t="shared" si="5"/>
        <v>39022</v>
      </c>
      <c r="AJ71" s="195">
        <f t="shared" ref="AJ71:BO71" si="6">SUM(AJ61:AJ69)-AJ70</f>
        <v>540884</v>
      </c>
      <c r="AK71" s="195">
        <f t="shared" si="6"/>
        <v>0</v>
      </c>
      <c r="AL71" s="195">
        <f t="shared" si="6"/>
        <v>0</v>
      </c>
      <c r="AM71" s="195">
        <f t="shared" si="6"/>
        <v>69927</v>
      </c>
      <c r="AN71" s="195">
        <f t="shared" si="6"/>
        <v>0</v>
      </c>
      <c r="AO71" s="195">
        <f t="shared" si="6"/>
        <v>0</v>
      </c>
      <c r="AP71" s="195">
        <f t="shared" si="6"/>
        <v>2856567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534908</v>
      </c>
      <c r="AW71" s="195">
        <f t="shared" si="6"/>
        <v>0</v>
      </c>
      <c r="AX71" s="195">
        <f t="shared" si="6"/>
        <v>0</v>
      </c>
      <c r="AY71" s="195">
        <f t="shared" si="6"/>
        <v>772034</v>
      </c>
      <c r="AZ71" s="195">
        <f t="shared" si="6"/>
        <v>0</v>
      </c>
      <c r="BA71" s="195">
        <f t="shared" si="6"/>
        <v>167405</v>
      </c>
      <c r="BB71" s="195">
        <f t="shared" si="6"/>
        <v>123143</v>
      </c>
      <c r="BC71" s="195">
        <f t="shared" si="6"/>
        <v>43776</v>
      </c>
      <c r="BD71" s="195">
        <f t="shared" si="6"/>
        <v>150778</v>
      </c>
      <c r="BE71" s="195">
        <f t="shared" si="6"/>
        <v>1344915</v>
      </c>
      <c r="BF71" s="195">
        <f t="shared" si="6"/>
        <v>476185</v>
      </c>
      <c r="BG71" s="195">
        <f t="shared" si="6"/>
        <v>218809</v>
      </c>
      <c r="BH71" s="195">
        <f t="shared" si="6"/>
        <v>1408035</v>
      </c>
      <c r="BI71" s="195">
        <f t="shared" si="6"/>
        <v>0</v>
      </c>
      <c r="BJ71" s="195">
        <f t="shared" si="6"/>
        <v>444168</v>
      </c>
      <c r="BK71" s="195">
        <f t="shared" si="6"/>
        <v>828143</v>
      </c>
      <c r="BL71" s="195">
        <f t="shared" si="6"/>
        <v>470603</v>
      </c>
      <c r="BM71" s="195">
        <f t="shared" si="6"/>
        <v>0</v>
      </c>
      <c r="BN71" s="195">
        <f t="shared" si="6"/>
        <v>1294972</v>
      </c>
      <c r="BO71" s="195">
        <f t="shared" si="6"/>
        <v>98465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372613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259524</v>
      </c>
      <c r="BW71" s="195">
        <f t="shared" si="7"/>
        <v>0</v>
      </c>
      <c r="BX71" s="195">
        <f t="shared" si="7"/>
        <v>0</v>
      </c>
      <c r="BY71" s="195">
        <f t="shared" si="7"/>
        <v>475196</v>
      </c>
      <c r="BZ71" s="195">
        <f t="shared" si="7"/>
        <v>0</v>
      </c>
      <c r="CA71" s="195">
        <f t="shared" si="7"/>
        <v>0</v>
      </c>
      <c r="CB71" s="195">
        <f t="shared" si="7"/>
        <v>0</v>
      </c>
      <c r="CC71" s="195">
        <f t="shared" si="7"/>
        <v>853088</v>
      </c>
      <c r="CD71" s="245">
        <f>CD69-CD70</f>
        <v>0</v>
      </c>
      <c r="CE71" s="195">
        <f>SUM(CE61:CE69)-CE70</f>
        <v>26402763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1809700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v>2355280</v>
      </c>
      <c r="F73" s="185"/>
      <c r="G73" s="184"/>
      <c r="H73" s="184"/>
      <c r="I73" s="185"/>
      <c r="J73" s="185"/>
      <c r="K73" s="185"/>
      <c r="L73" s="185">
        <v>2189769</v>
      </c>
      <c r="M73" s="184"/>
      <c r="N73" s="184">
        <v>135246</v>
      </c>
      <c r="O73" s="184"/>
      <c r="P73" s="185">
        <f>222385+11480-11480</f>
        <v>222385</v>
      </c>
      <c r="Q73" s="185">
        <v>11480</v>
      </c>
      <c r="R73" s="185">
        <f>33864+61191</f>
        <v>95055</v>
      </c>
      <c r="S73" s="185">
        <v>36189</v>
      </c>
      <c r="T73" s="185"/>
      <c r="U73" s="185">
        <v>623258</v>
      </c>
      <c r="V73" s="185"/>
      <c r="W73" s="185">
        <v>10923</v>
      </c>
      <c r="X73" s="185">
        <v>190765</v>
      </c>
      <c r="Y73" s="185">
        <f>84110+20020+2300</f>
        <v>106430</v>
      </c>
      <c r="Z73" s="185"/>
      <c r="AA73" s="185"/>
      <c r="AB73" s="185">
        <v>1798662</v>
      </c>
      <c r="AC73" s="185">
        <v>305719</v>
      </c>
      <c r="AD73" s="185"/>
      <c r="AE73" s="185">
        <v>328612</v>
      </c>
      <c r="AF73" s="185"/>
      <c r="AG73" s="185">
        <f>140621+24639</f>
        <v>165260</v>
      </c>
      <c r="AH73" s="185"/>
      <c r="AI73" s="185">
        <v>11136</v>
      </c>
      <c r="AJ73" s="185">
        <v>6768</v>
      </c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8592937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v>1047322</v>
      </c>
      <c r="F74" s="185"/>
      <c r="G74" s="184"/>
      <c r="H74" s="184"/>
      <c r="I74" s="184"/>
      <c r="J74" s="185"/>
      <c r="K74" s="185"/>
      <c r="L74" s="185">
        <v>790</v>
      </c>
      <c r="M74" s="184"/>
      <c r="N74" s="184">
        <v>65836</v>
      </c>
      <c r="O74" s="184"/>
      <c r="P74" s="185">
        <f>1080572+34257-34257</f>
        <v>1080572</v>
      </c>
      <c r="Q74" s="185">
        <v>34257</v>
      </c>
      <c r="R74" s="185">
        <f>287264+319309</f>
        <v>606573</v>
      </c>
      <c r="S74" s="185">
        <v>94815</v>
      </c>
      <c r="T74" s="185"/>
      <c r="U74" s="185">
        <v>4862297</v>
      </c>
      <c r="V74" s="185"/>
      <c r="W74" s="185">
        <v>772666</v>
      </c>
      <c r="X74" s="185">
        <v>2967097</v>
      </c>
      <c r="Y74" s="185">
        <f>1676923+54514+514085+315311</f>
        <v>2560833</v>
      </c>
      <c r="Z74" s="185"/>
      <c r="AA74" s="185">
        <v>394034</v>
      </c>
      <c r="AB74" s="185">
        <v>4042413</v>
      </c>
      <c r="AC74" s="185">
        <v>1571254</v>
      </c>
      <c r="AD74" s="185"/>
      <c r="AE74" s="185">
        <v>2163995</v>
      </c>
      <c r="AF74" s="185"/>
      <c r="AG74" s="185">
        <f>6437414+1336380</f>
        <v>7773794</v>
      </c>
      <c r="AH74" s="185"/>
      <c r="AI74" s="185">
        <v>76591</v>
      </c>
      <c r="AJ74" s="185">
        <f>299128+150000</f>
        <v>449128</v>
      </c>
      <c r="AK74" s="185"/>
      <c r="AL74" s="185"/>
      <c r="AM74" s="185"/>
      <c r="AN74" s="185"/>
      <c r="AO74" s="185"/>
      <c r="AP74" s="185">
        <v>2859446</v>
      </c>
      <c r="AQ74" s="185"/>
      <c r="AR74" s="185"/>
      <c r="AS74" s="185"/>
      <c r="AT74" s="185"/>
      <c r="AU74" s="185"/>
      <c r="AV74" s="185">
        <v>1001681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34425394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3402602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2190559</v>
      </c>
      <c r="M75" s="195">
        <f t="shared" si="9"/>
        <v>0</v>
      </c>
      <c r="N75" s="195">
        <f t="shared" si="9"/>
        <v>201082</v>
      </c>
      <c r="O75" s="195">
        <f t="shared" si="9"/>
        <v>0</v>
      </c>
      <c r="P75" s="195">
        <f t="shared" si="9"/>
        <v>1302957</v>
      </c>
      <c r="Q75" s="195">
        <f t="shared" si="9"/>
        <v>45737</v>
      </c>
      <c r="R75" s="195">
        <f t="shared" si="9"/>
        <v>701628</v>
      </c>
      <c r="S75" s="195">
        <f t="shared" si="9"/>
        <v>131004</v>
      </c>
      <c r="T75" s="195">
        <f t="shared" si="9"/>
        <v>0</v>
      </c>
      <c r="U75" s="195">
        <f t="shared" si="9"/>
        <v>5485555</v>
      </c>
      <c r="V75" s="195">
        <f t="shared" si="9"/>
        <v>0</v>
      </c>
      <c r="W75" s="195">
        <f t="shared" si="9"/>
        <v>783589</v>
      </c>
      <c r="X75" s="195">
        <f t="shared" si="9"/>
        <v>3157862</v>
      </c>
      <c r="Y75" s="195">
        <f t="shared" si="9"/>
        <v>2667263</v>
      </c>
      <c r="Z75" s="195">
        <f t="shared" si="9"/>
        <v>0</v>
      </c>
      <c r="AA75" s="195">
        <f t="shared" si="9"/>
        <v>394034</v>
      </c>
      <c r="AB75" s="195">
        <f t="shared" si="9"/>
        <v>5841075</v>
      </c>
      <c r="AC75" s="195">
        <f t="shared" si="9"/>
        <v>1876973</v>
      </c>
      <c r="AD75" s="195">
        <f t="shared" si="9"/>
        <v>0</v>
      </c>
      <c r="AE75" s="195">
        <f t="shared" si="9"/>
        <v>2492607</v>
      </c>
      <c r="AF75" s="195">
        <f t="shared" si="9"/>
        <v>0</v>
      </c>
      <c r="AG75" s="195">
        <f t="shared" si="9"/>
        <v>7939054</v>
      </c>
      <c r="AH75" s="195">
        <f t="shared" si="9"/>
        <v>0</v>
      </c>
      <c r="AI75" s="195">
        <f t="shared" si="9"/>
        <v>87727</v>
      </c>
      <c r="AJ75" s="195">
        <f t="shared" si="9"/>
        <v>455896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2859446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1001681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43018331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1428</v>
      </c>
      <c r="AK76" s="185"/>
      <c r="AL76" s="185"/>
      <c r="AM76" s="185"/>
      <c r="AN76" s="185"/>
      <c r="AO76" s="185"/>
      <c r="AP76" s="185">
        <v>6644</v>
      </c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453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9" t="s">
        <v>221</v>
      </c>
      <c r="CE76" s="195">
        <f t="shared" si="8"/>
        <v>78437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4142</v>
      </c>
      <c r="F77" s="184"/>
      <c r="G77" s="184"/>
      <c r="H77" s="184"/>
      <c r="I77" s="184"/>
      <c r="J77" s="184"/>
      <c r="K77" s="184"/>
      <c r="L77" s="184">
        <v>12039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42043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58224</v>
      </c>
      <c r="CF77" s="195">
        <f>AY59-CE77</f>
        <v>5218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18500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1300</v>
      </c>
      <c r="Q78" s="184"/>
      <c r="R78" s="184"/>
      <c r="S78" s="184"/>
      <c r="T78" s="184"/>
      <c r="U78" s="184">
        <v>1100</v>
      </c>
      <c r="V78" s="184"/>
      <c r="W78" s="184"/>
      <c r="X78" s="184"/>
      <c r="Y78" s="184">
        <v>2500</v>
      </c>
      <c r="Z78" s="184"/>
      <c r="AA78" s="184"/>
      <c r="AB78" s="184">
        <v>500</v>
      </c>
      <c r="AC78" s="184">
        <v>1000</v>
      </c>
      <c r="AD78" s="184"/>
      <c r="AE78" s="184">
        <v>3000</v>
      </c>
      <c r="AF78" s="184"/>
      <c r="AG78" s="184">
        <v>4000</v>
      </c>
      <c r="AH78" s="184"/>
      <c r="AI78" s="184"/>
      <c r="AJ78" s="184">
        <v>1500</v>
      </c>
      <c r="AK78" s="184"/>
      <c r="AL78" s="184"/>
      <c r="AM78" s="184"/>
      <c r="AN78" s="184"/>
      <c r="AO78" s="184"/>
      <c r="AP78" s="184">
        <v>7000</v>
      </c>
      <c r="AQ78" s="184"/>
      <c r="AR78" s="184"/>
      <c r="AS78" s="184"/>
      <c r="AT78" s="184"/>
      <c r="AU78" s="184"/>
      <c r="AV78" s="184">
        <v>3000</v>
      </c>
      <c r="AW78" s="184"/>
      <c r="AX78" s="249" t="s">
        <v>221</v>
      </c>
      <c r="AY78" s="249" t="s">
        <v>221</v>
      </c>
      <c r="AZ78" s="249" t="s">
        <v>221</v>
      </c>
      <c r="BA78" s="184">
        <v>700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100</v>
      </c>
      <c r="BI78" s="184"/>
      <c r="BJ78" s="249" t="s">
        <v>221</v>
      </c>
      <c r="BK78" s="184">
        <v>1300</v>
      </c>
      <c r="BL78" s="184">
        <v>600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1000</v>
      </c>
      <c r="BW78" s="184"/>
      <c r="BX78" s="184"/>
      <c r="BY78" s="184">
        <v>800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47900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24156</v>
      </c>
      <c r="F79" s="184"/>
      <c r="G79" s="184"/>
      <c r="H79" s="184"/>
      <c r="I79" s="184"/>
      <c r="J79" s="184"/>
      <c r="K79" s="184"/>
      <c r="L79" s="184">
        <v>47331</v>
      </c>
      <c r="M79" s="184"/>
      <c r="N79" s="184"/>
      <c r="O79" s="184"/>
      <c r="P79" s="184">
        <v>8097</v>
      </c>
      <c r="Q79" s="184"/>
      <c r="R79" s="184"/>
      <c r="S79" s="184"/>
      <c r="T79" s="184"/>
      <c r="U79" s="184"/>
      <c r="V79" s="184"/>
      <c r="W79" s="184"/>
      <c r="X79" s="184"/>
      <c r="Y79" s="184">
        <v>9101</v>
      </c>
      <c r="Z79" s="184"/>
      <c r="AA79" s="184"/>
      <c r="AB79" s="184"/>
      <c r="AC79" s="184"/>
      <c r="AD79" s="184"/>
      <c r="AE79" s="184">
        <v>15686</v>
      </c>
      <c r="AF79" s="184"/>
      <c r="AG79" s="184">
        <v>26787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>
        <v>58210</v>
      </c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189368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16.2</v>
      </c>
      <c r="F80" s="187"/>
      <c r="G80" s="187"/>
      <c r="H80" s="187"/>
      <c r="I80" s="187"/>
      <c r="J80" s="187"/>
      <c r="K80" s="187"/>
      <c r="L80" s="187">
        <v>16.100000000000001</v>
      </c>
      <c r="M80" s="187"/>
      <c r="N80" s="187"/>
      <c r="O80" s="187"/>
      <c r="P80" s="187">
        <v>2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10.199999999999999</v>
      </c>
      <c r="AH80" s="187"/>
      <c r="AI80" s="187"/>
      <c r="AJ80" s="187">
        <v>1</v>
      </c>
      <c r="AK80" s="187"/>
      <c r="AL80" s="187"/>
      <c r="AM80" s="187"/>
      <c r="AN80" s="187"/>
      <c r="AO80" s="187"/>
      <c r="AP80" s="187"/>
      <c r="AQ80" s="187"/>
      <c r="AR80" s="187"/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45.5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1281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1282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1280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181</v>
      </c>
      <c r="D111" s="174">
        <v>575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53</v>
      </c>
      <c r="D112" s="174">
        <v>4767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1783714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118</v>
      </c>
      <c r="C138" s="189">
        <v>29</v>
      </c>
      <c r="D138" s="174">
        <v>34</v>
      </c>
      <c r="E138" s="175">
        <f>SUM(B138:D138)</f>
        <v>181</v>
      </c>
    </row>
    <row r="139" spans="1:6" ht="12.6" customHeight="1" x14ac:dyDescent="0.25">
      <c r="A139" s="173" t="s">
        <v>215</v>
      </c>
      <c r="B139" s="174">
        <v>383</v>
      </c>
      <c r="C139" s="189">
        <v>97</v>
      </c>
      <c r="D139" s="174">
        <v>95</v>
      </c>
      <c r="E139" s="175">
        <f>SUM(B139:D139)</f>
        <v>575</v>
      </c>
    </row>
    <row r="140" spans="1:6" ht="12.6" customHeight="1" x14ac:dyDescent="0.25">
      <c r="A140" s="173" t="s">
        <v>298</v>
      </c>
      <c r="B140" s="174">
        <v>9520</v>
      </c>
      <c r="C140" s="174">
        <v>3390</v>
      </c>
      <c r="D140" s="174">
        <v>3226</v>
      </c>
      <c r="E140" s="175">
        <f>SUM(B140:D140)</f>
        <v>16136</v>
      </c>
    </row>
    <row r="141" spans="1:6" ht="12.6" customHeight="1" x14ac:dyDescent="0.25">
      <c r="A141" s="173" t="s">
        <v>245</v>
      </c>
      <c r="B141" s="174">
        <v>3356269</v>
      </c>
      <c r="C141" s="189">
        <v>1019676</v>
      </c>
      <c r="D141" s="174">
        <v>856718</v>
      </c>
      <c r="E141" s="175">
        <f>SUM(B141:D141)</f>
        <v>5232663</v>
      </c>
      <c r="F141" s="199"/>
    </row>
    <row r="142" spans="1:6" ht="12.6" customHeight="1" x14ac:dyDescent="0.25">
      <c r="A142" s="173" t="s">
        <v>246</v>
      </c>
      <c r="B142" s="174">
        <v>17805593</v>
      </c>
      <c r="C142" s="189">
        <v>8335836</v>
      </c>
      <c r="D142" s="174">
        <v>8283965</v>
      </c>
      <c r="E142" s="175">
        <f>SUM(B142:D142)</f>
        <v>34425394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47</v>
      </c>
      <c r="C144" s="189">
        <v>2</v>
      </c>
      <c r="D144" s="174">
        <v>4</v>
      </c>
      <c r="E144" s="175">
        <f>SUM(B144:D144)</f>
        <v>53</v>
      </c>
    </row>
    <row r="145" spans="1:5" ht="12.6" customHeight="1" x14ac:dyDescent="0.25">
      <c r="A145" s="173" t="s">
        <v>215</v>
      </c>
      <c r="B145" s="174">
        <v>664</v>
      </c>
      <c r="C145" s="189">
        <v>3710</v>
      </c>
      <c r="D145" s="174">
        <v>393</v>
      </c>
      <c r="E145" s="175">
        <f>SUM(B145:D145)</f>
        <v>4767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1650668</v>
      </c>
      <c r="C147" s="189">
        <v>1513558</v>
      </c>
      <c r="D147" s="174">
        <v>196048</v>
      </c>
      <c r="E147" s="175">
        <f>SUM(B147:D147)</f>
        <v>3360274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1944223</v>
      </c>
      <c r="C157" s="174">
        <v>1930745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878985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18740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318647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1217060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98538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480780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100879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114791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3228420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 t="s">
        <v>1269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143686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143686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80736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124841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205577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1267+12053</f>
        <v>13320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164903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178223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516679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516679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971400</v>
      </c>
      <c r="C195" s="189"/>
      <c r="D195" s="174">
        <v>2800</v>
      </c>
      <c r="E195" s="175">
        <f t="shared" ref="E195:E203" si="10">SUM(B195:C195)-D195</f>
        <v>968600</v>
      </c>
    </row>
    <row r="196" spans="1:8" ht="12.6" customHeight="1" x14ac:dyDescent="0.25">
      <c r="A196" s="173" t="s">
        <v>333</v>
      </c>
      <c r="B196" s="174">
        <v>1426739</v>
      </c>
      <c r="C196" s="189"/>
      <c r="D196" s="174"/>
      <c r="E196" s="175">
        <f t="shared" si="10"/>
        <v>1426739</v>
      </c>
    </row>
    <row r="197" spans="1:8" ht="12.6" customHeight="1" x14ac:dyDescent="0.25">
      <c r="A197" s="173" t="s">
        <v>334</v>
      </c>
      <c r="B197" s="174">
        <f>15911832+1112373</f>
        <v>17024205</v>
      </c>
      <c r="C197" s="189"/>
      <c r="D197" s="174">
        <v>36962</v>
      </c>
      <c r="E197" s="175">
        <f t="shared" si="10"/>
        <v>16987243</v>
      </c>
    </row>
    <row r="198" spans="1:8" ht="12.6" customHeight="1" x14ac:dyDescent="0.25">
      <c r="A198" s="173" t="s">
        <v>335</v>
      </c>
      <c r="B198" s="174">
        <v>2677876</v>
      </c>
      <c r="C198" s="189"/>
      <c r="D198" s="174"/>
      <c r="E198" s="175">
        <f t="shared" si="10"/>
        <v>2677876</v>
      </c>
    </row>
    <row r="199" spans="1:8" ht="12.6" customHeight="1" x14ac:dyDescent="0.25">
      <c r="A199" s="173" t="s">
        <v>336</v>
      </c>
      <c r="B199" s="174"/>
      <c r="C199" s="189"/>
      <c r="D199" s="174"/>
      <c r="E199" s="175">
        <f t="shared" si="10"/>
        <v>0</v>
      </c>
    </row>
    <row r="200" spans="1:8" ht="12.6" customHeight="1" x14ac:dyDescent="0.25">
      <c r="A200" s="173" t="s">
        <v>337</v>
      </c>
      <c r="B200" s="174">
        <v>7377883</v>
      </c>
      <c r="C200" s="189">
        <v>14472</v>
      </c>
      <c r="D200" s="174" t="s">
        <v>1269</v>
      </c>
      <c r="E200" s="175">
        <f t="shared" si="10"/>
        <v>7392355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159091</v>
      </c>
      <c r="C203" s="189"/>
      <c r="D203" s="174"/>
      <c r="E203" s="175">
        <f t="shared" si="10"/>
        <v>159091</v>
      </c>
    </row>
    <row r="204" spans="1:8" ht="12.6" customHeight="1" x14ac:dyDescent="0.25">
      <c r="A204" s="173" t="s">
        <v>203</v>
      </c>
      <c r="B204" s="175">
        <f>SUM(B195:B203)</f>
        <v>29637194</v>
      </c>
      <c r="C204" s="191">
        <f>SUM(C195:C203)</f>
        <v>14472</v>
      </c>
      <c r="D204" s="175">
        <f>SUM(D195:D203)</f>
        <v>39762</v>
      </c>
      <c r="E204" s="175">
        <f>SUM(E195:E203)</f>
        <v>29611904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895795</v>
      </c>
      <c r="C209" s="189">
        <v>89151</v>
      </c>
      <c r="D209" s="174"/>
      <c r="E209" s="175">
        <f t="shared" ref="E209:E216" si="11">SUM(B209:C209)-D209</f>
        <v>984946</v>
      </c>
      <c r="H209" s="259"/>
    </row>
    <row r="210" spans="1:8" ht="12.6" customHeight="1" x14ac:dyDescent="0.25">
      <c r="A210" s="173" t="s">
        <v>334</v>
      </c>
      <c r="B210" s="174">
        <f>9663499+795679</f>
        <v>10459178</v>
      </c>
      <c r="C210" s="189">
        <f>570702+68688</f>
        <v>639390</v>
      </c>
      <c r="D210" s="174"/>
      <c r="E210" s="175">
        <f t="shared" si="11"/>
        <v>11098568</v>
      </c>
      <c r="H210" s="259"/>
    </row>
    <row r="211" spans="1:8" ht="12.6" customHeight="1" x14ac:dyDescent="0.25">
      <c r="A211" s="173" t="s">
        <v>335</v>
      </c>
      <c r="B211" s="174">
        <v>1455903</v>
      </c>
      <c r="C211" s="189">
        <v>127481</v>
      </c>
      <c r="D211" s="174"/>
      <c r="E211" s="175">
        <f t="shared" si="11"/>
        <v>1583384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4838743</v>
      </c>
      <c r="C213" s="189">
        <v>283224</v>
      </c>
      <c r="D213" s="174"/>
      <c r="E213" s="175">
        <f t="shared" si="11"/>
        <v>5121967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17649619</v>
      </c>
      <c r="C217" s="191">
        <f>SUM(C208:C216)</f>
        <v>1139246</v>
      </c>
      <c r="D217" s="175">
        <f>SUM(D208:D216)</f>
        <v>0</v>
      </c>
      <c r="E217" s="175">
        <f>SUM(E208:E216)</f>
        <v>18788865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1152550</v>
      </c>
      <c r="D221" s="172">
        <f>C221</f>
        <v>1152550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5755513+2140061</f>
        <v>7895574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672713+4760385</f>
        <v>5433098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316654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 t="s">
        <v>1269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2458872</f>
        <v>2458872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16104198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0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154969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154969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1095808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1095808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18507525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3669662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 t="s">
        <v>1269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7130324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3756600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892822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58920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301089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278903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8575120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1282344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1282344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968600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15853907+1133336</f>
        <v>16987243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2677876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/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7392356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159092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29611906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18788866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10823040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20680504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503666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540121+908404</f>
        <v>1448525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487853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25506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1722955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4188505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76581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8237809+1722955</f>
        <v>9960764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 t="s">
        <v>1269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10037345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1722955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8314390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8177609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20680504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20680504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8592937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31570468+2854926</f>
        <v>34425394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43018331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1152550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17182493-1095808</f>
        <v>16086685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154969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1095808+17513</f>
        <v>1113321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18507525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24510806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512958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1809700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2322658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26833464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13827291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3228420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1745271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2117454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411363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2720081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1810679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143686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205577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178223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516679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267755+69152-178223-143686-3999</f>
        <v>10999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26915723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-82259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/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-82259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-82259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Morton General Hospital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181</v>
      </c>
      <c r="C414" s="194">
        <f>E138</f>
        <v>181</v>
      </c>
      <c r="D414" s="179"/>
    </row>
    <row r="415" spans="1:5" ht="12.6" customHeight="1" x14ac:dyDescent="0.25">
      <c r="A415" s="179" t="s">
        <v>464</v>
      </c>
      <c r="B415" s="179">
        <f>D111</f>
        <v>575</v>
      </c>
      <c r="C415" s="179">
        <f>E139</f>
        <v>575</v>
      </c>
      <c r="D415" s="194">
        <f>SUM(C59:H59)+N59</f>
        <v>575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53</v>
      </c>
      <c r="C417" s="194">
        <f>E144</f>
        <v>53</v>
      </c>
      <c r="D417" s="179"/>
    </row>
    <row r="418" spans="1:7" ht="12.6" customHeight="1" x14ac:dyDescent="0.25">
      <c r="A418" s="179" t="s">
        <v>466</v>
      </c>
      <c r="B418" s="179">
        <f>D112</f>
        <v>4767</v>
      </c>
      <c r="C418" s="179">
        <f>E145</f>
        <v>4767</v>
      </c>
      <c r="D418" s="179">
        <f>K59+L59</f>
        <v>4767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13827291</v>
      </c>
      <c r="C427" s="179">
        <f t="shared" ref="C427:C434" si="13">CE61</f>
        <v>13827291</v>
      </c>
      <c r="D427" s="179"/>
    </row>
    <row r="428" spans="1:7" ht="12.6" customHeight="1" x14ac:dyDescent="0.25">
      <c r="A428" s="179" t="s">
        <v>3</v>
      </c>
      <c r="B428" s="179">
        <f t="shared" si="12"/>
        <v>3228420</v>
      </c>
      <c r="C428" s="179">
        <f t="shared" si="13"/>
        <v>3228418</v>
      </c>
      <c r="D428" s="179">
        <f>D173</f>
        <v>3228420</v>
      </c>
    </row>
    <row r="429" spans="1:7" ht="12.6" customHeight="1" x14ac:dyDescent="0.25">
      <c r="A429" s="179" t="s">
        <v>236</v>
      </c>
      <c r="B429" s="179">
        <f t="shared" si="12"/>
        <v>1745271</v>
      </c>
      <c r="C429" s="179">
        <f t="shared" si="13"/>
        <v>1745271</v>
      </c>
      <c r="D429" s="179"/>
    </row>
    <row r="430" spans="1:7" ht="12.6" customHeight="1" x14ac:dyDescent="0.25">
      <c r="A430" s="179" t="s">
        <v>237</v>
      </c>
      <c r="B430" s="179">
        <f t="shared" si="12"/>
        <v>2117454</v>
      </c>
      <c r="C430" s="179">
        <f t="shared" si="13"/>
        <v>2117454</v>
      </c>
      <c r="D430" s="179"/>
    </row>
    <row r="431" spans="1:7" ht="12.6" customHeight="1" x14ac:dyDescent="0.25">
      <c r="A431" s="179" t="s">
        <v>444</v>
      </c>
      <c r="B431" s="179">
        <f t="shared" si="12"/>
        <v>411363</v>
      </c>
      <c r="C431" s="179">
        <f t="shared" si="13"/>
        <v>411363</v>
      </c>
      <c r="D431" s="179"/>
    </row>
    <row r="432" spans="1:7" ht="12.6" customHeight="1" x14ac:dyDescent="0.25">
      <c r="A432" s="179" t="s">
        <v>445</v>
      </c>
      <c r="B432" s="179">
        <f t="shared" si="12"/>
        <v>2720081</v>
      </c>
      <c r="C432" s="179">
        <f t="shared" si="13"/>
        <v>2720081</v>
      </c>
      <c r="D432" s="179"/>
    </row>
    <row r="433" spans="1:7" ht="12.6" customHeight="1" x14ac:dyDescent="0.25">
      <c r="A433" s="179" t="s">
        <v>6</v>
      </c>
      <c r="B433" s="179">
        <f t="shared" si="12"/>
        <v>1810679</v>
      </c>
      <c r="C433" s="179">
        <f t="shared" si="13"/>
        <v>1810680</v>
      </c>
      <c r="D433" s="179">
        <f>C217</f>
        <v>1139246</v>
      </c>
    </row>
    <row r="434" spans="1:7" ht="12.6" customHeight="1" x14ac:dyDescent="0.25">
      <c r="A434" s="179" t="s">
        <v>474</v>
      </c>
      <c r="B434" s="179">
        <f t="shared" si="12"/>
        <v>143686</v>
      </c>
      <c r="C434" s="179">
        <f t="shared" si="13"/>
        <v>143686</v>
      </c>
      <c r="D434" s="179">
        <f>D177</f>
        <v>143686</v>
      </c>
    </row>
    <row r="435" spans="1:7" ht="12.6" customHeight="1" x14ac:dyDescent="0.25">
      <c r="A435" s="179" t="s">
        <v>447</v>
      </c>
      <c r="B435" s="179">
        <f t="shared" si="12"/>
        <v>205577</v>
      </c>
      <c r="C435" s="179"/>
      <c r="D435" s="179">
        <f>D181</f>
        <v>205577</v>
      </c>
    </row>
    <row r="436" spans="1:7" ht="12.6" customHeight="1" x14ac:dyDescent="0.25">
      <c r="A436" s="179" t="s">
        <v>475</v>
      </c>
      <c r="B436" s="179">
        <f t="shared" si="12"/>
        <v>178223</v>
      </c>
      <c r="C436" s="179"/>
      <c r="D436" s="179">
        <f>D186</f>
        <v>178223</v>
      </c>
    </row>
    <row r="437" spans="1:7" ht="12.6" customHeight="1" x14ac:dyDescent="0.25">
      <c r="A437" s="194" t="s">
        <v>449</v>
      </c>
      <c r="B437" s="194">
        <f t="shared" si="12"/>
        <v>516679</v>
      </c>
      <c r="C437" s="194"/>
      <c r="D437" s="194">
        <f>D190</f>
        <v>516679</v>
      </c>
    </row>
    <row r="438" spans="1:7" ht="12.6" customHeight="1" x14ac:dyDescent="0.25">
      <c r="A438" s="194" t="s">
        <v>476</v>
      </c>
      <c r="B438" s="194">
        <f>C386+C387+C388</f>
        <v>900479</v>
      </c>
      <c r="C438" s="194">
        <f>CD69</f>
        <v>0</v>
      </c>
      <c r="D438" s="194">
        <f>D181+D186+D190</f>
        <v>900479</v>
      </c>
    </row>
    <row r="439" spans="1:7" ht="12.6" customHeight="1" x14ac:dyDescent="0.25">
      <c r="A439" s="179" t="s">
        <v>451</v>
      </c>
      <c r="B439" s="194">
        <f>C389</f>
        <v>10999</v>
      </c>
      <c r="C439" s="194">
        <f>SUM(C69:CC69)</f>
        <v>911477</v>
      </c>
      <c r="D439" s="179"/>
    </row>
    <row r="440" spans="1:7" ht="12.6" customHeight="1" x14ac:dyDescent="0.25">
      <c r="A440" s="179" t="s">
        <v>477</v>
      </c>
      <c r="B440" s="194">
        <f>B438+B439</f>
        <v>911478</v>
      </c>
      <c r="C440" s="194">
        <f>CE69</f>
        <v>911477</v>
      </c>
      <c r="D440" s="179"/>
    </row>
    <row r="441" spans="1:7" ht="12.6" customHeight="1" x14ac:dyDescent="0.25">
      <c r="A441" s="179" t="s">
        <v>478</v>
      </c>
      <c r="B441" s="179">
        <f>D390</f>
        <v>26915723</v>
      </c>
      <c r="C441" s="179">
        <f>SUM(C427:C437)+C440</f>
        <v>26915721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1152550</v>
      </c>
      <c r="C444" s="179">
        <f>C363</f>
        <v>1152550</v>
      </c>
      <c r="D444" s="179"/>
    </row>
    <row r="445" spans="1:7" ht="12.6" customHeight="1" x14ac:dyDescent="0.25">
      <c r="A445" s="179" t="s">
        <v>343</v>
      </c>
      <c r="B445" s="179">
        <f>D229</f>
        <v>16104198</v>
      </c>
      <c r="C445" s="179">
        <f>C364</f>
        <v>16086685</v>
      </c>
      <c r="D445" s="179"/>
    </row>
    <row r="446" spans="1:7" ht="12.6" customHeight="1" x14ac:dyDescent="0.25">
      <c r="A446" s="179" t="s">
        <v>351</v>
      </c>
      <c r="B446" s="179">
        <f>D236</f>
        <v>154969</v>
      </c>
      <c r="C446" s="179">
        <f>C365</f>
        <v>154969</v>
      </c>
      <c r="D446" s="179"/>
    </row>
    <row r="447" spans="1:7" ht="12.6" customHeight="1" x14ac:dyDescent="0.25">
      <c r="A447" s="179" t="s">
        <v>356</v>
      </c>
      <c r="B447" s="179">
        <f>D240</f>
        <v>1095808</v>
      </c>
      <c r="C447" s="179">
        <f>C366</f>
        <v>1113321</v>
      </c>
      <c r="D447" s="179"/>
    </row>
    <row r="448" spans="1:7" ht="12.6" customHeight="1" x14ac:dyDescent="0.25">
      <c r="A448" s="179" t="s">
        <v>358</v>
      </c>
      <c r="B448" s="179">
        <f>D242</f>
        <v>18507525</v>
      </c>
      <c r="C448" s="179">
        <f>D367</f>
        <v>18507525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154969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512958</v>
      </c>
      <c r="C458" s="194">
        <f>CE70</f>
        <v>512958</v>
      </c>
      <c r="D458" s="194"/>
    </row>
    <row r="459" spans="1:7" ht="12.6" customHeight="1" x14ac:dyDescent="0.25">
      <c r="A459" s="179" t="s">
        <v>244</v>
      </c>
      <c r="B459" s="194">
        <f>C371</f>
        <v>1809700</v>
      </c>
      <c r="C459" s="194">
        <f>CE72</f>
        <v>1809700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8592937</v>
      </c>
      <c r="C463" s="194">
        <f>CE73</f>
        <v>8592937</v>
      </c>
      <c r="D463" s="194">
        <f>E141+E147+E153</f>
        <v>8592937</v>
      </c>
    </row>
    <row r="464" spans="1:7" ht="12.6" customHeight="1" x14ac:dyDescent="0.25">
      <c r="A464" s="179" t="s">
        <v>246</v>
      </c>
      <c r="B464" s="194">
        <f>C360</f>
        <v>34425394</v>
      </c>
      <c r="C464" s="194">
        <f>CE74</f>
        <v>34425394</v>
      </c>
      <c r="D464" s="194">
        <f>E142+E148+E154</f>
        <v>34425394</v>
      </c>
    </row>
    <row r="465" spans="1:7" ht="12.6" customHeight="1" x14ac:dyDescent="0.25">
      <c r="A465" s="179" t="s">
        <v>247</v>
      </c>
      <c r="B465" s="194">
        <f>D361</f>
        <v>43018331</v>
      </c>
      <c r="C465" s="194">
        <f>CE75</f>
        <v>43018331</v>
      </c>
      <c r="D465" s="194">
        <f>D463+D464</f>
        <v>43018331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968600</v>
      </c>
      <c r="C468" s="179">
        <f>E195</f>
        <v>968600</v>
      </c>
      <c r="D468" s="179"/>
    </row>
    <row r="469" spans="1:7" ht="12.6" customHeight="1" x14ac:dyDescent="0.25">
      <c r="A469" s="179" t="s">
        <v>333</v>
      </c>
      <c r="B469" s="179">
        <f t="shared" si="14"/>
        <v>1426739</v>
      </c>
      <c r="C469" s="179">
        <f>E196</f>
        <v>1426739</v>
      </c>
      <c r="D469" s="179"/>
    </row>
    <row r="470" spans="1:7" ht="12.6" customHeight="1" x14ac:dyDescent="0.25">
      <c r="A470" s="179" t="s">
        <v>334</v>
      </c>
      <c r="B470" s="179">
        <f t="shared" si="14"/>
        <v>16987243</v>
      </c>
      <c r="C470" s="179">
        <f>E197</f>
        <v>16987243</v>
      </c>
      <c r="D470" s="179"/>
    </row>
    <row r="471" spans="1:7" ht="12.6" customHeight="1" x14ac:dyDescent="0.25">
      <c r="A471" s="179" t="s">
        <v>494</v>
      </c>
      <c r="B471" s="179">
        <f t="shared" si="14"/>
        <v>2677876</v>
      </c>
      <c r="C471" s="179">
        <f>E198</f>
        <v>2677876</v>
      </c>
      <c r="D471" s="179"/>
    </row>
    <row r="472" spans="1:7" ht="12.6" customHeight="1" x14ac:dyDescent="0.25">
      <c r="A472" s="179" t="s">
        <v>377</v>
      </c>
      <c r="B472" s="179">
        <f t="shared" si="14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4"/>
        <v>7392356</v>
      </c>
      <c r="C473" s="179">
        <f>SUM(E200:E201)</f>
        <v>7392355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159092</v>
      </c>
      <c r="C475" s="179">
        <f>E203</f>
        <v>159091</v>
      </c>
      <c r="D475" s="179"/>
    </row>
    <row r="476" spans="1:7" ht="12.6" customHeight="1" x14ac:dyDescent="0.25">
      <c r="A476" s="179" t="s">
        <v>203</v>
      </c>
      <c r="B476" s="179">
        <f>D275</f>
        <v>29611906</v>
      </c>
      <c r="C476" s="179">
        <f>E204</f>
        <v>29611904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18788866</v>
      </c>
      <c r="C478" s="179">
        <f>E217</f>
        <v>18788865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20680504</v>
      </c>
    </row>
    <row r="482" spans="1:12" ht="12.6" customHeight="1" x14ac:dyDescent="0.25">
      <c r="A482" s="180" t="s">
        <v>499</v>
      </c>
      <c r="C482" s="180">
        <f>D339</f>
        <v>20680504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172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0</v>
      </c>
      <c r="C496" s="240">
        <f>C71</f>
        <v>0</v>
      </c>
      <c r="D496" s="240">
        <f>'Prior Year'!C59</f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2348775</v>
      </c>
      <c r="C498" s="240">
        <f>E71</f>
        <v>2508439</v>
      </c>
      <c r="D498" s="240">
        <f>'Prior Year'!E59</f>
        <v>639</v>
      </c>
      <c r="E498" s="180">
        <f>E59</f>
        <v>575</v>
      </c>
      <c r="F498" s="263">
        <f t="shared" si="15"/>
        <v>3675.7042253521126</v>
      </c>
      <c r="G498" s="263">
        <f t="shared" si="15"/>
        <v>4362.5026086956523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1100260</v>
      </c>
      <c r="C505" s="240">
        <f>L71</f>
        <v>1144223</v>
      </c>
      <c r="D505" s="240">
        <f>'Prior Year'!L59</f>
        <v>5879</v>
      </c>
      <c r="E505" s="180">
        <f>L59</f>
        <v>4767</v>
      </c>
      <c r="F505" s="263">
        <f t="shared" si="15"/>
        <v>187.15087599931962</v>
      </c>
      <c r="G505" s="263">
        <f t="shared" si="15"/>
        <v>240.02999790224459</v>
      </c>
      <c r="H505" s="265">
        <f t="shared" si="16"/>
        <v>0.28254808651345664</v>
      </c>
      <c r="I505" s="267" t="s">
        <v>1284</v>
      </c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189324</v>
      </c>
      <c r="C507" s="240">
        <f>N71</f>
        <v>194467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368827</v>
      </c>
      <c r="C509" s="240">
        <f>P71</f>
        <v>419343</v>
      </c>
      <c r="D509" s="240">
        <f>'Prior Year'!P59</f>
        <v>8677</v>
      </c>
      <c r="E509" s="180">
        <f>P59</f>
        <v>8208</v>
      </c>
      <c r="F509" s="263">
        <f t="shared" si="15"/>
        <v>42.506280972686412</v>
      </c>
      <c r="G509" s="263">
        <f t="shared" si="15"/>
        <v>51.089546783625728</v>
      </c>
      <c r="H509" s="265" t="str">
        <f t="shared" si="16"/>
        <v/>
      </c>
      <c r="I509" s="267" t="s">
        <v>1283</v>
      </c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0</v>
      </c>
      <c r="C510" s="240">
        <f>Q71</f>
        <v>0</v>
      </c>
      <c r="D510" s="240">
        <f>'Prior Year'!Q59</f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570970</v>
      </c>
      <c r="C511" s="240">
        <f>R71</f>
        <v>562323</v>
      </c>
      <c r="D511" s="240">
        <f>'Prior Year'!R59</f>
        <v>14756</v>
      </c>
      <c r="E511" s="180">
        <f>R59</f>
        <v>13736</v>
      </c>
      <c r="F511" s="263">
        <f t="shared" si="15"/>
        <v>38.694090539441582</v>
      </c>
      <c r="G511" s="263">
        <f t="shared" si="15"/>
        <v>40.937900407687827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70909</v>
      </c>
      <c r="C512" s="240">
        <f>S71</f>
        <v>33914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1055873</v>
      </c>
      <c r="C514" s="240">
        <f>U71</f>
        <v>1161768</v>
      </c>
      <c r="D514" s="240">
        <f>'Prior Year'!U59</f>
        <v>44660</v>
      </c>
      <c r="E514" s="180">
        <f>U59</f>
        <v>48014</v>
      </c>
      <c r="F514" s="263">
        <f t="shared" si="17"/>
        <v>23.642476489028212</v>
      </c>
      <c r="G514" s="263">
        <f t="shared" si="17"/>
        <v>24.196442704211272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141899</v>
      </c>
      <c r="C516" s="240">
        <f>W71</f>
        <v>150688</v>
      </c>
      <c r="D516" s="240">
        <f>'Prior Year'!W59</f>
        <v>293</v>
      </c>
      <c r="E516" s="180">
        <f>W59</f>
        <v>293</v>
      </c>
      <c r="F516" s="263">
        <f t="shared" si="17"/>
        <v>484.29692832764505</v>
      </c>
      <c r="G516" s="263">
        <f t="shared" si="17"/>
        <v>514.29351535836179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117713</v>
      </c>
      <c r="C517" s="240">
        <f>X71</f>
        <v>108056</v>
      </c>
      <c r="D517" s="240">
        <f>'Prior Year'!X59</f>
        <v>1285</v>
      </c>
      <c r="E517" s="180">
        <f>X59</f>
        <v>1459</v>
      </c>
      <c r="F517" s="263">
        <f t="shared" si="17"/>
        <v>91.605447470817126</v>
      </c>
      <c r="G517" s="263">
        <f t="shared" si="17"/>
        <v>74.061686086360524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800279</v>
      </c>
      <c r="C518" s="240">
        <f>Y71</f>
        <v>844657</v>
      </c>
      <c r="D518" s="240">
        <f>'Prior Year'!Y59</f>
        <v>5188</v>
      </c>
      <c r="E518" s="180">
        <f>Y59</f>
        <v>5328</v>
      </c>
      <c r="F518" s="263">
        <f t="shared" si="17"/>
        <v>154.25578257517347</v>
      </c>
      <c r="G518" s="263">
        <f t="shared" si="17"/>
        <v>158.53171921921921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101048</v>
      </c>
      <c r="C520" s="240">
        <f>AA71</f>
        <v>119083</v>
      </c>
      <c r="D520" s="240">
        <f>'Prior Year'!AA59</f>
        <v>77</v>
      </c>
      <c r="E520" s="180">
        <f>AA59</f>
        <v>80</v>
      </c>
      <c r="F520" s="263">
        <f t="shared" si="17"/>
        <v>1312.3116883116884</v>
      </c>
      <c r="G520" s="263">
        <f t="shared" si="17"/>
        <v>1488.5374999999999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860277</v>
      </c>
      <c r="C521" s="240">
        <f>AB71</f>
        <v>925664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702231</v>
      </c>
      <c r="C522" s="240">
        <f>AC71</f>
        <v>689677</v>
      </c>
      <c r="D522" s="240">
        <f>'Prior Year'!AC59</f>
        <v>10536</v>
      </c>
      <c r="E522" s="180">
        <f>AC59</f>
        <v>11005</v>
      </c>
      <c r="F522" s="263">
        <f t="shared" si="17"/>
        <v>66.650626423690198</v>
      </c>
      <c r="G522" s="263">
        <f t="shared" si="17"/>
        <v>62.669422989550206</v>
      </c>
      <c r="H522" s="265" t="str">
        <f t="shared" si="16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830624</v>
      </c>
      <c r="C524" s="240">
        <f>AE71</f>
        <v>1170484</v>
      </c>
      <c r="D524" s="240">
        <f>'Prior Year'!AE59</f>
        <v>17461</v>
      </c>
      <c r="E524" s="180">
        <f>AE59</f>
        <v>20386</v>
      </c>
      <c r="F524" s="263">
        <f t="shared" si="17"/>
        <v>47.57024225416643</v>
      </c>
      <c r="G524" s="263">
        <f t="shared" si="17"/>
        <v>57.41606985185912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2273633</v>
      </c>
      <c r="C526" s="240">
        <f>AG71</f>
        <v>2526817</v>
      </c>
      <c r="D526" s="240">
        <f>'Prior Year'!AG59</f>
        <v>4610</v>
      </c>
      <c r="E526" s="180">
        <f>AG59</f>
        <v>4456</v>
      </c>
      <c r="F526" s="263">
        <f t="shared" si="17"/>
        <v>493.19587852494578</v>
      </c>
      <c r="G526" s="263">
        <f t="shared" si="17"/>
        <v>567.05947037701969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19199</v>
      </c>
      <c r="C528" s="240">
        <f>AI71</f>
        <v>39022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652028</v>
      </c>
      <c r="C529" s="240">
        <f>AJ71</f>
        <v>540884</v>
      </c>
      <c r="D529" s="240">
        <f>'Prior Year'!AJ59</f>
        <v>1084</v>
      </c>
      <c r="E529" s="180">
        <f>AJ59</f>
        <v>1133</v>
      </c>
      <c r="F529" s="263">
        <f t="shared" si="18"/>
        <v>601.50184501845024</v>
      </c>
      <c r="G529" s="263">
        <f t="shared" si="18"/>
        <v>477.3909973521624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0</v>
      </c>
      <c r="C531" s="240">
        <f>AL71</f>
        <v>0</v>
      </c>
      <c r="D531" s="240">
        <f>'Prior Year'!AL59</f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59547</v>
      </c>
      <c r="C532" s="240">
        <f>AM71</f>
        <v>69927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2576575</v>
      </c>
      <c r="C535" s="240">
        <f>AP71</f>
        <v>2856567</v>
      </c>
      <c r="D535" s="240">
        <f>'Prior Year'!AP59</f>
        <v>10805</v>
      </c>
      <c r="E535" s="180">
        <f>AP59</f>
        <v>12963</v>
      </c>
      <c r="F535" s="263">
        <f t="shared" si="18"/>
        <v>238.46136048125868</v>
      </c>
      <c r="G535" s="263">
        <f t="shared" si="18"/>
        <v>220.36311039111317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81645</v>
      </c>
      <c r="C541" s="240">
        <f>AV71</f>
        <v>534908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703384</v>
      </c>
      <c r="C544" s="240">
        <f>AY71</f>
        <v>772034</v>
      </c>
      <c r="D544" s="240">
        <f>'Prior Year'!AY59</f>
        <v>51975</v>
      </c>
      <c r="E544" s="180">
        <f>AY59</f>
        <v>63442</v>
      </c>
      <c r="F544" s="263">
        <f t="shared" ref="F544:G550" si="19">IF(B544=0,"",IF(D544=0,"",B544/D544))</f>
        <v>13.533121693121693</v>
      </c>
      <c r="G544" s="263">
        <f t="shared" si="19"/>
        <v>12.169130859682859</v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172473</v>
      </c>
      <c r="C546" s="240">
        <f>BA71</f>
        <v>167405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115139</v>
      </c>
      <c r="C547" s="240">
        <f>BB71</f>
        <v>123143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41589</v>
      </c>
      <c r="C548" s="240">
        <f>BC71</f>
        <v>43776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144646</v>
      </c>
      <c r="C549" s="240">
        <f>BD71</f>
        <v>150778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1284135</v>
      </c>
      <c r="C550" s="240">
        <f>BE71</f>
        <v>1344915</v>
      </c>
      <c r="D550" s="240">
        <f>'Prior Year'!BE59</f>
        <v>78437</v>
      </c>
      <c r="E550" s="180">
        <f>BE59</f>
        <v>78437</v>
      </c>
      <c r="F550" s="263">
        <f t="shared" si="19"/>
        <v>16.371546591532059</v>
      </c>
      <c r="G550" s="263">
        <f t="shared" si="19"/>
        <v>17.146435993217487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393268</v>
      </c>
      <c r="C551" s="240">
        <f>BF71</f>
        <v>476185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159885</v>
      </c>
      <c r="C552" s="240">
        <f>BG71</f>
        <v>218809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1319430</v>
      </c>
      <c r="C553" s="240">
        <f>BH71</f>
        <v>1408035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437593</v>
      </c>
      <c r="C555" s="240">
        <f>BJ71</f>
        <v>444168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700279</v>
      </c>
      <c r="C556" s="240">
        <f>BK71</f>
        <v>828143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453869</v>
      </c>
      <c r="C557" s="240">
        <f>BL71</f>
        <v>470603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981119</v>
      </c>
      <c r="C559" s="240">
        <f>BN71</f>
        <v>1294972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190483</v>
      </c>
      <c r="C560" s="240">
        <f>BO71</f>
        <v>98465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17573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409751</v>
      </c>
      <c r="C563" s="240">
        <f>BR71</f>
        <v>372613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50914</v>
      </c>
      <c r="C564" s="240">
        <f>BS71</f>
        <v>0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241182</v>
      </c>
      <c r="C567" s="240">
        <f>BV71</f>
        <v>259524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96585</v>
      </c>
      <c r="C569" s="240">
        <f>BX71</f>
        <v>0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372513</v>
      </c>
      <c r="C570" s="240">
        <f>BY71</f>
        <v>475196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383</v>
      </c>
      <c r="C573" s="240">
        <f>CB71</f>
        <v>0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1040673</v>
      </c>
      <c r="C574" s="240">
        <f>CC71</f>
        <v>853088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0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54203</v>
      </c>
      <c r="E612" s="180">
        <f>SUM(C624:D647)+SUM(C668:D713)</f>
        <v>23524384.72165747</v>
      </c>
      <c r="F612" s="180">
        <f>CE64-(AX64+BD64+BE64+BG64+BJ64+BN64+BP64+BQ64+CB64+CC64+CD64)</f>
        <v>2017003</v>
      </c>
      <c r="G612" s="180">
        <f>CE77-(AX77+AY77+BD77+BE77+BG77+BJ77+BN77+BP77+BQ77+CB77+CC77+CD77)</f>
        <v>58224</v>
      </c>
      <c r="H612" s="197">
        <f>CE60-(AX60+AY60+AZ60+BD60+BE60+BG60+BJ60+BN60+BO60+BP60+BQ60+BR60+CB60+CC60+CD60)</f>
        <v>142.4</v>
      </c>
      <c r="I612" s="180">
        <f>CE78-(AX78+AY78+AZ78+BD78+BE78+BF78+BG78+BJ78+BN78+BO78+BP78+BQ78+BR78+CB78+CC78+CD78)</f>
        <v>47900</v>
      </c>
      <c r="J612" s="180">
        <f>CE79-(AX79+AY79+AZ79+BA79+BD79+BE79+BF79+BG79+BJ79+BN79+BO79+BP79+BQ79+BR79+CB79+CC79+CD79)</f>
        <v>189368</v>
      </c>
      <c r="K612" s="180">
        <f>CE75-(AW75+AX75+AY75+AZ75+BA75+BB75+BC75+BD75+BE75+BF75+BG75+BH75+BI75+BJ75+BK75+BL75+BM75+BN75+BO75+BP75+BQ75+BR75+BS75+BT75+BU75+BV75+BW75+BX75+CB75+CC75+CD75)</f>
        <v>43018331</v>
      </c>
      <c r="L612" s="197">
        <f>CE80-(AW80+AX80+AY80+AZ80+BA80+BB80+BC80+BD80+BE80+BF80+BG80+BH80+BI80+BJ80+BK80+BL80+BM80+BN80+BO80+BP80+BQ80+BR80+BS80+BT80+BU80+BV80+BW80+BX80+BY80+BZ80+CA80+CB80+CC80+CD80)</f>
        <v>45.5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1344915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0</v>
      </c>
      <c r="D615" s="266">
        <f>SUM(C614:C615)</f>
        <v>1344915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444168</v>
      </c>
      <c r="D617" s="180">
        <f>(D615/D612)*BJ76</f>
        <v>33993.202405770899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218809</v>
      </c>
      <c r="D618" s="180">
        <f>(D615/D612)*BG76</f>
        <v>11240.088094754903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1294972</v>
      </c>
      <c r="D619" s="180">
        <f>(D615/D612)*BN76</f>
        <v>22107.987842001367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853088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2878378.2783425273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150778</v>
      </c>
      <c r="D624" s="180">
        <f>(D615/D612)*BD76</f>
        <v>18708.667601424277</v>
      </c>
      <c r="E624" s="180">
        <f>(E623/E612)*SUM(C624:D624)</f>
        <v>20737.917198041272</v>
      </c>
      <c r="F624" s="180">
        <f>SUM(C624:E624)</f>
        <v>190224.58479946555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772034</v>
      </c>
      <c r="D625" s="180">
        <f>(D615/D612)*AY76</f>
        <v>69872.159105584564</v>
      </c>
      <c r="E625" s="180">
        <f>(E623/E612)*SUM(C625:D625)</f>
        <v>103013.2957543963</v>
      </c>
      <c r="F625" s="180">
        <f>(F624/F612)*AY64</f>
        <v>16924.964409131808</v>
      </c>
      <c r="G625" s="180">
        <f>SUM(C625:F625)</f>
        <v>961844.41926911264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372613</v>
      </c>
      <c r="D626" s="180">
        <f>(D615/D612)*BR76</f>
        <v>13944.656753316238</v>
      </c>
      <c r="E626" s="180">
        <f>(E623/E612)*SUM(C626:D626)</f>
        <v>47298.119618889519</v>
      </c>
      <c r="F626" s="180">
        <f>(F624/F612)*BR64</f>
        <v>725.5307656271649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98465</v>
      </c>
      <c r="D627" s="180">
        <f>(D615/D612)*BO76</f>
        <v>0</v>
      </c>
      <c r="E627" s="180">
        <f>(E623/E612)*SUM(C627:D627)</f>
        <v>12047.903506529115</v>
      </c>
      <c r="F627" s="180">
        <f>(F624/F612)*BO64</f>
        <v>409.30762028102112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694538.7626980507</v>
      </c>
      <c r="H628" s="180">
        <f>SUM(C626:G628)</f>
        <v>1240042.280962694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476185</v>
      </c>
      <c r="D629" s="180">
        <f>(D615/D612)*BF76</f>
        <v>9900.2100437245172</v>
      </c>
      <c r="E629" s="180">
        <f>(E623/E612)*SUM(C629:D629)</f>
        <v>59476.034190399936</v>
      </c>
      <c r="F629" s="180">
        <f>(F624/F612)*BF64</f>
        <v>3062.733863738747</v>
      </c>
      <c r="G629" s="180">
        <f>(G625/G612)*BF77</f>
        <v>0</v>
      </c>
      <c r="H629" s="180">
        <f>(H628/H612)*BF60</f>
        <v>90564.885688286624</v>
      </c>
      <c r="I629" s="180">
        <f>SUM(C629:H629)</f>
        <v>639188.86378614977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167405</v>
      </c>
      <c r="D630" s="180">
        <f>(D615/D612)*BA76</f>
        <v>16798.100750880949</v>
      </c>
      <c r="E630" s="180">
        <f>(E623/E612)*SUM(C630:D630)</f>
        <v>22538.579022496058</v>
      </c>
      <c r="F630" s="180">
        <f>(F624/F612)*BA64</f>
        <v>1462.7560346909304</v>
      </c>
      <c r="G630" s="180">
        <f>(G625/G612)*BA77</f>
        <v>0</v>
      </c>
      <c r="H630" s="180">
        <f>(H628/H612)*BA60</f>
        <v>26124.486256236527</v>
      </c>
      <c r="I630" s="180">
        <f>(I629/I612)*BA78</f>
        <v>9340.9646064781809</v>
      </c>
      <c r="J630" s="180">
        <f>SUM(C630:I630)</f>
        <v>243669.88667078267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123143</v>
      </c>
      <c r="D632" s="180">
        <f>(D615/D612)*BB76</f>
        <v>0</v>
      </c>
      <c r="E632" s="180">
        <f>(E623/E612)*SUM(C632:D632)</f>
        <v>15067.43494139557</v>
      </c>
      <c r="F632" s="180">
        <f>(F624/F612)*BB64</f>
        <v>173.90858336364124</v>
      </c>
      <c r="G632" s="180">
        <f>(G625/G612)*BB77</f>
        <v>0</v>
      </c>
      <c r="H632" s="180">
        <f>(H628/H612)*BB60</f>
        <v>8708.1620854121757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43776</v>
      </c>
      <c r="D633" s="180">
        <f>(D615/D612)*BC76</f>
        <v>0</v>
      </c>
      <c r="E633" s="180">
        <f>(E623/E612)*SUM(C633:D633)</f>
        <v>5356.3095912437775</v>
      </c>
      <c r="F633" s="180">
        <f>(F624/F612)*BC64</f>
        <v>21.125554595149477</v>
      </c>
      <c r="G633" s="180">
        <f>(G625/G612)*BC77</f>
        <v>0</v>
      </c>
      <c r="H633" s="180">
        <f>(H628/H612)*BC60</f>
        <v>8708.1620854121757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828143</v>
      </c>
      <c r="D635" s="180">
        <f>(D615/D612)*BK76</f>
        <v>33993.202405770899</v>
      </c>
      <c r="E635" s="180">
        <f>(E623/E612)*SUM(C635:D635)</f>
        <v>105488.58758005567</v>
      </c>
      <c r="F635" s="180">
        <f>(F624/F612)*BK64</f>
        <v>173.53134131729928</v>
      </c>
      <c r="G635" s="180">
        <f>(G625/G612)*BK77</f>
        <v>0</v>
      </c>
      <c r="H635" s="180">
        <f>(H628/H612)*BK60</f>
        <v>82727.539811415671</v>
      </c>
      <c r="I635" s="180">
        <f>(I629/I612)*BK78</f>
        <v>17347.505697745193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1408035</v>
      </c>
      <c r="D636" s="180">
        <f>(D615/D612)*BH76</f>
        <v>1985.0045200450159</v>
      </c>
      <c r="E636" s="180">
        <f>(E623/E612)*SUM(C636:D636)</f>
        <v>172526.12559521911</v>
      </c>
      <c r="F636" s="180">
        <f>(F624/F612)*BH64</f>
        <v>4671.293949340843</v>
      </c>
      <c r="G636" s="180">
        <f>(G625/G612)*BH77</f>
        <v>0</v>
      </c>
      <c r="H636" s="180">
        <f>(H628/H612)*BH60</f>
        <v>47894.891469766968</v>
      </c>
      <c r="I636" s="180">
        <f>(I629/I612)*BH78</f>
        <v>1334.4235152111687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470603</v>
      </c>
      <c r="D637" s="180">
        <f>(D615/D612)*BL76</f>
        <v>15284.534804346624</v>
      </c>
      <c r="E637" s="180">
        <f>(E623/E612)*SUM(C637:D637)</f>
        <v>59451.847197969582</v>
      </c>
      <c r="F637" s="180">
        <f>(F624/F612)*BL64</f>
        <v>399.59363758771582</v>
      </c>
      <c r="G637" s="180">
        <f>(G625/G612)*BL77</f>
        <v>0</v>
      </c>
      <c r="H637" s="180">
        <f>(H628/H612)*BL60</f>
        <v>73148.56151746228</v>
      </c>
      <c r="I637" s="180">
        <f>(I629/I612)*BL78</f>
        <v>8006.5410912670113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259524</v>
      </c>
      <c r="D642" s="180">
        <f>(D615/D612)*BV76</f>
        <v>28137.439071638102</v>
      </c>
      <c r="E642" s="180">
        <f>(E623/E612)*SUM(C642:D642)</f>
        <v>35197.453516319503</v>
      </c>
      <c r="F642" s="180">
        <f>(F624/F612)*BV64</f>
        <v>171.6451310855895</v>
      </c>
      <c r="G642" s="180">
        <f>(G625/G612)*BV77</f>
        <v>0</v>
      </c>
      <c r="H642" s="180">
        <f>(H628/H612)*BV60</f>
        <v>33961.832133107484</v>
      </c>
      <c r="I642" s="180">
        <f>(I629/I612)*BV78</f>
        <v>13344.235152111687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0</v>
      </c>
      <c r="D644" s="180">
        <f>(D615/D612)*BX76</f>
        <v>0</v>
      </c>
      <c r="E644" s="180">
        <f>(E623/E612)*SUM(C644:D644)</f>
        <v>0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3906504.8919802052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475196</v>
      </c>
      <c r="D645" s="180">
        <f>(D615/D612)*BY76</f>
        <v>17542.477445897828</v>
      </c>
      <c r="E645" s="180">
        <f>(E623/E612)*SUM(C645:D645)</f>
        <v>60290.10948278322</v>
      </c>
      <c r="F645" s="180">
        <f>(F624/F612)*BY64</f>
        <v>501.92054265797105</v>
      </c>
      <c r="G645" s="180">
        <f>(G625/G612)*BY77</f>
        <v>0</v>
      </c>
      <c r="H645" s="180">
        <f>(H628/H612)*BY60</f>
        <v>26995.302464777746</v>
      </c>
      <c r="I645" s="180">
        <f>(I629/I612)*BY78</f>
        <v>10675.38812168935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591201.198057806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9801852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2508439</v>
      </c>
      <c r="D670" s="180">
        <f>(D615/D612)*E76</f>
        <v>454888.59832481598</v>
      </c>
      <c r="E670" s="180">
        <f>(E623/E612)*SUM(C670:D670)</f>
        <v>362584.52204186306</v>
      </c>
      <c r="F670" s="180">
        <f>(F624/F612)*E64</f>
        <v>5115.4964589084948</v>
      </c>
      <c r="G670" s="180">
        <f>(G625/G612)*E77</f>
        <v>68424.697454875393</v>
      </c>
      <c r="H670" s="180">
        <f>(H628/H612)*E60</f>
        <v>141072.22578367725</v>
      </c>
      <c r="I670" s="180">
        <f>(I629/I612)*E78</f>
        <v>246868.35031406619</v>
      </c>
      <c r="J670" s="180">
        <f>(J630/J612)*E79</f>
        <v>31082.811152990082</v>
      </c>
      <c r="K670" s="180">
        <f>(K644/K612)*E75</f>
        <v>308991.09866586019</v>
      </c>
      <c r="L670" s="180">
        <f>(L647/L612)*E80</f>
        <v>210493.6133744276</v>
      </c>
      <c r="M670" s="180">
        <f t="shared" si="20"/>
        <v>1829521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1144223</v>
      </c>
      <c r="D677" s="180">
        <f>(D615/D612)*L76</f>
        <v>0</v>
      </c>
      <c r="E677" s="180">
        <f>(E623/E612)*SUM(C677:D677)</f>
        <v>140003.94347180484</v>
      </c>
      <c r="F677" s="180">
        <f>(F624/F612)*L64</f>
        <v>5731.3440995617366</v>
      </c>
      <c r="G677" s="180">
        <f>(G625/G612)*L77</f>
        <v>198880.95911618657</v>
      </c>
      <c r="H677" s="180">
        <f>(H628/H612)*L60</f>
        <v>140201.40957513603</v>
      </c>
      <c r="I677" s="180">
        <f>(I629/I612)*L78</f>
        <v>0</v>
      </c>
      <c r="J677" s="180">
        <f>(J630/J612)*L79</f>
        <v>60903.31738210687</v>
      </c>
      <c r="K677" s="180">
        <f>(K644/K612)*L75</f>
        <v>198925.18493270385</v>
      </c>
      <c r="L677" s="180">
        <f>(L647/L612)*L80</f>
        <v>209194.2700819929</v>
      </c>
      <c r="M677" s="180">
        <f t="shared" si="20"/>
        <v>953840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194467</v>
      </c>
      <c r="D679" s="180">
        <f>(D615/D612)*N76</f>
        <v>0</v>
      </c>
      <c r="E679" s="180">
        <f>(E623/E612)*SUM(C679:D679)</f>
        <v>23794.441184219748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18260.30435000288</v>
      </c>
      <c r="L679" s="180">
        <f>(L647/L612)*N80</f>
        <v>0</v>
      </c>
      <c r="M679" s="180">
        <f t="shared" si="20"/>
        <v>42055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419343</v>
      </c>
      <c r="D681" s="180">
        <f>(D615/D612)*P76</f>
        <v>32157.073224729258</v>
      </c>
      <c r="E681" s="180">
        <f>(E623/E612)*SUM(C681:D681)</f>
        <v>55244.293052377674</v>
      </c>
      <c r="F681" s="180">
        <f>(F624/F612)*P64</f>
        <v>7407.5248219706273</v>
      </c>
      <c r="G681" s="180">
        <f>(G625/G612)*P77</f>
        <v>0</v>
      </c>
      <c r="H681" s="180">
        <f>(H628/H612)*P60</f>
        <v>17416.324170824351</v>
      </c>
      <c r="I681" s="180">
        <f>(I629/I612)*P78</f>
        <v>17347.505697745193</v>
      </c>
      <c r="J681" s="180">
        <f>(J630/J612)*P79</f>
        <v>10418.840946587212</v>
      </c>
      <c r="K681" s="180">
        <f>(K644/K612)*P75</f>
        <v>118321.83574346137</v>
      </c>
      <c r="L681" s="180">
        <f>(L647/L612)*P80</f>
        <v>25986.865848694768</v>
      </c>
      <c r="M681" s="180">
        <f t="shared" si="20"/>
        <v>284300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4153.3878718934648</v>
      </c>
      <c r="L682" s="180">
        <f>(L647/L612)*Q80</f>
        <v>0</v>
      </c>
      <c r="M682" s="180">
        <f t="shared" si="20"/>
        <v>4153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562323</v>
      </c>
      <c r="D683" s="180">
        <f>(D615/D612)*R76</f>
        <v>0</v>
      </c>
      <c r="E683" s="180">
        <f>(E623/E612)*SUM(C683:D683)</f>
        <v>68804.27810391481</v>
      </c>
      <c r="F683" s="180">
        <f>(F624/F612)*R64</f>
        <v>577.5575729495331</v>
      </c>
      <c r="G683" s="180">
        <f>(G625/G612)*R77</f>
        <v>0</v>
      </c>
      <c r="H683" s="180">
        <f>(H628/H612)*R60</f>
        <v>11320.610711035828</v>
      </c>
      <c r="I683" s="180">
        <f>(I629/I612)*R78</f>
        <v>0</v>
      </c>
      <c r="J683" s="180">
        <f>(J630/J612)*R79</f>
        <v>0</v>
      </c>
      <c r="K683" s="180">
        <f>(K644/K612)*R75</f>
        <v>63715.005920389791</v>
      </c>
      <c r="L683" s="180">
        <f>(L647/L612)*R80</f>
        <v>0</v>
      </c>
      <c r="M683" s="180">
        <f t="shared" si="20"/>
        <v>144417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33914</v>
      </c>
      <c r="D684" s="180">
        <f>(D615/D612)*S76</f>
        <v>0</v>
      </c>
      <c r="E684" s="180">
        <f>(E623/E612)*SUM(C684:D684)</f>
        <v>4149.6227037061735</v>
      </c>
      <c r="F684" s="180">
        <f>(F624/F612)*S64</f>
        <v>1707.6804332784445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11896.504466176868</v>
      </c>
      <c r="L684" s="180">
        <f>(L647/L612)*S80</f>
        <v>0</v>
      </c>
      <c r="M684" s="180">
        <f t="shared" si="20"/>
        <v>17754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1161768</v>
      </c>
      <c r="D686" s="180">
        <f>(D615/D612)*U76</f>
        <v>26127.621995092522</v>
      </c>
      <c r="E686" s="180">
        <f>(E623/E612)*SUM(C686:D686)</f>
        <v>145347.60401792778</v>
      </c>
      <c r="F686" s="180">
        <f>(F624/F612)*U64</f>
        <v>22240.493463113125</v>
      </c>
      <c r="G686" s="180">
        <f>(G625/G612)*U77</f>
        <v>0</v>
      </c>
      <c r="H686" s="180">
        <f>(H628/H612)*U60</f>
        <v>54861.421138096703</v>
      </c>
      <c r="I686" s="180">
        <f>(I629/I612)*U78</f>
        <v>14678.658667322854</v>
      </c>
      <c r="J686" s="180">
        <f>(J630/J612)*U79</f>
        <v>0</v>
      </c>
      <c r="K686" s="180">
        <f>(K644/K612)*U75</f>
        <v>498144.55708954576</v>
      </c>
      <c r="L686" s="180">
        <f>(L647/L612)*U80</f>
        <v>0</v>
      </c>
      <c r="M686" s="180">
        <f t="shared" si="20"/>
        <v>761400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150688</v>
      </c>
      <c r="D688" s="180">
        <f>(D615/D612)*W76</f>
        <v>0</v>
      </c>
      <c r="E688" s="180">
        <f>(E623/E612)*SUM(C688:D688)</f>
        <v>18437.764521320867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71157.903866653432</v>
      </c>
      <c r="L688" s="180">
        <f>(L647/L612)*W80</f>
        <v>0</v>
      </c>
      <c r="M688" s="180">
        <f t="shared" si="20"/>
        <v>89596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108056</v>
      </c>
      <c r="D689" s="180">
        <f>(D615/D612)*X76</f>
        <v>0</v>
      </c>
      <c r="E689" s="180">
        <f>(E623/E612)*SUM(C689:D689)</f>
        <v>13221.431587889199</v>
      </c>
      <c r="F689" s="180">
        <f>(F624/F612)*X64</f>
        <v>1442.5735852116359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286766.2009295153</v>
      </c>
      <c r="L689" s="180">
        <f>(L647/L612)*X80</f>
        <v>0</v>
      </c>
      <c r="M689" s="180">
        <f t="shared" si="20"/>
        <v>301430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844657</v>
      </c>
      <c r="D690" s="180">
        <f>(D615/D612)*Y76</f>
        <v>60865.2010958803</v>
      </c>
      <c r="E690" s="180">
        <f>(E623/E612)*SUM(C690:D690)</f>
        <v>110797.17769586165</v>
      </c>
      <c r="F690" s="180">
        <f>(F624/F612)*Y64</f>
        <v>195.78862205147462</v>
      </c>
      <c r="G690" s="180">
        <f>(G625/G612)*Y77</f>
        <v>0</v>
      </c>
      <c r="H690" s="180">
        <f>(H628/H612)*Y60</f>
        <v>46153.259052684531</v>
      </c>
      <c r="I690" s="180">
        <f>(I629/I612)*Y78</f>
        <v>33360.587880279214</v>
      </c>
      <c r="J690" s="180">
        <f>(J630/J612)*Y79</f>
        <v>11710.741194873437</v>
      </c>
      <c r="K690" s="180">
        <f>(K644/K612)*Y75</f>
        <v>242214.7888001001</v>
      </c>
      <c r="L690" s="180">
        <f>(L647/L612)*Y80</f>
        <v>0</v>
      </c>
      <c r="M690" s="180">
        <f t="shared" si="20"/>
        <v>505298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119083</v>
      </c>
      <c r="D692" s="180">
        <f>(D615/D612)*AA76</f>
        <v>0</v>
      </c>
      <c r="E692" s="180">
        <f>(E623/E612)*SUM(C692:D692)</f>
        <v>14570.664634824623</v>
      </c>
      <c r="F692" s="180">
        <f>(F624/F612)*AA64</f>
        <v>1610.6349168569768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35782.32146213502</v>
      </c>
      <c r="L692" s="180">
        <f>(L647/L612)*AA80</f>
        <v>0</v>
      </c>
      <c r="M692" s="180">
        <f t="shared" si="20"/>
        <v>51964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925664</v>
      </c>
      <c r="D693" s="180">
        <f>(D615/D612)*AB76</f>
        <v>12356.653137280224</v>
      </c>
      <c r="E693" s="180">
        <f>(E623/E612)*SUM(C693:D693)</f>
        <v>114773.59788888812</v>
      </c>
      <c r="F693" s="180">
        <f>(F624/F612)*AB64</f>
        <v>49401.637868199126</v>
      </c>
      <c r="G693" s="180">
        <f>(G625/G612)*AB77</f>
        <v>0</v>
      </c>
      <c r="H693" s="180">
        <f>(H628/H612)*AB60</f>
        <v>17416.324170824351</v>
      </c>
      <c r="I693" s="180">
        <f>(I629/I612)*AB78</f>
        <v>6672.1175760558435</v>
      </c>
      <c r="J693" s="180">
        <f>(J630/J612)*AB79</f>
        <v>0</v>
      </c>
      <c r="K693" s="180">
        <f>(K644/K612)*AB75</f>
        <v>530429.41303146514</v>
      </c>
      <c r="L693" s="180">
        <f>(L647/L612)*AB80</f>
        <v>0</v>
      </c>
      <c r="M693" s="180">
        <f t="shared" si="20"/>
        <v>731050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689677</v>
      </c>
      <c r="D694" s="180">
        <f>(D615/D612)*AC76</f>
        <v>24614.056048558199</v>
      </c>
      <c r="E694" s="180">
        <f>(E623/E612)*SUM(C694:D694)</f>
        <v>87398.6667226914</v>
      </c>
      <c r="F694" s="180">
        <f>(F624/F612)*AC64</f>
        <v>1945.1543014507054</v>
      </c>
      <c r="G694" s="180">
        <f>(G625/G612)*AC77</f>
        <v>0</v>
      </c>
      <c r="H694" s="180">
        <f>(H628/H612)*AC60</f>
        <v>18287.14037936557</v>
      </c>
      <c r="I694" s="180">
        <f>(I629/I612)*AC78</f>
        <v>13344.235152111687</v>
      </c>
      <c r="J694" s="180">
        <f>(J630/J612)*AC79</f>
        <v>0</v>
      </c>
      <c r="K694" s="180">
        <f>(K644/K612)*AC75</f>
        <v>170448.36552619305</v>
      </c>
      <c r="L694" s="180">
        <f>(L647/L612)*AC80</f>
        <v>0</v>
      </c>
      <c r="M694" s="180">
        <f t="shared" si="20"/>
        <v>316038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1170484</v>
      </c>
      <c r="D696" s="180">
        <f>(D615/D612)*AE76</f>
        <v>70120.28467059019</v>
      </c>
      <c r="E696" s="180">
        <f>(E623/E612)*SUM(C696:D696)</f>
        <v>151796.8893667582</v>
      </c>
      <c r="F696" s="180">
        <f>(F624/F612)*AE64</f>
        <v>0</v>
      </c>
      <c r="G696" s="180">
        <f>(G625/G612)*AE77</f>
        <v>0</v>
      </c>
      <c r="H696" s="180">
        <f>(H628/H612)*AE60</f>
        <v>60086.318389344015</v>
      </c>
      <c r="I696" s="180">
        <f>(I629/I612)*AE78</f>
        <v>40032.705456335061</v>
      </c>
      <c r="J696" s="180">
        <f>(J630/J612)*AE79</f>
        <v>20184.011249619241</v>
      </c>
      <c r="K696" s="180">
        <f>(K644/K612)*AE75</f>
        <v>226354.23580901136</v>
      </c>
      <c r="L696" s="180">
        <f>(L647/L612)*AE80</f>
        <v>0</v>
      </c>
      <c r="M696" s="180">
        <f t="shared" si="20"/>
        <v>568574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2526817</v>
      </c>
      <c r="D698" s="180">
        <f>(D615/D612)*AG76</f>
        <v>87786.824898990832</v>
      </c>
      <c r="E698" s="180">
        <f>(E623/E612)*SUM(C698:D698)</f>
        <v>319915.65114695561</v>
      </c>
      <c r="F698" s="180">
        <f>(F624/F612)*AG64</f>
        <v>6995.1049548072851</v>
      </c>
      <c r="G698" s="180">
        <f>(G625/G612)*AG77</f>
        <v>0</v>
      </c>
      <c r="H698" s="180">
        <f>(H628/H612)*AG60</f>
        <v>106239.57744202853</v>
      </c>
      <c r="I698" s="180">
        <f>(I629/I612)*AG78</f>
        <v>53376.940608446748</v>
      </c>
      <c r="J698" s="180">
        <f>(J630/J612)*AG79</f>
        <v>34468.25891518237</v>
      </c>
      <c r="K698" s="180">
        <f>(K644/K612)*AG75</f>
        <v>720947.38609675528</v>
      </c>
      <c r="L698" s="180">
        <f>(L647/L612)*AG80</f>
        <v>132533.01582834331</v>
      </c>
      <c r="M698" s="180">
        <f t="shared" si="20"/>
        <v>1462263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39022</v>
      </c>
      <c r="D700" s="180">
        <f>(D615/D612)*AI76</f>
        <v>0</v>
      </c>
      <c r="E700" s="180">
        <f>(E623/E612)*SUM(C700:D700)</f>
        <v>4774.6233751259751</v>
      </c>
      <c r="F700" s="180">
        <f>(F624/F612)*AI64</f>
        <v>892.17743959872348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7966.5097806501954</v>
      </c>
      <c r="L700" s="180">
        <f>(L647/L612)*AI80</f>
        <v>0</v>
      </c>
      <c r="M700" s="180">
        <f t="shared" si="20"/>
        <v>13633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540884</v>
      </c>
      <c r="D701" s="180">
        <f>(D615/D612)*AJ76</f>
        <v>35432.330682803535</v>
      </c>
      <c r="E701" s="180">
        <f>(E623/E612)*SUM(C701:D701)</f>
        <v>70516.463121955429</v>
      </c>
      <c r="F701" s="180">
        <f>(F624/F612)*AJ64</f>
        <v>987.33674578848161</v>
      </c>
      <c r="G701" s="180">
        <f>(G625/G612)*AJ77</f>
        <v>0</v>
      </c>
      <c r="H701" s="180">
        <f>(H628/H612)*AJ60</f>
        <v>23512.037630612875</v>
      </c>
      <c r="I701" s="180">
        <f>(I629/I612)*AJ78</f>
        <v>20016.352728167531</v>
      </c>
      <c r="J701" s="180">
        <f>(J630/J612)*AJ79</f>
        <v>0</v>
      </c>
      <c r="K701" s="180">
        <f>(K644/K612)*AJ75</f>
        <v>41400.024427591292</v>
      </c>
      <c r="L701" s="180">
        <f>(L647/L612)*AJ80</f>
        <v>12993.432924347384</v>
      </c>
      <c r="M701" s="180">
        <f t="shared" si="20"/>
        <v>204858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69927</v>
      </c>
      <c r="D704" s="180">
        <f>(D615/D612)*AM76</f>
        <v>0</v>
      </c>
      <c r="E704" s="180">
        <f>(E623/E612)*SUM(C704:D704)</f>
        <v>8556.0732087651595</v>
      </c>
      <c r="F704" s="180">
        <f>(F624/F612)*AM64</f>
        <v>638.19923189900226</v>
      </c>
      <c r="G704" s="180">
        <f>(G625/G612)*AM77</f>
        <v>0</v>
      </c>
      <c r="H704" s="180">
        <f>(H628/H612)*AM60</f>
        <v>8708.1620854121757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17902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2856567</v>
      </c>
      <c r="D707" s="180">
        <f>(D615/D612)*AP76</f>
        <v>164854.62538973859</v>
      </c>
      <c r="E707" s="180">
        <f>(E623/E612)*SUM(C707:D707)</f>
        <v>369692.74559727748</v>
      </c>
      <c r="F707" s="180">
        <f>(F624/F612)*AP64</f>
        <v>11530.403146441853</v>
      </c>
      <c r="G707" s="180">
        <f>(G625/G612)*AP77</f>
        <v>0</v>
      </c>
      <c r="H707" s="180">
        <f>(H628/H612)*AP60</f>
        <v>195933.64692177397</v>
      </c>
      <c r="I707" s="180">
        <f>(I629/I612)*AP78</f>
        <v>93409.646064781802</v>
      </c>
      <c r="J707" s="180">
        <f>(J630/J612)*AP79</f>
        <v>0</v>
      </c>
      <c r="K707" s="180">
        <f>(K644/K612)*AP75</f>
        <v>259666.97283893303</v>
      </c>
      <c r="L707" s="180">
        <f>(L647/L612)*AP80</f>
        <v>0</v>
      </c>
      <c r="M707" s="180">
        <f t="shared" si="20"/>
        <v>1095088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534908</v>
      </c>
      <c r="D713" s="180">
        <f>(D615/D612)*AV76</f>
        <v>82203.99968636423</v>
      </c>
      <c r="E713" s="180">
        <f>(E623/E612)*SUM(C713:D713)</f>
        <v>75508.107702661262</v>
      </c>
      <c r="F713" s="180">
        <f>(F624/F612)*AV64</f>
        <v>43107.16570396044</v>
      </c>
      <c r="G713" s="180">
        <f>(G625/G612)*AV77</f>
        <v>0</v>
      </c>
      <c r="H713" s="180">
        <f>(H628/H612)*AV60</f>
        <v>0</v>
      </c>
      <c r="I713" s="180">
        <f>(I629/I612)*AV78</f>
        <v>40032.705456335061</v>
      </c>
      <c r="J713" s="180">
        <f>(J630/J612)*AV79</f>
        <v>74901.905829423442</v>
      </c>
      <c r="K713" s="180">
        <f>(K644/K612)*AV75</f>
        <v>90962.890371168149</v>
      </c>
      <c r="L713" s="180">
        <f>(L647/L612)*AV80</f>
        <v>0</v>
      </c>
      <c r="M713" s="180">
        <f t="shared" si="20"/>
        <v>406717</v>
      </c>
      <c r="N713" s="199" t="s">
        <v>741</v>
      </c>
    </row>
    <row r="715" spans="1:15" ht="12.6" customHeight="1" x14ac:dyDescent="0.25">
      <c r="C715" s="180">
        <f>SUM(C614:C647)+SUM(C668:C713)</f>
        <v>26402763</v>
      </c>
      <c r="D715" s="180">
        <f>SUM(D616:D647)+SUM(D668:D713)</f>
        <v>1344915</v>
      </c>
      <c r="E715" s="180">
        <f>SUM(E624:E647)+SUM(E668:E713)</f>
        <v>2878378.2783425278</v>
      </c>
      <c r="F715" s="180">
        <f>SUM(F625:F648)+SUM(F668:F713)</f>
        <v>190224.58479946555</v>
      </c>
      <c r="G715" s="180">
        <f>SUM(G626:G647)+SUM(G668:G713)</f>
        <v>961844.41926911264</v>
      </c>
      <c r="H715" s="180">
        <f>SUM(H629:H647)+SUM(H668:H713)</f>
        <v>1240042.2809626937</v>
      </c>
      <c r="I715" s="180">
        <f>SUM(I630:I647)+SUM(I668:I713)</f>
        <v>639188.86378614977</v>
      </c>
      <c r="J715" s="180">
        <f>SUM(J631:J647)+SUM(J668:J713)</f>
        <v>243669.88667078264</v>
      </c>
      <c r="K715" s="180">
        <f>SUM(K668:K713)</f>
        <v>3906504.8919802047</v>
      </c>
      <c r="L715" s="180">
        <f>SUM(L668:L713)</f>
        <v>591201.19805780589</v>
      </c>
      <c r="M715" s="180">
        <f>SUM(M668:M713)</f>
        <v>9801851</v>
      </c>
      <c r="N715" s="198" t="s">
        <v>742</v>
      </c>
    </row>
    <row r="716" spans="1:15" ht="12.6" customHeight="1" x14ac:dyDescent="0.25">
      <c r="C716" s="180">
        <f>CE71</f>
        <v>26402763</v>
      </c>
      <c r="D716" s="180">
        <f>D615</f>
        <v>1344915</v>
      </c>
      <c r="E716" s="180">
        <f>E623</f>
        <v>2878378.2783425273</v>
      </c>
      <c r="F716" s="180">
        <f>F624</f>
        <v>190224.58479946555</v>
      </c>
      <c r="G716" s="180">
        <f>G625</f>
        <v>961844.41926911264</v>
      </c>
      <c r="H716" s="180">
        <f>H628</f>
        <v>1240042.280962694</v>
      </c>
      <c r="I716" s="180">
        <f>I629</f>
        <v>639188.86378614977</v>
      </c>
      <c r="J716" s="180">
        <f>J630</f>
        <v>243669.88667078267</v>
      </c>
      <c r="K716" s="180">
        <f>K644</f>
        <v>3906504.8919802052</v>
      </c>
      <c r="L716" s="180">
        <f>L647</f>
        <v>591201.198057806</v>
      </c>
      <c r="M716" s="180">
        <f>C648</f>
        <v>9801852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L43" transitionEvaluation="1" transitionEntry="1" codeName="Sheet10">
    <pageSetUpPr autoPageBreaks="0" fitToPage="1"/>
  </sheetPr>
  <dimension ref="A1:CF817"/>
  <sheetViews>
    <sheetView showGridLines="0" topLeftCell="AL43" zoomScaleNormal="100" workbookViewId="0">
      <selection activeCell="BA80" sqref="BA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2972439</v>
      </c>
      <c r="C48" s="245">
        <f>ROUND(((B48/CE61)*C61),0)</f>
        <v>0</v>
      </c>
      <c r="D48" s="245">
        <f>ROUND(((B48/CE61)*D61),0)</f>
        <v>0</v>
      </c>
      <c r="E48" s="195">
        <f>ROUND(((B48/CE61)*E61),0)</f>
        <v>344823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203525</v>
      </c>
      <c r="M48" s="195">
        <f>ROUND(((B48/CE61)*M61),0)</f>
        <v>0</v>
      </c>
      <c r="N48" s="195">
        <f>ROUND(((B48/CE61)*N61),0)</f>
        <v>17279</v>
      </c>
      <c r="O48" s="195">
        <f>ROUND(((B48/CE61)*O61),0)</f>
        <v>0</v>
      </c>
      <c r="P48" s="195">
        <f>ROUND(((B48/CE61)*P61),0)</f>
        <v>56739</v>
      </c>
      <c r="Q48" s="195">
        <f>ROUND(((B48/CE61)*Q61),0)</f>
        <v>0</v>
      </c>
      <c r="R48" s="195">
        <f>ROUND(((B48/CE61)*R61),0)</f>
        <v>104274</v>
      </c>
      <c r="S48" s="195">
        <f>ROUND(((B48/CE61)*S61),0)</f>
        <v>8201</v>
      </c>
      <c r="T48" s="195">
        <f>ROUND(((B48/CE61)*T61),0)</f>
        <v>0</v>
      </c>
      <c r="U48" s="195">
        <f>ROUND(((B48/CE61)*U61),0)</f>
        <v>118462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119198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54360</v>
      </c>
      <c r="AC48" s="195">
        <f>ROUND(((B48/CE61)*AC61),0)</f>
        <v>44789</v>
      </c>
      <c r="AD48" s="195">
        <f>ROUND(((B48/CE61)*AD61),0)</f>
        <v>0</v>
      </c>
      <c r="AE48" s="195">
        <f>ROUND(((B48/CE61)*AE61),0)</f>
        <v>132549</v>
      </c>
      <c r="AF48" s="195">
        <f>ROUND(((B48/CE61)*AF61),0)</f>
        <v>0</v>
      </c>
      <c r="AG48" s="195">
        <f>ROUND(((B48/CE61)*AG61),0)</f>
        <v>281468</v>
      </c>
      <c r="AH48" s="195">
        <f>ROUND(((B48/CE61)*AH61),0)</f>
        <v>0</v>
      </c>
      <c r="AI48" s="195">
        <f>ROUND(((B48/CE61)*AI61),0)</f>
        <v>316</v>
      </c>
      <c r="AJ48" s="195">
        <f>ROUND(((B48/CE61)*AJ61),0)</f>
        <v>112059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11315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357962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61851</v>
      </c>
      <c r="AZ48" s="195">
        <f>ROUND(((B48/CE61)*AZ61),0)</f>
        <v>0</v>
      </c>
      <c r="BA48" s="195">
        <f>ROUND(((B48/CE61)*BA61),0)</f>
        <v>26638</v>
      </c>
      <c r="BB48" s="195">
        <f>ROUND(((B48/CE61)*BB61),0)</f>
        <v>22600</v>
      </c>
      <c r="BC48" s="195">
        <f>ROUND(((B48/CE61)*BC61),0)</f>
        <v>7205</v>
      </c>
      <c r="BD48" s="195">
        <f>ROUND(((B48/CE61)*BD61),0)</f>
        <v>19083</v>
      </c>
      <c r="BE48" s="195">
        <f>ROUND(((B48/CE61)*BE61),0)</f>
        <v>60698</v>
      </c>
      <c r="BF48" s="195">
        <f>ROUND(((B48/CE61)*BF61),0)</f>
        <v>69835</v>
      </c>
      <c r="BG48" s="195">
        <f>ROUND(((B48/CE61)*BG61),0)</f>
        <v>11637</v>
      </c>
      <c r="BH48" s="195">
        <f>ROUND(((B48/CE61)*BH61),0)</f>
        <v>88923</v>
      </c>
      <c r="BI48" s="195">
        <f>ROUND(((B48/CE61)*BI61),0)</f>
        <v>0</v>
      </c>
      <c r="BJ48" s="195">
        <f>ROUND(((B48/CE61)*BJ61),0)</f>
        <v>67013</v>
      </c>
      <c r="BK48" s="195">
        <f>ROUND(((B48/CE61)*BK61),0)</f>
        <v>102059</v>
      </c>
      <c r="BL48" s="195">
        <f>ROUND(((B48/CE61)*BL61),0)</f>
        <v>84261</v>
      </c>
      <c r="BM48" s="195">
        <f>ROUND(((B48/CE61)*BM61),0)</f>
        <v>0</v>
      </c>
      <c r="BN48" s="195">
        <f>ROUND(((B48/CE61)*BN61),0)</f>
        <v>129171</v>
      </c>
      <c r="BO48" s="195">
        <f>ROUND(((B48/CE61)*BO61),0)</f>
        <v>22998</v>
      </c>
      <c r="BP48" s="195">
        <f>ROUND(((B48/CE61)*BP61),0)</f>
        <v>0</v>
      </c>
      <c r="BQ48" s="195">
        <f>ROUND(((B48/CE61)*BQ61),0)</f>
        <v>953</v>
      </c>
      <c r="BR48" s="195">
        <f>ROUND(((B48/CE61)*BR61),0)</f>
        <v>54629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37677</v>
      </c>
      <c r="BW48" s="195">
        <f>ROUND(((B48/CE61)*BW61),0)</f>
        <v>0</v>
      </c>
      <c r="BX48" s="195">
        <f>ROUND(((B48/CE61)*BX61),0)</f>
        <v>18837</v>
      </c>
      <c r="BY48" s="195">
        <f>ROUND(((B48/CE61)*BY61),0)</f>
        <v>67656</v>
      </c>
      <c r="BZ48" s="195">
        <f>ROUND(((B48/CE61)*BZ61),0)</f>
        <v>0</v>
      </c>
      <c r="CA48" s="195">
        <f>ROUND(((B48/CE61)*CA61),0)</f>
        <v>0</v>
      </c>
      <c r="CB48" s="195">
        <f>ROUND(((B48/CE61)*CB61),0)</f>
        <v>0</v>
      </c>
      <c r="CC48" s="195">
        <f>ROUND(((B48/CE61)*CC61),0)</f>
        <v>51398</v>
      </c>
      <c r="CD48" s="195"/>
      <c r="CE48" s="195">
        <f>SUM(C48:CD48)</f>
        <v>2972441</v>
      </c>
    </row>
    <row r="49" spans="1:84" ht="12.6" customHeight="1" x14ac:dyDescent="0.25">
      <c r="A49" s="175" t="s">
        <v>206</v>
      </c>
      <c r="B49" s="195">
        <f>B47+B48</f>
        <v>2972439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1932978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451793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31938</v>
      </c>
      <c r="Q52" s="195">
        <f>ROUND((B52/(CE76+CF76)*Q76),0)</f>
        <v>0</v>
      </c>
      <c r="R52" s="195">
        <f>ROUND((B52/(CE76+CF76)*R76),0)</f>
        <v>0</v>
      </c>
      <c r="S52" s="195">
        <f>ROUND((B52/(CE76+CF76)*S76),0)</f>
        <v>0</v>
      </c>
      <c r="T52" s="195">
        <f>ROUND((B52/(CE76+CF76)*T76),0)</f>
        <v>0</v>
      </c>
      <c r="U52" s="195">
        <f>ROUND((B52/(CE76+CF76)*U76),0)</f>
        <v>25950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60451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12273</v>
      </c>
      <c r="AC52" s="195">
        <f>ROUND((B52/(CE76+CF76)*AC76),0)</f>
        <v>24447</v>
      </c>
      <c r="AD52" s="195">
        <f>ROUND((B52/(CE76+CF76)*AD76),0)</f>
        <v>0</v>
      </c>
      <c r="AE52" s="195">
        <f>ROUND((B52/(CE76+CF76)*AE76),0)</f>
        <v>69643</v>
      </c>
      <c r="AF52" s="195">
        <f>ROUND((B52/(CE76+CF76)*AF76),0)</f>
        <v>0</v>
      </c>
      <c r="AG52" s="195">
        <f>ROUND((B52/(CE76+CF76)*AG76),0)</f>
        <v>87189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35191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163733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81645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69397</v>
      </c>
      <c r="AZ52" s="195">
        <f>ROUND((B52/(CE76+CF76)*AZ76),0)</f>
        <v>0</v>
      </c>
      <c r="BA52" s="195">
        <f>ROUND((B52/(CE76+CF76)*BA76),0)</f>
        <v>16684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18581</v>
      </c>
      <c r="BE52" s="195">
        <f>ROUND((B52/(CE76+CF76)*BE76),0)</f>
        <v>597215</v>
      </c>
      <c r="BF52" s="195">
        <f>ROUND((B52/(CE76+CF76)*BF76),0)</f>
        <v>9833</v>
      </c>
      <c r="BG52" s="195">
        <f>ROUND((B52/(CE76+CF76)*BG76),0)</f>
        <v>11164</v>
      </c>
      <c r="BH52" s="195">
        <f>ROUND((B52/(CE76+CF76)*BH76),0)</f>
        <v>1971</v>
      </c>
      <c r="BI52" s="195">
        <f>ROUND((B52/(CE76+CF76)*BI76),0)</f>
        <v>0</v>
      </c>
      <c r="BJ52" s="195">
        <f>ROUND((B52/(CE76+CF76)*BJ76),0)</f>
        <v>33762</v>
      </c>
      <c r="BK52" s="195">
        <f>ROUND((B52/(CE76+CF76)*BK76),0)</f>
        <v>33762</v>
      </c>
      <c r="BL52" s="195">
        <f>ROUND((B52/(CE76+CF76)*BL76),0)</f>
        <v>15181</v>
      </c>
      <c r="BM52" s="195">
        <f>ROUND((B52/(CE76+CF76)*BM76),0)</f>
        <v>0</v>
      </c>
      <c r="BN52" s="195">
        <f>ROUND((B52/(CE76+CF76)*BN76),0)</f>
        <v>21958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13850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27946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17423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1932980</v>
      </c>
    </row>
    <row r="53" spans="1:84" ht="12.6" customHeight="1" x14ac:dyDescent="0.25">
      <c r="A53" s="175" t="s">
        <v>206</v>
      </c>
      <c r="B53" s="195">
        <f>B51+B52</f>
        <v>1932978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/>
      <c r="D59" s="184"/>
      <c r="E59" s="184">
        <v>639</v>
      </c>
      <c r="F59" s="184"/>
      <c r="G59" s="184"/>
      <c r="H59" s="184"/>
      <c r="I59" s="184"/>
      <c r="J59" s="184"/>
      <c r="K59" s="184"/>
      <c r="L59" s="184">
        <v>5879</v>
      </c>
      <c r="M59" s="184"/>
      <c r="N59" s="184"/>
      <c r="O59" s="184"/>
      <c r="P59" s="185">
        <v>8677</v>
      </c>
      <c r="Q59" s="185"/>
      <c r="R59" s="185">
        <v>14756</v>
      </c>
      <c r="S59" s="248"/>
      <c r="T59" s="248"/>
      <c r="U59" s="224">
        <v>44660</v>
      </c>
      <c r="V59" s="185"/>
      <c r="W59" s="185">
        <v>293</v>
      </c>
      <c r="X59" s="185">
        <v>1285</v>
      </c>
      <c r="Y59" s="185">
        <v>5188</v>
      </c>
      <c r="Z59" s="185"/>
      <c r="AA59" s="185">
        <v>77</v>
      </c>
      <c r="AB59" s="248"/>
      <c r="AC59" s="185">
        <v>10536</v>
      </c>
      <c r="AD59" s="185"/>
      <c r="AE59" s="185">
        <v>17461</v>
      </c>
      <c r="AF59" s="185"/>
      <c r="AG59" s="185">
        <v>4610</v>
      </c>
      <c r="AH59" s="185"/>
      <c r="AI59" s="185"/>
      <c r="AJ59" s="185">
        <v>1084</v>
      </c>
      <c r="AK59" s="185"/>
      <c r="AL59" s="185"/>
      <c r="AM59" s="185"/>
      <c r="AN59" s="185"/>
      <c r="AO59" s="185"/>
      <c r="AP59" s="185">
        <v>10805</v>
      </c>
      <c r="AQ59" s="185"/>
      <c r="AR59" s="185"/>
      <c r="AS59" s="185"/>
      <c r="AT59" s="185"/>
      <c r="AU59" s="185"/>
      <c r="AV59" s="248"/>
      <c r="AW59" s="248"/>
      <c r="AX59" s="248"/>
      <c r="AY59" s="185">
        <v>51975</v>
      </c>
      <c r="AZ59" s="185"/>
      <c r="BA59" s="248"/>
      <c r="BB59" s="248"/>
      <c r="BC59" s="248"/>
      <c r="BD59" s="248"/>
      <c r="BE59" s="185">
        <v>78437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/>
      <c r="D60" s="187"/>
      <c r="E60" s="187">
        <v>16</v>
      </c>
      <c r="F60" s="223"/>
      <c r="G60" s="187"/>
      <c r="H60" s="187"/>
      <c r="I60" s="187"/>
      <c r="J60" s="223"/>
      <c r="K60" s="187"/>
      <c r="L60" s="187">
        <v>15</v>
      </c>
      <c r="M60" s="187"/>
      <c r="N60" s="187"/>
      <c r="O60" s="187"/>
      <c r="P60" s="221">
        <v>2</v>
      </c>
      <c r="Q60" s="221"/>
      <c r="R60" s="221">
        <v>1</v>
      </c>
      <c r="S60" s="221"/>
      <c r="T60" s="221"/>
      <c r="U60" s="221">
        <v>6</v>
      </c>
      <c r="V60" s="221"/>
      <c r="W60" s="221"/>
      <c r="X60" s="221"/>
      <c r="Y60" s="221">
        <v>6</v>
      </c>
      <c r="Z60" s="221"/>
      <c r="AA60" s="221"/>
      <c r="AB60" s="221">
        <v>2</v>
      </c>
      <c r="AC60" s="221">
        <v>2</v>
      </c>
      <c r="AD60" s="221"/>
      <c r="AE60" s="221">
        <v>6</v>
      </c>
      <c r="AF60" s="221"/>
      <c r="AG60" s="221">
        <v>11</v>
      </c>
      <c r="AH60" s="221"/>
      <c r="AI60" s="221"/>
      <c r="AJ60" s="221">
        <v>3</v>
      </c>
      <c r="AK60" s="221"/>
      <c r="AL60" s="221"/>
      <c r="AM60" s="221">
        <v>1</v>
      </c>
      <c r="AN60" s="221"/>
      <c r="AO60" s="221"/>
      <c r="AP60" s="221">
        <v>19</v>
      </c>
      <c r="AQ60" s="221"/>
      <c r="AR60" s="221"/>
      <c r="AS60" s="221"/>
      <c r="AT60" s="221"/>
      <c r="AU60" s="221"/>
      <c r="AV60" s="221"/>
      <c r="AW60" s="221"/>
      <c r="AX60" s="221"/>
      <c r="AY60" s="221">
        <v>7</v>
      </c>
      <c r="AZ60" s="221"/>
      <c r="BA60" s="221">
        <v>3</v>
      </c>
      <c r="BB60" s="221">
        <v>1</v>
      </c>
      <c r="BC60" s="221">
        <v>1</v>
      </c>
      <c r="BD60" s="221">
        <v>2</v>
      </c>
      <c r="BE60" s="221">
        <v>5</v>
      </c>
      <c r="BF60" s="221">
        <v>8</v>
      </c>
      <c r="BG60" s="221">
        <v>1</v>
      </c>
      <c r="BH60" s="221">
        <v>4</v>
      </c>
      <c r="BI60" s="221"/>
      <c r="BJ60" s="221">
        <v>4</v>
      </c>
      <c r="BK60" s="221">
        <v>9</v>
      </c>
      <c r="BL60" s="221">
        <v>7</v>
      </c>
      <c r="BM60" s="221"/>
      <c r="BN60" s="221">
        <v>3</v>
      </c>
      <c r="BO60" s="221">
        <v>1</v>
      </c>
      <c r="BP60" s="221"/>
      <c r="BQ60" s="221">
        <v>1</v>
      </c>
      <c r="BR60" s="221">
        <v>3</v>
      </c>
      <c r="BS60" s="221"/>
      <c r="BT60" s="221"/>
      <c r="BU60" s="221"/>
      <c r="BV60" s="221">
        <v>4</v>
      </c>
      <c r="BW60" s="221"/>
      <c r="BX60" s="221">
        <v>1</v>
      </c>
      <c r="BY60" s="221">
        <v>3</v>
      </c>
      <c r="BZ60" s="221"/>
      <c r="CA60" s="221"/>
      <c r="CB60" s="221"/>
      <c r="CC60" s="221">
        <v>2</v>
      </c>
      <c r="CD60" s="249" t="s">
        <v>221</v>
      </c>
      <c r="CE60" s="251">
        <f t="shared" ref="CE60:CE70" si="0">SUM(C60:CD60)</f>
        <v>160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v>1388296</v>
      </c>
      <c r="F61" s="185"/>
      <c r="G61" s="184"/>
      <c r="H61" s="184"/>
      <c r="I61" s="185"/>
      <c r="J61" s="185"/>
      <c r="K61" s="185"/>
      <c r="L61" s="185">
        <v>819413</v>
      </c>
      <c r="M61" s="184"/>
      <c r="N61" s="184">
        <v>69566</v>
      </c>
      <c r="O61" s="184"/>
      <c r="P61" s="185">
        <v>228436</v>
      </c>
      <c r="Q61" s="185"/>
      <c r="R61" s="185">
        <f>131963+287856</f>
        <v>419819</v>
      </c>
      <c r="S61" s="185">
        <v>33018</v>
      </c>
      <c r="T61" s="185"/>
      <c r="U61" s="185">
        <v>476940</v>
      </c>
      <c r="V61" s="185"/>
      <c r="W61" s="185"/>
      <c r="X61" s="185"/>
      <c r="Y61" s="185">
        <v>479905</v>
      </c>
      <c r="Z61" s="185"/>
      <c r="AA61" s="185"/>
      <c r="AB61" s="185">
        <v>218859</v>
      </c>
      <c r="AC61" s="185">
        <v>180326</v>
      </c>
      <c r="AD61" s="185"/>
      <c r="AE61" s="185">
        <v>533656</v>
      </c>
      <c r="AF61" s="185"/>
      <c r="AG61" s="185">
        <f>675757+457463</f>
        <v>1133220</v>
      </c>
      <c r="AH61" s="185"/>
      <c r="AI61" s="185">
        <v>1274</v>
      </c>
      <c r="AJ61" s="185">
        <f>321826+30474+19749+79111</f>
        <v>451160</v>
      </c>
      <c r="AK61" s="185"/>
      <c r="AL61" s="185"/>
      <c r="AM61" s="185">
        <v>45555</v>
      </c>
      <c r="AN61" s="185"/>
      <c r="AO61" s="185"/>
      <c r="AP61" s="185">
        <v>1441196</v>
      </c>
      <c r="AQ61" s="185"/>
      <c r="AR61" s="185"/>
      <c r="AS61" s="185"/>
      <c r="AT61" s="185"/>
      <c r="AU61" s="185"/>
      <c r="AV61" s="185"/>
      <c r="AW61" s="185"/>
      <c r="AX61" s="185"/>
      <c r="AY61" s="185">
        <v>249018</v>
      </c>
      <c r="AZ61" s="185"/>
      <c r="BA61" s="185">
        <v>107248</v>
      </c>
      <c r="BB61" s="185">
        <v>90989</v>
      </c>
      <c r="BC61" s="185">
        <v>29007</v>
      </c>
      <c r="BD61" s="185">
        <v>76830</v>
      </c>
      <c r="BE61" s="185">
        <v>244377</v>
      </c>
      <c r="BF61" s="185">
        <v>281164</v>
      </c>
      <c r="BG61" s="185">
        <v>46852</v>
      </c>
      <c r="BH61" s="185">
        <f>128470+229545</f>
        <v>358015</v>
      </c>
      <c r="BI61" s="185"/>
      <c r="BJ61" s="185">
        <v>269801</v>
      </c>
      <c r="BK61" s="185">
        <v>410901</v>
      </c>
      <c r="BL61" s="185">
        <v>339245</v>
      </c>
      <c r="BM61" s="185"/>
      <c r="BN61" s="185">
        <f>500157+19901</f>
        <v>520058</v>
      </c>
      <c r="BO61" s="185">
        <v>92591</v>
      </c>
      <c r="BP61" s="185"/>
      <c r="BQ61" s="185">
        <v>3836</v>
      </c>
      <c r="BR61" s="185">
        <v>219943</v>
      </c>
      <c r="BS61" s="185"/>
      <c r="BT61" s="185"/>
      <c r="BU61" s="185"/>
      <c r="BV61" s="185">
        <v>151690</v>
      </c>
      <c r="BW61" s="185"/>
      <c r="BX61" s="185">
        <v>75841</v>
      </c>
      <c r="BY61" s="185">
        <v>272390</v>
      </c>
      <c r="BZ61" s="185"/>
      <c r="CA61" s="185"/>
      <c r="CB61" s="185"/>
      <c r="CC61" s="185">
        <f>17047+189813+74</f>
        <v>206934</v>
      </c>
      <c r="CD61" s="249" t="s">
        <v>221</v>
      </c>
      <c r="CE61" s="195">
        <f t="shared" si="0"/>
        <v>11967369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344823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203525</v>
      </c>
      <c r="M62" s="195">
        <f t="shared" si="1"/>
        <v>0</v>
      </c>
      <c r="N62" s="195">
        <f t="shared" si="1"/>
        <v>17279</v>
      </c>
      <c r="O62" s="195">
        <f t="shared" si="1"/>
        <v>0</v>
      </c>
      <c r="P62" s="195">
        <f t="shared" si="1"/>
        <v>56739</v>
      </c>
      <c r="Q62" s="195">
        <f t="shared" si="1"/>
        <v>0</v>
      </c>
      <c r="R62" s="195">
        <f t="shared" si="1"/>
        <v>104274</v>
      </c>
      <c r="S62" s="195">
        <f t="shared" si="1"/>
        <v>8201</v>
      </c>
      <c r="T62" s="195">
        <f t="shared" si="1"/>
        <v>0</v>
      </c>
      <c r="U62" s="195">
        <f t="shared" si="1"/>
        <v>118462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119198</v>
      </c>
      <c r="Z62" s="195">
        <f t="shared" si="1"/>
        <v>0</v>
      </c>
      <c r="AA62" s="195">
        <f t="shared" si="1"/>
        <v>0</v>
      </c>
      <c r="AB62" s="195">
        <f t="shared" si="1"/>
        <v>54360</v>
      </c>
      <c r="AC62" s="195">
        <f t="shared" si="1"/>
        <v>44789</v>
      </c>
      <c r="AD62" s="195">
        <f t="shared" si="1"/>
        <v>0</v>
      </c>
      <c r="AE62" s="195">
        <f t="shared" si="1"/>
        <v>132549</v>
      </c>
      <c r="AF62" s="195">
        <f t="shared" si="1"/>
        <v>0</v>
      </c>
      <c r="AG62" s="195">
        <f t="shared" si="1"/>
        <v>281468</v>
      </c>
      <c r="AH62" s="195">
        <f t="shared" si="1"/>
        <v>0</v>
      </c>
      <c r="AI62" s="195">
        <f t="shared" si="1"/>
        <v>316</v>
      </c>
      <c r="AJ62" s="195">
        <f t="shared" si="1"/>
        <v>112059</v>
      </c>
      <c r="AK62" s="195">
        <f t="shared" si="1"/>
        <v>0</v>
      </c>
      <c r="AL62" s="195">
        <f t="shared" si="1"/>
        <v>0</v>
      </c>
      <c r="AM62" s="195">
        <f t="shared" si="1"/>
        <v>11315</v>
      </c>
      <c r="AN62" s="195">
        <f t="shared" si="1"/>
        <v>0</v>
      </c>
      <c r="AO62" s="195">
        <f t="shared" si="1"/>
        <v>0</v>
      </c>
      <c r="AP62" s="195">
        <f t="shared" si="1"/>
        <v>357962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61851</v>
      </c>
      <c r="AZ62" s="195">
        <f>ROUND(AZ47+AZ48,0)</f>
        <v>0</v>
      </c>
      <c r="BA62" s="195">
        <f>ROUND(BA47+BA48,0)</f>
        <v>26638</v>
      </c>
      <c r="BB62" s="195">
        <f t="shared" si="1"/>
        <v>22600</v>
      </c>
      <c r="BC62" s="195">
        <f t="shared" si="1"/>
        <v>7205</v>
      </c>
      <c r="BD62" s="195">
        <f t="shared" si="1"/>
        <v>19083</v>
      </c>
      <c r="BE62" s="195">
        <f t="shared" si="1"/>
        <v>60698</v>
      </c>
      <c r="BF62" s="195">
        <f t="shared" si="1"/>
        <v>69835</v>
      </c>
      <c r="BG62" s="195">
        <f t="shared" si="1"/>
        <v>11637</v>
      </c>
      <c r="BH62" s="195">
        <f t="shared" si="1"/>
        <v>88923</v>
      </c>
      <c r="BI62" s="195">
        <f t="shared" si="1"/>
        <v>0</v>
      </c>
      <c r="BJ62" s="195">
        <f t="shared" si="1"/>
        <v>67013</v>
      </c>
      <c r="BK62" s="195">
        <f t="shared" si="1"/>
        <v>102059</v>
      </c>
      <c r="BL62" s="195">
        <f t="shared" si="1"/>
        <v>84261</v>
      </c>
      <c r="BM62" s="195">
        <f t="shared" si="1"/>
        <v>0</v>
      </c>
      <c r="BN62" s="195">
        <f t="shared" si="1"/>
        <v>129171</v>
      </c>
      <c r="BO62" s="195">
        <f t="shared" ref="BO62:CC62" si="2">ROUND(BO47+BO48,0)</f>
        <v>22998</v>
      </c>
      <c r="BP62" s="195">
        <f t="shared" si="2"/>
        <v>0</v>
      </c>
      <c r="BQ62" s="195">
        <f t="shared" si="2"/>
        <v>953</v>
      </c>
      <c r="BR62" s="195">
        <f t="shared" si="2"/>
        <v>54629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37677</v>
      </c>
      <c r="BW62" s="195">
        <f t="shared" si="2"/>
        <v>0</v>
      </c>
      <c r="BX62" s="195">
        <f t="shared" si="2"/>
        <v>18837</v>
      </c>
      <c r="BY62" s="195">
        <f t="shared" si="2"/>
        <v>67656</v>
      </c>
      <c r="BZ62" s="195">
        <f t="shared" si="2"/>
        <v>0</v>
      </c>
      <c r="CA62" s="195">
        <f t="shared" si="2"/>
        <v>0</v>
      </c>
      <c r="CB62" s="195">
        <f t="shared" si="2"/>
        <v>0</v>
      </c>
      <c r="CC62" s="195">
        <f t="shared" si="2"/>
        <v>51398</v>
      </c>
      <c r="CD62" s="249" t="s">
        <v>221</v>
      </c>
      <c r="CE62" s="195">
        <f t="shared" si="0"/>
        <v>2972441</v>
      </c>
      <c r="CF62" s="252"/>
    </row>
    <row r="63" spans="1:84" ht="12.6" customHeight="1" x14ac:dyDescent="0.25">
      <c r="A63" s="171" t="s">
        <v>236</v>
      </c>
      <c r="B63" s="175"/>
      <c r="C63" s="184"/>
      <c r="D63" s="184"/>
      <c r="E63" s="184"/>
      <c r="F63" s="185"/>
      <c r="G63" s="184"/>
      <c r="H63" s="184"/>
      <c r="I63" s="185"/>
      <c r="J63" s="185"/>
      <c r="K63" s="185"/>
      <c r="L63" s="185">
        <v>6000</v>
      </c>
      <c r="M63" s="184"/>
      <c r="N63" s="184">
        <v>101253</v>
      </c>
      <c r="O63" s="184"/>
      <c r="P63" s="185"/>
      <c r="Q63" s="185"/>
      <c r="R63" s="185">
        <v>13260</v>
      </c>
      <c r="S63" s="185"/>
      <c r="T63" s="185"/>
      <c r="U63" s="185">
        <v>9000</v>
      </c>
      <c r="V63" s="185"/>
      <c r="W63" s="185"/>
      <c r="X63" s="185"/>
      <c r="Y63" s="185"/>
      <c r="Z63" s="185"/>
      <c r="AA63" s="185"/>
      <c r="AB63" s="185"/>
      <c r="AC63" s="185">
        <v>428335</v>
      </c>
      <c r="AD63" s="185"/>
      <c r="AE63" s="185">
        <v>21024</v>
      </c>
      <c r="AF63" s="185"/>
      <c r="AG63" s="185">
        <f>3417+765760-84659</f>
        <v>684518</v>
      </c>
      <c r="AH63" s="185"/>
      <c r="AI63" s="185"/>
      <c r="AJ63" s="185">
        <f>9805</f>
        <v>9805</v>
      </c>
      <c r="AK63" s="185"/>
      <c r="AL63" s="185"/>
      <c r="AM63" s="185"/>
      <c r="AN63" s="185"/>
      <c r="AO63" s="185"/>
      <c r="AP63" s="185">
        <f>219+9000+4952+380886</f>
        <v>395057</v>
      </c>
      <c r="AQ63" s="185"/>
      <c r="AR63" s="185"/>
      <c r="AS63" s="185"/>
      <c r="AT63" s="185"/>
      <c r="AU63" s="185"/>
      <c r="AV63" s="185"/>
      <c r="AW63" s="185"/>
      <c r="AX63" s="185"/>
      <c r="AY63" s="185">
        <v>54541</v>
      </c>
      <c r="AZ63" s="185"/>
      <c r="BA63" s="185"/>
      <c r="BB63" s="185"/>
      <c r="BC63" s="185"/>
      <c r="BD63" s="185"/>
      <c r="BE63" s="185"/>
      <c r="BF63" s="185"/>
      <c r="BG63" s="185"/>
      <c r="BH63" s="185">
        <v>54</v>
      </c>
      <c r="BI63" s="185"/>
      <c r="BJ63" s="185">
        <v>47499</v>
      </c>
      <c r="BK63" s="185">
        <v>86207</v>
      </c>
      <c r="BL63" s="185"/>
      <c r="BM63" s="185"/>
      <c r="BN63" s="185">
        <f>65584+37595</f>
        <v>103179</v>
      </c>
      <c r="BO63" s="185">
        <v>26000</v>
      </c>
      <c r="BP63" s="185"/>
      <c r="BQ63" s="185"/>
      <c r="BR63" s="185">
        <v>71879</v>
      </c>
      <c r="BS63" s="185"/>
      <c r="BT63" s="185"/>
      <c r="BU63" s="185"/>
      <c r="BV63" s="185"/>
      <c r="BW63" s="185"/>
      <c r="BX63" s="185"/>
      <c r="BY63" s="185">
        <v>483</v>
      </c>
      <c r="BZ63" s="185"/>
      <c r="CA63" s="185"/>
      <c r="CB63" s="185"/>
      <c r="CC63" s="185">
        <v>6120</v>
      </c>
      <c r="CD63" s="249" t="s">
        <v>221</v>
      </c>
      <c r="CE63" s="195">
        <f t="shared" si="0"/>
        <v>2064214</v>
      </c>
      <c r="CF63" s="252"/>
    </row>
    <row r="64" spans="1:84" ht="12.6" customHeight="1" x14ac:dyDescent="0.25">
      <c r="A64" s="171" t="s">
        <v>237</v>
      </c>
      <c r="B64" s="175"/>
      <c r="C64" s="184"/>
      <c r="D64" s="184"/>
      <c r="E64" s="185">
        <f>87604+8442</f>
        <v>96046</v>
      </c>
      <c r="F64" s="185"/>
      <c r="G64" s="184"/>
      <c r="H64" s="184"/>
      <c r="I64" s="185"/>
      <c r="J64" s="185"/>
      <c r="K64" s="185"/>
      <c r="L64" s="185">
        <v>69294</v>
      </c>
      <c r="M64" s="184"/>
      <c r="N64" s="184"/>
      <c r="O64" s="184"/>
      <c r="P64" s="185">
        <v>34898</v>
      </c>
      <c r="Q64" s="185"/>
      <c r="R64" s="185">
        <v>2469</v>
      </c>
      <c r="S64" s="185">
        <f>12985+67</f>
        <v>13052</v>
      </c>
      <c r="T64" s="185"/>
      <c r="U64" s="185">
        <v>197840</v>
      </c>
      <c r="V64" s="185"/>
      <c r="W64" s="185"/>
      <c r="X64" s="185">
        <v>16053</v>
      </c>
      <c r="Y64" s="185">
        <f>43264-16053-12854</f>
        <v>14357</v>
      </c>
      <c r="Z64" s="185"/>
      <c r="AA64" s="185">
        <v>12854</v>
      </c>
      <c r="AB64" s="185">
        <v>512752</v>
      </c>
      <c r="AC64" s="185">
        <v>12485</v>
      </c>
      <c r="AD64" s="185"/>
      <c r="AE64" s="185">
        <v>7312</v>
      </c>
      <c r="AF64" s="185"/>
      <c r="AG64" s="185">
        <f>54726+514</f>
        <v>55240</v>
      </c>
      <c r="AH64" s="185"/>
      <c r="AI64" s="185">
        <v>16226</v>
      </c>
      <c r="AJ64" s="185">
        <v>7881</v>
      </c>
      <c r="AK64" s="185"/>
      <c r="AL64" s="185"/>
      <c r="AM64" s="185">
        <v>1446</v>
      </c>
      <c r="AN64" s="185"/>
      <c r="AO64" s="185"/>
      <c r="AP64" s="185">
        <f>131430</f>
        <v>131430</v>
      </c>
      <c r="AQ64" s="185"/>
      <c r="AR64" s="185"/>
      <c r="AS64" s="185"/>
      <c r="AT64" s="185"/>
      <c r="AU64" s="185"/>
      <c r="AV64" s="185"/>
      <c r="AW64" s="185"/>
      <c r="AX64" s="185"/>
      <c r="AY64" s="185">
        <v>145452</v>
      </c>
      <c r="AZ64" s="185"/>
      <c r="BA64" s="185">
        <v>13576</v>
      </c>
      <c r="BB64" s="185"/>
      <c r="BC64" s="185">
        <v>61</v>
      </c>
      <c r="BD64" s="185">
        <v>631</v>
      </c>
      <c r="BE64" s="185">
        <v>34764</v>
      </c>
      <c r="BF64" s="185">
        <v>29026</v>
      </c>
      <c r="BG64" s="185">
        <v>4600</v>
      </c>
      <c r="BH64" s="185">
        <f>16+24185</f>
        <v>24201</v>
      </c>
      <c r="BI64" s="185"/>
      <c r="BJ64" s="185">
        <v>4166</v>
      </c>
      <c r="BK64" s="185">
        <v>6404</v>
      </c>
      <c r="BL64" s="185">
        <v>3819</v>
      </c>
      <c r="BM64" s="185"/>
      <c r="BN64" s="185">
        <f>21163+1288</f>
        <v>22451</v>
      </c>
      <c r="BO64" s="185">
        <v>3315</v>
      </c>
      <c r="BP64" s="185"/>
      <c r="BQ64" s="185">
        <v>8866</v>
      </c>
      <c r="BR64" s="185">
        <v>2047</v>
      </c>
      <c r="BS64" s="185">
        <v>31928</v>
      </c>
      <c r="BT64" s="185"/>
      <c r="BU64" s="185"/>
      <c r="BV64" s="185">
        <v>1596</v>
      </c>
      <c r="BW64" s="185"/>
      <c r="BX64" s="185">
        <v>42</v>
      </c>
      <c r="BY64" s="185">
        <v>2444</v>
      </c>
      <c r="BZ64" s="185"/>
      <c r="CA64" s="185"/>
      <c r="CB64" s="185">
        <v>318</v>
      </c>
      <c r="CC64" s="185">
        <f>22+111+168</f>
        <v>301</v>
      </c>
      <c r="CD64" s="249" t="s">
        <v>221</v>
      </c>
      <c r="CE64" s="195">
        <f t="shared" si="0"/>
        <v>1541643</v>
      </c>
      <c r="CF64" s="252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 t="s">
        <v>1269</v>
      </c>
      <c r="AC65" s="185"/>
      <c r="AD65" s="185"/>
      <c r="AE65" s="185"/>
      <c r="AF65" s="185"/>
      <c r="AG65" s="185"/>
      <c r="AH65" s="185"/>
      <c r="AI65" s="185"/>
      <c r="AJ65" s="185">
        <v>0</v>
      </c>
      <c r="AK65" s="185"/>
      <c r="AL65" s="185"/>
      <c r="AM65" s="185"/>
      <c r="AN65" s="185"/>
      <c r="AO65" s="185"/>
      <c r="AP65" s="185">
        <v>18186</v>
      </c>
      <c r="AQ65" s="185"/>
      <c r="AR65" s="185"/>
      <c r="AS65" s="185"/>
      <c r="AT65" s="185"/>
      <c r="AU65" s="185"/>
      <c r="AV65" s="185"/>
      <c r="AW65" s="185"/>
      <c r="AX65" s="185"/>
      <c r="AY65" s="185">
        <v>70</v>
      </c>
      <c r="AZ65" s="185"/>
      <c r="BA65" s="185"/>
      <c r="BB65" s="185"/>
      <c r="BC65" s="185">
        <v>5316</v>
      </c>
      <c r="BD65" s="185"/>
      <c r="BE65" s="185">
        <v>216329</v>
      </c>
      <c r="BF65" s="185"/>
      <c r="BG65" s="185"/>
      <c r="BH65" s="185">
        <f>30+179383</f>
        <v>179413</v>
      </c>
      <c r="BI65" s="185"/>
      <c r="BJ65" s="185"/>
      <c r="BK65" s="185"/>
      <c r="BL65" s="185">
        <v>1976</v>
      </c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>
        <v>63</v>
      </c>
      <c r="CD65" s="249" t="s">
        <v>221</v>
      </c>
      <c r="CE65" s="195">
        <f t="shared" si="0"/>
        <v>421353</v>
      </c>
      <c r="CF65" s="252"/>
    </row>
    <row r="66" spans="1:84" ht="12.6" customHeight="1" x14ac:dyDescent="0.25">
      <c r="A66" s="171" t="s">
        <v>239</v>
      </c>
      <c r="B66" s="175"/>
      <c r="C66" s="184"/>
      <c r="D66" s="184"/>
      <c r="E66" s="184">
        <f>66444+1373-4485</f>
        <v>63332</v>
      </c>
      <c r="F66" s="184"/>
      <c r="G66" s="184"/>
      <c r="H66" s="184"/>
      <c r="I66" s="184"/>
      <c r="J66" s="184"/>
      <c r="K66" s="185"/>
      <c r="L66" s="185">
        <v>2028</v>
      </c>
      <c r="M66" s="184"/>
      <c r="N66" s="184">
        <v>1226</v>
      </c>
      <c r="O66" s="185"/>
      <c r="P66" s="185">
        <v>16338</v>
      </c>
      <c r="Q66" s="185"/>
      <c r="R66" s="185">
        <v>28722</v>
      </c>
      <c r="S66" s="184">
        <f>16041+597</f>
        <v>16638</v>
      </c>
      <c r="T66" s="184"/>
      <c r="U66" s="185">
        <f>224763-3090</f>
        <v>221673</v>
      </c>
      <c r="V66" s="185"/>
      <c r="W66" s="185">
        <v>141899</v>
      </c>
      <c r="X66" s="185">
        <v>101660</v>
      </c>
      <c r="Y66" s="185">
        <f>458121-141899-101660-88194-19326</f>
        <v>107042</v>
      </c>
      <c r="Z66" s="185"/>
      <c r="AA66" s="185">
        <v>88194</v>
      </c>
      <c r="AB66" s="185">
        <f>60557-55088</f>
        <v>5469</v>
      </c>
      <c r="AC66" s="185">
        <v>11849</v>
      </c>
      <c r="AD66" s="185"/>
      <c r="AE66" s="185">
        <v>66289</v>
      </c>
      <c r="AF66" s="185"/>
      <c r="AG66" s="185">
        <f>10033+5083</f>
        <v>15116</v>
      </c>
      <c r="AH66" s="185"/>
      <c r="AI66" s="185">
        <v>1383</v>
      </c>
      <c r="AJ66" s="185">
        <v>10165</v>
      </c>
      <c r="AK66" s="185"/>
      <c r="AL66" s="185"/>
      <c r="AM66" s="185">
        <v>1231</v>
      </c>
      <c r="AN66" s="185"/>
      <c r="AO66" s="185"/>
      <c r="AP66" s="185">
        <v>48291</v>
      </c>
      <c r="AQ66" s="185"/>
      <c r="AR66" s="185"/>
      <c r="AS66" s="185"/>
      <c r="AT66" s="185"/>
      <c r="AU66" s="185"/>
      <c r="AV66" s="185"/>
      <c r="AW66" s="185"/>
      <c r="AX66" s="185"/>
      <c r="AY66" s="185">
        <v>112643</v>
      </c>
      <c r="AZ66" s="185"/>
      <c r="BA66" s="185">
        <v>8327</v>
      </c>
      <c r="BB66" s="185">
        <v>1550</v>
      </c>
      <c r="BC66" s="185"/>
      <c r="BD66" s="185">
        <v>29439</v>
      </c>
      <c r="BE66" s="185">
        <v>130671</v>
      </c>
      <c r="BF66" s="185">
        <v>3286</v>
      </c>
      <c r="BG66" s="185">
        <v>85632</v>
      </c>
      <c r="BH66" s="185">
        <f>1663+665190-46800</f>
        <v>620053</v>
      </c>
      <c r="BI66" s="185"/>
      <c r="BJ66" s="185">
        <v>15352</v>
      </c>
      <c r="BK66" s="185">
        <v>60744</v>
      </c>
      <c r="BL66" s="185">
        <v>9387</v>
      </c>
      <c r="BM66" s="185"/>
      <c r="BN66" s="185">
        <f>169492+14174</f>
        <v>183666</v>
      </c>
      <c r="BO66" s="185">
        <v>1940</v>
      </c>
      <c r="BP66" s="185"/>
      <c r="BQ66" s="185">
        <v>3251</v>
      </c>
      <c r="BR66" s="185">
        <v>29850</v>
      </c>
      <c r="BS66" s="185">
        <v>14645</v>
      </c>
      <c r="BT66" s="185"/>
      <c r="BU66" s="185"/>
      <c r="BV66" s="185">
        <v>22273</v>
      </c>
      <c r="BW66" s="185"/>
      <c r="BX66" s="185">
        <v>1865</v>
      </c>
      <c r="BY66" s="185">
        <v>11995</v>
      </c>
      <c r="BZ66" s="185"/>
      <c r="CA66" s="185"/>
      <c r="CB66" s="185">
        <v>65</v>
      </c>
      <c r="CC66" s="185">
        <f>2185+27257+24233+423-4-46835</f>
        <v>7259</v>
      </c>
      <c r="CD66" s="249" t="s">
        <v>221</v>
      </c>
      <c r="CE66" s="195">
        <f t="shared" si="0"/>
        <v>2302438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451793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31938</v>
      </c>
      <c r="Q67" s="195">
        <f t="shared" si="3"/>
        <v>0</v>
      </c>
      <c r="R67" s="195">
        <f t="shared" si="3"/>
        <v>0</v>
      </c>
      <c r="S67" s="195">
        <f t="shared" si="3"/>
        <v>0</v>
      </c>
      <c r="T67" s="195">
        <f t="shared" si="3"/>
        <v>0</v>
      </c>
      <c r="U67" s="195">
        <f t="shared" si="3"/>
        <v>25950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60451</v>
      </c>
      <c r="Z67" s="195">
        <f t="shared" si="3"/>
        <v>0</v>
      </c>
      <c r="AA67" s="195">
        <f t="shared" si="3"/>
        <v>0</v>
      </c>
      <c r="AB67" s="195">
        <f t="shared" si="3"/>
        <v>12273</v>
      </c>
      <c r="AC67" s="195">
        <f t="shared" si="3"/>
        <v>24447</v>
      </c>
      <c r="AD67" s="195">
        <f t="shared" si="3"/>
        <v>0</v>
      </c>
      <c r="AE67" s="195">
        <f t="shared" si="3"/>
        <v>69643</v>
      </c>
      <c r="AF67" s="195">
        <f t="shared" si="3"/>
        <v>0</v>
      </c>
      <c r="AG67" s="195">
        <f t="shared" si="3"/>
        <v>87189</v>
      </c>
      <c r="AH67" s="195">
        <f t="shared" si="3"/>
        <v>0</v>
      </c>
      <c r="AI67" s="195">
        <f t="shared" si="3"/>
        <v>0</v>
      </c>
      <c r="AJ67" s="195">
        <f t="shared" si="3"/>
        <v>35191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163733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81645</v>
      </c>
      <c r="AW67" s="195">
        <f t="shared" si="3"/>
        <v>0</v>
      </c>
      <c r="AX67" s="195">
        <f t="shared" si="3"/>
        <v>0</v>
      </c>
      <c r="AY67" s="195">
        <f t="shared" si="3"/>
        <v>69397</v>
      </c>
      <c r="AZ67" s="195">
        <f>ROUND(AZ51+AZ52,0)</f>
        <v>0</v>
      </c>
      <c r="BA67" s="195">
        <f>ROUND(BA51+BA52,0)</f>
        <v>16684</v>
      </c>
      <c r="BB67" s="195">
        <f t="shared" si="3"/>
        <v>0</v>
      </c>
      <c r="BC67" s="195">
        <f t="shared" si="3"/>
        <v>0</v>
      </c>
      <c r="BD67" s="195">
        <f t="shared" si="3"/>
        <v>18581</v>
      </c>
      <c r="BE67" s="195">
        <f t="shared" si="3"/>
        <v>597215</v>
      </c>
      <c r="BF67" s="195">
        <f t="shared" si="3"/>
        <v>9833</v>
      </c>
      <c r="BG67" s="195">
        <f t="shared" si="3"/>
        <v>11164</v>
      </c>
      <c r="BH67" s="195">
        <f t="shared" si="3"/>
        <v>1971</v>
      </c>
      <c r="BI67" s="195">
        <f t="shared" si="3"/>
        <v>0</v>
      </c>
      <c r="BJ67" s="195">
        <f t="shared" si="3"/>
        <v>33762</v>
      </c>
      <c r="BK67" s="195">
        <f t="shared" si="3"/>
        <v>33762</v>
      </c>
      <c r="BL67" s="195">
        <f t="shared" si="3"/>
        <v>15181</v>
      </c>
      <c r="BM67" s="195">
        <f t="shared" si="3"/>
        <v>0</v>
      </c>
      <c r="BN67" s="195">
        <f t="shared" si="3"/>
        <v>21958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13850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27946</v>
      </c>
      <c r="BW67" s="195">
        <f t="shared" si="4"/>
        <v>0</v>
      </c>
      <c r="BX67" s="195">
        <f t="shared" si="4"/>
        <v>0</v>
      </c>
      <c r="BY67" s="195">
        <f t="shared" si="4"/>
        <v>17423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1932980</v>
      </c>
      <c r="CF67" s="252"/>
    </row>
    <row r="68" spans="1:84" ht="12.6" customHeight="1" x14ac:dyDescent="0.25">
      <c r="A68" s="171" t="s">
        <v>240</v>
      </c>
      <c r="B68" s="175"/>
      <c r="C68" s="184"/>
      <c r="D68" s="184"/>
      <c r="E68" s="184">
        <v>4485</v>
      </c>
      <c r="F68" s="184"/>
      <c r="G68" s="184"/>
      <c r="H68" s="184"/>
      <c r="I68" s="184"/>
      <c r="J68" s="184"/>
      <c r="K68" s="185"/>
      <c r="L68" s="185"/>
      <c r="M68" s="184"/>
      <c r="N68" s="184"/>
      <c r="O68" s="184"/>
      <c r="P68" s="185"/>
      <c r="Q68" s="185"/>
      <c r="R68" s="185"/>
      <c r="S68" s="185"/>
      <c r="T68" s="185"/>
      <c r="U68" s="185">
        <v>3090</v>
      </c>
      <c r="V68" s="185"/>
      <c r="W68" s="185"/>
      <c r="X68" s="185"/>
      <c r="Y68" s="185">
        <v>19326</v>
      </c>
      <c r="Z68" s="185"/>
      <c r="AA68" s="185"/>
      <c r="AB68" s="185">
        <v>55088</v>
      </c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>
        <v>46800</v>
      </c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>
        <v>46835</v>
      </c>
      <c r="CD68" s="249" t="s">
        <v>221</v>
      </c>
      <c r="CE68" s="195">
        <f t="shared" si="0"/>
        <v>175624</v>
      </c>
      <c r="CF68" s="252"/>
    </row>
    <row r="69" spans="1:84" ht="12.6" customHeight="1" x14ac:dyDescent="0.25">
      <c r="A69" s="171" t="s">
        <v>241</v>
      </c>
      <c r="B69" s="175"/>
      <c r="C69" s="184"/>
      <c r="D69" s="184"/>
      <c r="E69" s="185"/>
      <c r="F69" s="185"/>
      <c r="G69" s="184"/>
      <c r="H69" s="184"/>
      <c r="I69" s="185"/>
      <c r="J69" s="185"/>
      <c r="K69" s="185"/>
      <c r="L69" s="185"/>
      <c r="M69" s="184"/>
      <c r="N69" s="184"/>
      <c r="O69" s="184"/>
      <c r="P69" s="185">
        <v>478</v>
      </c>
      <c r="Q69" s="185"/>
      <c r="R69" s="224">
        <f>2181+245</f>
        <v>2426</v>
      </c>
      <c r="S69" s="185"/>
      <c r="T69" s="184"/>
      <c r="U69" s="185">
        <v>2918</v>
      </c>
      <c r="V69" s="185"/>
      <c r="W69" s="184"/>
      <c r="X69" s="185"/>
      <c r="Y69" s="185"/>
      <c r="Z69" s="185"/>
      <c r="AA69" s="185"/>
      <c r="AB69" s="185">
        <v>1476</v>
      </c>
      <c r="AC69" s="185"/>
      <c r="AD69" s="185"/>
      <c r="AE69" s="185">
        <v>151</v>
      </c>
      <c r="AF69" s="185"/>
      <c r="AG69" s="185">
        <f>518+15633+731</f>
        <v>16882</v>
      </c>
      <c r="AH69" s="185"/>
      <c r="AI69" s="185"/>
      <c r="AJ69" s="185">
        <f>4379+692+18904+1792</f>
        <v>25767</v>
      </c>
      <c r="AK69" s="185"/>
      <c r="AL69" s="185"/>
      <c r="AM69" s="185"/>
      <c r="AN69" s="185"/>
      <c r="AO69" s="184"/>
      <c r="AP69" s="185">
        <f>19051+1124+150+395</f>
        <v>20720</v>
      </c>
      <c r="AQ69" s="184"/>
      <c r="AR69" s="184"/>
      <c r="AS69" s="184"/>
      <c r="AT69" s="184"/>
      <c r="AU69" s="185"/>
      <c r="AV69" s="185"/>
      <c r="AW69" s="185"/>
      <c r="AX69" s="185"/>
      <c r="AY69" s="185">
        <v>10412</v>
      </c>
      <c r="AZ69" s="185"/>
      <c r="BA69" s="185"/>
      <c r="BB69" s="185"/>
      <c r="BC69" s="185"/>
      <c r="BD69" s="185">
        <v>82</v>
      </c>
      <c r="BE69" s="185">
        <v>81</v>
      </c>
      <c r="BF69" s="185">
        <v>124</v>
      </c>
      <c r="BG69" s="185"/>
      <c r="BH69" s="224"/>
      <c r="BI69" s="185"/>
      <c r="BJ69" s="185"/>
      <c r="BK69" s="185">
        <v>202</v>
      </c>
      <c r="BL69" s="185"/>
      <c r="BM69" s="185"/>
      <c r="BN69" s="185">
        <v>636</v>
      </c>
      <c r="BO69" s="185">
        <v>43639</v>
      </c>
      <c r="BP69" s="185"/>
      <c r="BQ69" s="185">
        <v>667</v>
      </c>
      <c r="BR69" s="185">
        <v>17553</v>
      </c>
      <c r="BS69" s="185">
        <v>4341</v>
      </c>
      <c r="BT69" s="185"/>
      <c r="BU69" s="185"/>
      <c r="BV69" s="185"/>
      <c r="BW69" s="185"/>
      <c r="BX69" s="185"/>
      <c r="BY69" s="185">
        <v>122</v>
      </c>
      <c r="BZ69" s="185"/>
      <c r="CA69" s="185"/>
      <c r="CB69" s="185"/>
      <c r="CC69" s="185">
        <f>150172+170750+585692+143663+48260</f>
        <v>1098537</v>
      </c>
      <c r="CD69" s="188"/>
      <c r="CE69" s="195">
        <f t="shared" si="0"/>
        <v>1247214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/>
      <c r="V70" s="184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>
        <v>376774</v>
      </c>
      <c r="CD70" s="188"/>
      <c r="CE70" s="195">
        <f t="shared" si="0"/>
        <v>376774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2348775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1100260</v>
      </c>
      <c r="M71" s="195">
        <f t="shared" si="5"/>
        <v>0</v>
      </c>
      <c r="N71" s="195">
        <f t="shared" si="5"/>
        <v>189324</v>
      </c>
      <c r="O71" s="195">
        <f t="shared" si="5"/>
        <v>0</v>
      </c>
      <c r="P71" s="195">
        <f t="shared" si="5"/>
        <v>368827</v>
      </c>
      <c r="Q71" s="195">
        <f t="shared" si="5"/>
        <v>0</v>
      </c>
      <c r="R71" s="195">
        <f t="shared" si="5"/>
        <v>570970</v>
      </c>
      <c r="S71" s="195">
        <f t="shared" si="5"/>
        <v>70909</v>
      </c>
      <c r="T71" s="195">
        <f t="shared" si="5"/>
        <v>0</v>
      </c>
      <c r="U71" s="195">
        <f t="shared" si="5"/>
        <v>1055873</v>
      </c>
      <c r="V71" s="195">
        <f t="shared" si="5"/>
        <v>0</v>
      </c>
      <c r="W71" s="195">
        <f t="shared" si="5"/>
        <v>141899</v>
      </c>
      <c r="X71" s="195">
        <f t="shared" si="5"/>
        <v>117713</v>
      </c>
      <c r="Y71" s="195">
        <f t="shared" si="5"/>
        <v>800279</v>
      </c>
      <c r="Z71" s="195">
        <f t="shared" si="5"/>
        <v>0</v>
      </c>
      <c r="AA71" s="195">
        <f t="shared" si="5"/>
        <v>101048</v>
      </c>
      <c r="AB71" s="195">
        <f t="shared" si="5"/>
        <v>860277</v>
      </c>
      <c r="AC71" s="195">
        <f t="shared" si="5"/>
        <v>702231</v>
      </c>
      <c r="AD71" s="195">
        <f t="shared" si="5"/>
        <v>0</v>
      </c>
      <c r="AE71" s="195">
        <f t="shared" si="5"/>
        <v>830624</v>
      </c>
      <c r="AF71" s="195">
        <f t="shared" si="5"/>
        <v>0</v>
      </c>
      <c r="AG71" s="195">
        <f t="shared" si="5"/>
        <v>2273633</v>
      </c>
      <c r="AH71" s="195">
        <f t="shared" si="5"/>
        <v>0</v>
      </c>
      <c r="AI71" s="195">
        <f t="shared" si="5"/>
        <v>19199</v>
      </c>
      <c r="AJ71" s="195">
        <f t="shared" ref="AJ71:BO71" si="6">SUM(AJ61:AJ69)-AJ70</f>
        <v>652028</v>
      </c>
      <c r="AK71" s="195">
        <f t="shared" si="6"/>
        <v>0</v>
      </c>
      <c r="AL71" s="195">
        <f t="shared" si="6"/>
        <v>0</v>
      </c>
      <c r="AM71" s="195">
        <f t="shared" si="6"/>
        <v>59547</v>
      </c>
      <c r="AN71" s="195">
        <f t="shared" si="6"/>
        <v>0</v>
      </c>
      <c r="AO71" s="195">
        <f t="shared" si="6"/>
        <v>0</v>
      </c>
      <c r="AP71" s="195">
        <f t="shared" si="6"/>
        <v>2576575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81645</v>
      </c>
      <c r="AW71" s="195">
        <f t="shared" si="6"/>
        <v>0</v>
      </c>
      <c r="AX71" s="195">
        <f t="shared" si="6"/>
        <v>0</v>
      </c>
      <c r="AY71" s="195">
        <f t="shared" si="6"/>
        <v>703384</v>
      </c>
      <c r="AZ71" s="195">
        <f t="shared" si="6"/>
        <v>0</v>
      </c>
      <c r="BA71" s="195">
        <f t="shared" si="6"/>
        <v>172473</v>
      </c>
      <c r="BB71" s="195">
        <f t="shared" si="6"/>
        <v>115139</v>
      </c>
      <c r="BC71" s="195">
        <f t="shared" si="6"/>
        <v>41589</v>
      </c>
      <c r="BD71" s="195">
        <f t="shared" si="6"/>
        <v>144646</v>
      </c>
      <c r="BE71" s="195">
        <f t="shared" si="6"/>
        <v>1284135</v>
      </c>
      <c r="BF71" s="195">
        <f t="shared" si="6"/>
        <v>393268</v>
      </c>
      <c r="BG71" s="195">
        <f t="shared" si="6"/>
        <v>159885</v>
      </c>
      <c r="BH71" s="195">
        <f t="shared" si="6"/>
        <v>1319430</v>
      </c>
      <c r="BI71" s="195">
        <f t="shared" si="6"/>
        <v>0</v>
      </c>
      <c r="BJ71" s="195">
        <f t="shared" si="6"/>
        <v>437593</v>
      </c>
      <c r="BK71" s="195">
        <f t="shared" si="6"/>
        <v>700279</v>
      </c>
      <c r="BL71" s="195">
        <f t="shared" si="6"/>
        <v>453869</v>
      </c>
      <c r="BM71" s="195">
        <f t="shared" si="6"/>
        <v>0</v>
      </c>
      <c r="BN71" s="195">
        <f t="shared" si="6"/>
        <v>981119</v>
      </c>
      <c r="BO71" s="195">
        <f t="shared" si="6"/>
        <v>190483</v>
      </c>
      <c r="BP71" s="195">
        <f t="shared" ref="BP71:CC71" si="7">SUM(BP61:BP69)-BP70</f>
        <v>0</v>
      </c>
      <c r="BQ71" s="195">
        <f t="shared" si="7"/>
        <v>17573</v>
      </c>
      <c r="BR71" s="195">
        <f t="shared" si="7"/>
        <v>409751</v>
      </c>
      <c r="BS71" s="195">
        <f t="shared" si="7"/>
        <v>50914</v>
      </c>
      <c r="BT71" s="195">
        <f t="shared" si="7"/>
        <v>0</v>
      </c>
      <c r="BU71" s="195">
        <f t="shared" si="7"/>
        <v>0</v>
      </c>
      <c r="BV71" s="195">
        <f t="shared" si="7"/>
        <v>241182</v>
      </c>
      <c r="BW71" s="195">
        <f t="shared" si="7"/>
        <v>0</v>
      </c>
      <c r="BX71" s="195">
        <f t="shared" si="7"/>
        <v>96585</v>
      </c>
      <c r="BY71" s="195">
        <f t="shared" si="7"/>
        <v>372513</v>
      </c>
      <c r="BZ71" s="195">
        <f t="shared" si="7"/>
        <v>0</v>
      </c>
      <c r="CA71" s="195">
        <f t="shared" si="7"/>
        <v>0</v>
      </c>
      <c r="CB71" s="195">
        <f t="shared" si="7"/>
        <v>383</v>
      </c>
      <c r="CC71" s="195">
        <f t="shared" si="7"/>
        <v>1040673</v>
      </c>
      <c r="CD71" s="245">
        <f>CD69-CD70</f>
        <v>0</v>
      </c>
      <c r="CE71" s="195">
        <f>SUM(CE61:CE69)-CE70</f>
        <v>24248502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1611703</v>
      </c>
      <c r="CF72" s="252"/>
    </row>
    <row r="73" spans="1:84" ht="12.6" customHeight="1" x14ac:dyDescent="0.25">
      <c r="A73" s="171" t="s">
        <v>245</v>
      </c>
      <c r="B73" s="175"/>
      <c r="C73" s="184"/>
      <c r="D73" s="184"/>
      <c r="E73" s="185">
        <f>2506606</f>
        <v>2506606</v>
      </c>
      <c r="F73" s="185"/>
      <c r="G73" s="184"/>
      <c r="H73" s="184"/>
      <c r="I73" s="185"/>
      <c r="J73" s="185"/>
      <c r="K73" s="185"/>
      <c r="L73" s="185">
        <v>2626887</v>
      </c>
      <c r="M73" s="184"/>
      <c r="N73" s="184">
        <v>22504</v>
      </c>
      <c r="O73" s="184"/>
      <c r="P73" s="185">
        <v>92399</v>
      </c>
      <c r="Q73" s="185">
        <v>5899</v>
      </c>
      <c r="R73" s="185">
        <f>19169+22504</f>
        <v>41673</v>
      </c>
      <c r="S73" s="185">
        <v>36081</v>
      </c>
      <c r="T73" s="185"/>
      <c r="U73" s="185">
        <v>606738</v>
      </c>
      <c r="V73" s="185"/>
      <c r="W73" s="185">
        <v>27766</v>
      </c>
      <c r="X73" s="185">
        <v>153320</v>
      </c>
      <c r="Y73" s="185">
        <f>56772+37190+16812</f>
        <v>110774</v>
      </c>
      <c r="Z73" s="185"/>
      <c r="AA73" s="185">
        <v>5882</v>
      </c>
      <c r="AB73" s="185">
        <f>1761474+136333</f>
        <v>1897807</v>
      </c>
      <c r="AC73" s="185">
        <v>205991</v>
      </c>
      <c r="AD73" s="185"/>
      <c r="AE73" s="185">
        <v>318274</v>
      </c>
      <c r="AF73" s="185"/>
      <c r="AG73" s="185">
        <v>56476</v>
      </c>
      <c r="AH73" s="185"/>
      <c r="AI73" s="185">
        <v>16501</v>
      </c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8731578</v>
      </c>
      <c r="CF73" s="252"/>
    </row>
    <row r="74" spans="1:84" ht="12.6" customHeight="1" x14ac:dyDescent="0.25">
      <c r="A74" s="171" t="s">
        <v>246</v>
      </c>
      <c r="B74" s="175"/>
      <c r="C74" s="184"/>
      <c r="D74" s="184"/>
      <c r="E74" s="185">
        <f>1243269</f>
        <v>1243269</v>
      </c>
      <c r="F74" s="185"/>
      <c r="G74" s="184"/>
      <c r="H74" s="184"/>
      <c r="I74" s="184"/>
      <c r="J74" s="185"/>
      <c r="K74" s="185"/>
      <c r="L74" s="185">
        <v>4788</v>
      </c>
      <c r="M74" s="184"/>
      <c r="N74" s="184">
        <f>323127-104303</f>
        <v>218824</v>
      </c>
      <c r="O74" s="184"/>
      <c r="P74" s="185">
        <v>1211543</v>
      </c>
      <c r="Q74" s="185">
        <v>41894</v>
      </c>
      <c r="R74" s="185">
        <f>269097+93+323127</f>
        <v>592317</v>
      </c>
      <c r="S74" s="185">
        <f>128960+144</f>
        <v>129104</v>
      </c>
      <c r="T74" s="185"/>
      <c r="U74" s="185">
        <f>5094808+93</f>
        <v>5094901</v>
      </c>
      <c r="V74" s="185"/>
      <c r="W74" s="185">
        <v>1021277</v>
      </c>
      <c r="X74" s="185">
        <v>3382651</v>
      </c>
      <c r="Y74" s="185">
        <f>1659555+553+351021+460453+244910</f>
        <v>2716492</v>
      </c>
      <c r="Z74" s="185"/>
      <c r="AA74" s="185">
        <v>335795</v>
      </c>
      <c r="AB74" s="185">
        <f>2879461+69-136333</f>
        <v>2743197</v>
      </c>
      <c r="AC74" s="185">
        <f>608655+782192</f>
        <v>1390847</v>
      </c>
      <c r="AD74" s="185"/>
      <c r="AE74" s="185">
        <v>1870353</v>
      </c>
      <c r="AF74" s="185"/>
      <c r="AG74" s="185">
        <f>6090345+2200+1362243</f>
        <v>7454788</v>
      </c>
      <c r="AH74" s="185"/>
      <c r="AI74" s="185">
        <f>66800+426</f>
        <v>67226</v>
      </c>
      <c r="AJ74" s="185">
        <f>122216+664747+32026+2741+18853+209105</f>
        <v>1049688</v>
      </c>
      <c r="AK74" s="185"/>
      <c r="AL74" s="185"/>
      <c r="AM74" s="185"/>
      <c r="AN74" s="185"/>
      <c r="AO74" s="185"/>
      <c r="AP74" s="185">
        <f>962686+1273351</f>
        <v>2236037</v>
      </c>
      <c r="AQ74" s="185"/>
      <c r="AR74" s="185"/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32804991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3749875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2631675</v>
      </c>
      <c r="M75" s="195">
        <f t="shared" si="9"/>
        <v>0</v>
      </c>
      <c r="N75" s="195">
        <f t="shared" si="9"/>
        <v>241328</v>
      </c>
      <c r="O75" s="195">
        <f t="shared" si="9"/>
        <v>0</v>
      </c>
      <c r="P75" s="195">
        <f t="shared" si="9"/>
        <v>1303942</v>
      </c>
      <c r="Q75" s="195">
        <f t="shared" si="9"/>
        <v>47793</v>
      </c>
      <c r="R75" s="195">
        <f t="shared" si="9"/>
        <v>633990</v>
      </c>
      <c r="S75" s="195">
        <f t="shared" si="9"/>
        <v>165185</v>
      </c>
      <c r="T75" s="195">
        <f t="shared" si="9"/>
        <v>0</v>
      </c>
      <c r="U75" s="195">
        <f t="shared" si="9"/>
        <v>5701639</v>
      </c>
      <c r="V75" s="195">
        <f t="shared" si="9"/>
        <v>0</v>
      </c>
      <c r="W75" s="195">
        <f t="shared" si="9"/>
        <v>1049043</v>
      </c>
      <c r="X75" s="195">
        <f t="shared" si="9"/>
        <v>3535971</v>
      </c>
      <c r="Y75" s="195">
        <f t="shared" si="9"/>
        <v>2827266</v>
      </c>
      <c r="Z75" s="195">
        <f t="shared" si="9"/>
        <v>0</v>
      </c>
      <c r="AA75" s="195">
        <f t="shared" si="9"/>
        <v>341677</v>
      </c>
      <c r="AB75" s="195">
        <f t="shared" si="9"/>
        <v>4641004</v>
      </c>
      <c r="AC75" s="195">
        <f t="shared" si="9"/>
        <v>1596838</v>
      </c>
      <c r="AD75" s="195">
        <f t="shared" si="9"/>
        <v>0</v>
      </c>
      <c r="AE75" s="195">
        <f t="shared" si="9"/>
        <v>2188627</v>
      </c>
      <c r="AF75" s="195">
        <f t="shared" si="9"/>
        <v>0</v>
      </c>
      <c r="AG75" s="195">
        <f t="shared" si="9"/>
        <v>7511264</v>
      </c>
      <c r="AH75" s="195">
        <f t="shared" si="9"/>
        <v>0</v>
      </c>
      <c r="AI75" s="195">
        <f t="shared" si="9"/>
        <v>83727</v>
      </c>
      <c r="AJ75" s="195">
        <f t="shared" si="9"/>
        <v>1049688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2236037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41536569</v>
      </c>
      <c r="CF75" s="252"/>
    </row>
    <row r="76" spans="1:84" ht="12.6" customHeight="1" x14ac:dyDescent="0.25">
      <c r="A76" s="171" t="s">
        <v>248</v>
      </c>
      <c r="B76" s="175"/>
      <c r="C76" s="184"/>
      <c r="D76" s="184"/>
      <c r="E76" s="185">
        <v>18333</v>
      </c>
      <c r="F76" s="185"/>
      <c r="G76" s="184"/>
      <c r="H76" s="184"/>
      <c r="I76" s="185"/>
      <c r="J76" s="185"/>
      <c r="K76" s="185"/>
      <c r="L76" s="185"/>
      <c r="M76" s="185"/>
      <c r="N76" s="185"/>
      <c r="O76" s="185"/>
      <c r="P76" s="185">
        <v>1296</v>
      </c>
      <c r="Q76" s="185"/>
      <c r="R76" s="185"/>
      <c r="S76" s="185"/>
      <c r="T76" s="185"/>
      <c r="U76" s="185">
        <v>1053</v>
      </c>
      <c r="V76" s="185"/>
      <c r="W76" s="185"/>
      <c r="X76" s="185"/>
      <c r="Y76" s="185">
        <v>2453</v>
      </c>
      <c r="Z76" s="185"/>
      <c r="AA76" s="185"/>
      <c r="AB76" s="185">
        <v>498</v>
      </c>
      <c r="AC76" s="185">
        <v>992</v>
      </c>
      <c r="AD76" s="185"/>
      <c r="AE76" s="185">
        <v>2826</v>
      </c>
      <c r="AF76" s="185"/>
      <c r="AG76" s="185">
        <v>3538</v>
      </c>
      <c r="AH76" s="185"/>
      <c r="AI76" s="185"/>
      <c r="AJ76" s="185">
        <v>1428</v>
      </c>
      <c r="AK76" s="185"/>
      <c r="AL76" s="185"/>
      <c r="AM76" s="185"/>
      <c r="AN76" s="185"/>
      <c r="AO76" s="185"/>
      <c r="AP76" s="185">
        <v>6644</v>
      </c>
      <c r="AQ76" s="185"/>
      <c r="AR76" s="185"/>
      <c r="AS76" s="185"/>
      <c r="AT76" s="185"/>
      <c r="AU76" s="185"/>
      <c r="AV76" s="185">
        <v>3313</v>
      </c>
      <c r="AW76" s="185"/>
      <c r="AX76" s="185"/>
      <c r="AY76" s="185">
        <v>2816</v>
      </c>
      <c r="AZ76" s="185"/>
      <c r="BA76" s="185">
        <v>677</v>
      </c>
      <c r="BB76" s="185"/>
      <c r="BC76" s="185"/>
      <c r="BD76" s="185">
        <v>754</v>
      </c>
      <c r="BE76" s="185">
        <v>24234</v>
      </c>
      <c r="BF76" s="185">
        <v>399</v>
      </c>
      <c r="BG76" s="185">
        <v>453</v>
      </c>
      <c r="BH76" s="185">
        <v>80</v>
      </c>
      <c r="BI76" s="185"/>
      <c r="BJ76" s="185">
        <v>1370</v>
      </c>
      <c r="BK76" s="185">
        <v>1370</v>
      </c>
      <c r="BL76" s="185">
        <v>616</v>
      </c>
      <c r="BM76" s="185"/>
      <c r="BN76" s="185">
        <v>891</v>
      </c>
      <c r="BO76" s="185"/>
      <c r="BP76" s="185"/>
      <c r="BQ76" s="185"/>
      <c r="BR76" s="185">
        <v>562</v>
      </c>
      <c r="BS76" s="185"/>
      <c r="BT76" s="185"/>
      <c r="BU76" s="185"/>
      <c r="BV76" s="185">
        <v>1134</v>
      </c>
      <c r="BW76" s="185"/>
      <c r="BX76" s="185"/>
      <c r="BY76" s="185">
        <v>707</v>
      </c>
      <c r="BZ76" s="185"/>
      <c r="CA76" s="185"/>
      <c r="CB76" s="185"/>
      <c r="CC76" s="185"/>
      <c r="CD76" s="249" t="s">
        <v>221</v>
      </c>
      <c r="CE76" s="195">
        <f t="shared" si="8"/>
        <v>78437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6475</v>
      </c>
      <c r="F77" s="184"/>
      <c r="G77" s="184"/>
      <c r="H77" s="184"/>
      <c r="I77" s="184"/>
      <c r="J77" s="184"/>
      <c r="K77" s="184"/>
      <c r="L77" s="184">
        <v>12375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33126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51976</v>
      </c>
      <c r="CF77" s="195">
        <f>AY59-CE77</f>
        <v>-1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v>18333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>
        <v>1296</v>
      </c>
      <c r="Q78" s="184"/>
      <c r="R78" s="184"/>
      <c r="S78" s="184"/>
      <c r="T78" s="184"/>
      <c r="U78" s="184">
        <v>1053</v>
      </c>
      <c r="V78" s="184"/>
      <c r="W78" s="184"/>
      <c r="X78" s="184"/>
      <c r="Y78" s="184">
        <v>2453</v>
      </c>
      <c r="Z78" s="184"/>
      <c r="AA78" s="184"/>
      <c r="AB78" s="184">
        <v>495</v>
      </c>
      <c r="AC78" s="184">
        <v>992</v>
      </c>
      <c r="AD78" s="184"/>
      <c r="AE78" s="184">
        <v>2826</v>
      </c>
      <c r="AF78" s="184"/>
      <c r="AG78" s="184">
        <v>3538</v>
      </c>
      <c r="AH78" s="184"/>
      <c r="AI78" s="184"/>
      <c r="AJ78" s="184">
        <v>1428</v>
      </c>
      <c r="AK78" s="184"/>
      <c r="AL78" s="184"/>
      <c r="AM78" s="184"/>
      <c r="AN78" s="184"/>
      <c r="AO78" s="184"/>
      <c r="AP78" s="184">
        <v>6644</v>
      </c>
      <c r="AQ78" s="184"/>
      <c r="AR78" s="184"/>
      <c r="AS78" s="184"/>
      <c r="AT78" s="184"/>
      <c r="AU78" s="184"/>
      <c r="AV78" s="184">
        <v>3313</v>
      </c>
      <c r="AW78" s="184"/>
      <c r="AX78" s="249" t="s">
        <v>221</v>
      </c>
      <c r="AY78" s="249" t="s">
        <v>221</v>
      </c>
      <c r="AZ78" s="249" t="s">
        <v>221</v>
      </c>
      <c r="BA78" s="184">
        <v>677</v>
      </c>
      <c r="BB78" s="184"/>
      <c r="BC78" s="184"/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80</v>
      </c>
      <c r="BI78" s="184"/>
      <c r="BJ78" s="249" t="s">
        <v>221</v>
      </c>
      <c r="BK78" s="184">
        <v>1370</v>
      </c>
      <c r="BL78" s="184">
        <v>616</v>
      </c>
      <c r="BM78" s="184"/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/>
      <c r="BT78" s="184"/>
      <c r="BU78" s="184"/>
      <c r="BV78" s="184">
        <v>1134</v>
      </c>
      <c r="BW78" s="184"/>
      <c r="BX78" s="184"/>
      <c r="BY78" s="184">
        <v>707</v>
      </c>
      <c r="BZ78" s="184"/>
      <c r="CA78" s="184"/>
      <c r="CB78" s="184"/>
      <c r="CC78" s="249" t="s">
        <v>221</v>
      </c>
      <c r="CD78" s="249" t="s">
        <v>221</v>
      </c>
      <c r="CE78" s="195">
        <f t="shared" si="8"/>
        <v>46955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f>31924+22</f>
        <v>31946</v>
      </c>
      <c r="F79" s="184"/>
      <c r="G79" s="184"/>
      <c r="H79" s="184"/>
      <c r="I79" s="184"/>
      <c r="J79" s="184"/>
      <c r="K79" s="184"/>
      <c r="L79" s="184">
        <v>51556</v>
      </c>
      <c r="M79" s="184"/>
      <c r="N79" s="184"/>
      <c r="O79" s="184"/>
      <c r="P79" s="184">
        <v>7300</v>
      </c>
      <c r="Q79" s="184"/>
      <c r="R79" s="184"/>
      <c r="S79" s="184"/>
      <c r="T79" s="184"/>
      <c r="U79" s="184">
        <v>874</v>
      </c>
      <c r="V79" s="184"/>
      <c r="W79" s="184"/>
      <c r="X79" s="184"/>
      <c r="Y79" s="184">
        <v>9567</v>
      </c>
      <c r="Z79" s="184"/>
      <c r="AA79" s="184"/>
      <c r="AB79" s="184"/>
      <c r="AC79" s="184">
        <v>252</v>
      </c>
      <c r="AD79" s="184"/>
      <c r="AE79" s="184">
        <v>19451</v>
      </c>
      <c r="AF79" s="184"/>
      <c r="AG79" s="184">
        <v>27878</v>
      </c>
      <c r="AH79" s="184"/>
      <c r="AI79" s="184"/>
      <c r="AJ79" s="184">
        <f>172+323+1518+399</f>
        <v>2412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151236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10</v>
      </c>
      <c r="F80" s="187"/>
      <c r="G80" s="187"/>
      <c r="H80" s="187"/>
      <c r="I80" s="187"/>
      <c r="J80" s="187"/>
      <c r="K80" s="187"/>
      <c r="L80" s="187">
        <v>4</v>
      </c>
      <c r="M80" s="187"/>
      <c r="N80" s="187"/>
      <c r="O80" s="187"/>
      <c r="P80" s="187">
        <v>1</v>
      </c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>
        <v>4</v>
      </c>
      <c r="AH80" s="187"/>
      <c r="AI80" s="187">
        <v>0</v>
      </c>
      <c r="AJ80" s="187">
        <v>0</v>
      </c>
      <c r="AK80" s="187"/>
      <c r="AL80" s="187"/>
      <c r="AM80" s="187"/>
      <c r="AN80" s="187"/>
      <c r="AO80" s="187"/>
      <c r="AP80" s="187">
        <v>2</v>
      </c>
      <c r="AQ80" s="187"/>
      <c r="AR80" s="187"/>
      <c r="AS80" s="187"/>
      <c r="AT80" s="187"/>
      <c r="AU80" s="187"/>
      <c r="AV80" s="187">
        <v>0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1270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1271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1272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1273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1274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1275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1276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1277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1278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1279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1280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 t="s">
        <v>221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171</v>
      </c>
      <c r="D111" s="174">
        <v>639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61</v>
      </c>
      <c r="D112" s="174">
        <v>5879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10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15</v>
      </c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/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1198983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125</v>
      </c>
      <c r="C138" s="189">
        <v>20</v>
      </c>
      <c r="D138" s="174">
        <v>26</v>
      </c>
      <c r="E138" s="175">
        <f>SUM(B138:D138)</f>
        <v>171</v>
      </c>
    </row>
    <row r="139" spans="1:6" ht="12.6" customHeight="1" x14ac:dyDescent="0.25">
      <c r="A139" s="173" t="s">
        <v>215</v>
      </c>
      <c r="B139" s="174">
        <v>500</v>
      </c>
      <c r="C139" s="189">
        <v>65</v>
      </c>
      <c r="D139" s="174">
        <v>74</v>
      </c>
      <c r="E139" s="175">
        <f>SUM(B139:D139)</f>
        <v>639</v>
      </c>
    </row>
    <row r="140" spans="1:6" ht="12.6" customHeight="1" x14ac:dyDescent="0.25">
      <c r="A140" s="173" t="s">
        <v>298</v>
      </c>
      <c r="B140" s="174">
        <v>9402</v>
      </c>
      <c r="C140" s="174">
        <v>4103</v>
      </c>
      <c r="D140" s="174">
        <v>3589</v>
      </c>
      <c r="E140" s="175">
        <f>SUM(B140:D140)</f>
        <v>17094</v>
      </c>
    </row>
    <row r="141" spans="1:6" ht="12.6" customHeight="1" x14ac:dyDescent="0.25">
      <c r="A141" s="173" t="s">
        <v>245</v>
      </c>
      <c r="B141" s="174">
        <f>5848286+6820-932472</f>
        <v>4922634</v>
      </c>
      <c r="C141" s="189">
        <f>2103662-1445859</f>
        <v>657803</v>
      </c>
      <c r="D141" s="174">
        <f>772810-253344</f>
        <v>519466</v>
      </c>
      <c r="E141" s="175">
        <f>SUM(B141:D141)</f>
        <v>6099903</v>
      </c>
      <c r="F141" s="199"/>
    </row>
    <row r="142" spans="1:6" ht="12.6" customHeight="1" x14ac:dyDescent="0.25">
      <c r="A142" s="173" t="s">
        <v>246</v>
      </c>
      <c r="B142" s="174">
        <f>15262952-6820+1613353</f>
        <v>16869485</v>
      </c>
      <c r="C142" s="189">
        <f>7295420+729225</f>
        <v>8024645</v>
      </c>
      <c r="D142" s="174">
        <f>7090110-109+820860</f>
        <v>7910861</v>
      </c>
      <c r="E142" s="175">
        <f>SUM(B142:D142)</f>
        <v>32804991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51</v>
      </c>
      <c r="C144" s="189">
        <v>10</v>
      </c>
      <c r="D144" s="174"/>
      <c r="E144" s="175">
        <f>SUM(B144:D144)</f>
        <v>61</v>
      </c>
    </row>
    <row r="145" spans="1:5" ht="12.6" customHeight="1" x14ac:dyDescent="0.25">
      <c r="A145" s="173" t="s">
        <v>215</v>
      </c>
      <c r="B145" s="174">
        <v>1084</v>
      </c>
      <c r="C145" s="189">
        <v>4795</v>
      </c>
      <c r="D145" s="174"/>
      <c r="E145" s="175">
        <f>SUM(B145:D145)</f>
        <v>5879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932472</v>
      </c>
      <c r="C147" s="189">
        <v>1445859</v>
      </c>
      <c r="D147" s="174">
        <v>253344</v>
      </c>
      <c r="E147" s="175">
        <f>SUM(B147:D147)</f>
        <v>2631675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1591846</v>
      </c>
      <c r="C157" s="174">
        <v>1332308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f>636234+164423</f>
        <v>800657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32385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271886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1084275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107043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413037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/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263156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2972439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/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175624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175624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95919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116556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212475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103384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242322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345706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576414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576414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971400</v>
      </c>
      <c r="C195" s="189"/>
      <c r="D195" s="174"/>
      <c r="E195" s="175">
        <f t="shared" ref="E195:E203" si="10">SUM(B195:C195)-D195</f>
        <v>971400</v>
      </c>
    </row>
    <row r="196" spans="1:8" ht="12.6" customHeight="1" x14ac:dyDescent="0.25">
      <c r="A196" s="173" t="s">
        <v>333</v>
      </c>
      <c r="B196" s="174">
        <v>1426739</v>
      </c>
      <c r="C196" s="189"/>
      <c r="D196" s="174"/>
      <c r="E196" s="175">
        <f t="shared" si="10"/>
        <v>1426739</v>
      </c>
    </row>
    <row r="197" spans="1:8" ht="12.6" customHeight="1" x14ac:dyDescent="0.25">
      <c r="A197" s="173" t="s">
        <v>334</v>
      </c>
      <c r="B197" s="174">
        <v>15911832</v>
      </c>
      <c r="C197" s="189" t="s">
        <v>1269</v>
      </c>
      <c r="D197" s="174"/>
      <c r="E197" s="175">
        <f t="shared" si="10"/>
        <v>15911832</v>
      </c>
    </row>
    <row r="198" spans="1:8" ht="12.6" customHeight="1" x14ac:dyDescent="0.25">
      <c r="A198" s="173" t="s">
        <v>335</v>
      </c>
      <c r="B198" s="174">
        <v>1064402</v>
      </c>
      <c r="C198" s="189">
        <v>47971</v>
      </c>
      <c r="D198" s="174"/>
      <c r="E198" s="175">
        <f t="shared" si="10"/>
        <v>1112373</v>
      </c>
    </row>
    <row r="199" spans="1:8" ht="12.6" customHeight="1" x14ac:dyDescent="0.25">
      <c r="A199" s="173" t="s">
        <v>336</v>
      </c>
      <c r="B199" s="174">
        <v>2653203</v>
      </c>
      <c r="C199" s="189">
        <v>24673</v>
      </c>
      <c r="D199" s="174"/>
      <c r="E199" s="175">
        <f t="shared" si="10"/>
        <v>2677876</v>
      </c>
    </row>
    <row r="200" spans="1:8" ht="12.6" customHeight="1" x14ac:dyDescent="0.25">
      <c r="A200" s="173" t="s">
        <v>337</v>
      </c>
      <c r="B200" s="174">
        <v>6753939</v>
      </c>
      <c r="C200" s="189">
        <v>623944</v>
      </c>
      <c r="D200" s="174"/>
      <c r="E200" s="175">
        <f t="shared" si="10"/>
        <v>7377883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212193</v>
      </c>
      <c r="C203" s="189">
        <v>8807</v>
      </c>
      <c r="D203" s="174"/>
      <c r="E203" s="175">
        <f t="shared" si="10"/>
        <v>221000</v>
      </c>
    </row>
    <row r="204" spans="1:8" ht="12.6" customHeight="1" x14ac:dyDescent="0.25">
      <c r="A204" s="173" t="s">
        <v>203</v>
      </c>
      <c r="B204" s="175">
        <f>SUM(B195:B203)</f>
        <v>28993708</v>
      </c>
      <c r="C204" s="191">
        <f>SUM(C195:C203)</f>
        <v>705395</v>
      </c>
      <c r="D204" s="175">
        <f>SUM(D195:D203)</f>
        <v>0</v>
      </c>
      <c r="E204" s="175">
        <f>SUM(E195:E203)</f>
        <v>29699103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806644</v>
      </c>
      <c r="C209" s="189">
        <v>89151</v>
      </c>
      <c r="D209" s="174"/>
      <c r="E209" s="175">
        <f t="shared" ref="E209:E216" si="11">SUM(B209:C209)-D209</f>
        <v>895795</v>
      </c>
      <c r="H209" s="259"/>
    </row>
    <row r="210" spans="1:8" ht="12.6" customHeight="1" x14ac:dyDescent="0.25">
      <c r="A210" s="173" t="s">
        <v>334</v>
      </c>
      <c r="B210" s="174">
        <f>9011713+737409</f>
        <v>9749122</v>
      </c>
      <c r="C210" s="189">
        <f>651786+58271</f>
        <v>710057</v>
      </c>
      <c r="D210" s="174"/>
      <c r="E210" s="175">
        <f t="shared" si="11"/>
        <v>10459179</v>
      </c>
      <c r="H210" s="259"/>
    </row>
    <row r="211" spans="1:8" ht="12.6" customHeight="1" x14ac:dyDescent="0.25">
      <c r="A211" s="173" t="s">
        <v>335</v>
      </c>
      <c r="B211" s="174">
        <v>1301514</v>
      </c>
      <c r="C211" s="189">
        <v>154389</v>
      </c>
      <c r="D211" s="174"/>
      <c r="E211" s="175">
        <f t="shared" si="11"/>
        <v>1455903</v>
      </c>
      <c r="H211" s="259"/>
    </row>
    <row r="212" spans="1:8" ht="12.6" customHeight="1" x14ac:dyDescent="0.25">
      <c r="A212" s="173" t="s">
        <v>336</v>
      </c>
      <c r="B212" s="174"/>
      <c r="C212" s="189"/>
      <c r="D212" s="174"/>
      <c r="E212" s="175">
        <f t="shared" si="11"/>
        <v>0</v>
      </c>
      <c r="H212" s="259"/>
    </row>
    <row r="213" spans="1:8" ht="12.6" customHeight="1" x14ac:dyDescent="0.25">
      <c r="A213" s="173" t="s">
        <v>337</v>
      </c>
      <c r="B213" s="174">
        <v>3859362</v>
      </c>
      <c r="C213" s="189">
        <v>979381</v>
      </c>
      <c r="D213" s="174"/>
      <c r="E213" s="175">
        <f t="shared" si="11"/>
        <v>4838743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15716642</v>
      </c>
      <c r="C217" s="191">
        <f>SUM(C208:C216)</f>
        <v>1932978</v>
      </c>
      <c r="D217" s="175">
        <f>SUM(D208:D216)</f>
        <v>0</v>
      </c>
      <c r="E217" s="175">
        <f>SUM(E208:E216)</f>
        <v>17649620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2219821</v>
      </c>
      <c r="D221" s="172">
        <f>C221</f>
        <v>2219821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5126607+911700</f>
        <v>6038307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654361+4307387</f>
        <v>4961748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230888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/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/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2953330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14184273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/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221214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221214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753201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753201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17378509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5072454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6808267</f>
        <v>6808267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4557792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955483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64402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191211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246595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547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8781167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v>1221466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1221466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971400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1426739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15911832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1112373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2677876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7377883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221001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29699104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17649620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12049484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0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22052117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365542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410695+809311</f>
        <v>1220006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500964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866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1650760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3738138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666777+651724</f>
        <v>1318501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163858+84036</f>
        <v>247894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9223475+915000</f>
        <v>10138475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11704870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1650760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10054110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8259869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22052117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22052117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8731578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30034464+2770527</f>
        <v>32804991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41536569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2219821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v>14184273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221214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753201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17378509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24158060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v>376774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f>1826002-33769-180530</f>
        <v>1611703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1988477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26146537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11967369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2972439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2064214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1541643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421353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2478066-345706</f>
        <v>2132360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1932978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175624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212475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345706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576414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410066+48260-175624</f>
        <v>282702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24625277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1521260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180530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1701790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1701790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Morton General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171</v>
      </c>
      <c r="C414" s="194">
        <f>E138</f>
        <v>171</v>
      </c>
      <c r="D414" s="179"/>
    </row>
    <row r="415" spans="1:5" ht="12.6" customHeight="1" x14ac:dyDescent="0.25">
      <c r="A415" s="179" t="s">
        <v>464</v>
      </c>
      <c r="B415" s="179">
        <f>D111</f>
        <v>639</v>
      </c>
      <c r="C415" s="179">
        <f>E139</f>
        <v>639</v>
      </c>
      <c r="D415" s="194">
        <f>SUM(C59:H59)+N59</f>
        <v>639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61</v>
      </c>
      <c r="C417" s="194">
        <f>E144</f>
        <v>61</v>
      </c>
      <c r="D417" s="179"/>
    </row>
    <row r="418" spans="1:7" ht="12.6" customHeight="1" x14ac:dyDescent="0.25">
      <c r="A418" s="179" t="s">
        <v>466</v>
      </c>
      <c r="B418" s="179">
        <f>D112</f>
        <v>5879</v>
      </c>
      <c r="C418" s="179">
        <f>E145</f>
        <v>5879</v>
      </c>
      <c r="D418" s="179">
        <f>K59+L59</f>
        <v>5879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11967369</v>
      </c>
      <c r="C427" s="179">
        <f t="shared" ref="C427:C434" si="13">CE61</f>
        <v>11967369</v>
      </c>
      <c r="D427" s="179"/>
    </row>
    <row r="428" spans="1:7" ht="12.6" customHeight="1" x14ac:dyDescent="0.25">
      <c r="A428" s="179" t="s">
        <v>3</v>
      </c>
      <c r="B428" s="179">
        <f t="shared" si="12"/>
        <v>2972439</v>
      </c>
      <c r="C428" s="179">
        <f t="shared" si="13"/>
        <v>2972441</v>
      </c>
      <c r="D428" s="179">
        <f>D173</f>
        <v>2972439</v>
      </c>
    </row>
    <row r="429" spans="1:7" ht="12.6" customHeight="1" x14ac:dyDescent="0.25">
      <c r="A429" s="179" t="s">
        <v>236</v>
      </c>
      <c r="B429" s="179">
        <f t="shared" si="12"/>
        <v>2064214</v>
      </c>
      <c r="C429" s="179">
        <f t="shared" si="13"/>
        <v>2064214</v>
      </c>
      <c r="D429" s="179"/>
    </row>
    <row r="430" spans="1:7" ht="12.6" customHeight="1" x14ac:dyDescent="0.25">
      <c r="A430" s="179" t="s">
        <v>237</v>
      </c>
      <c r="B430" s="179">
        <f t="shared" si="12"/>
        <v>1541643</v>
      </c>
      <c r="C430" s="179">
        <f t="shared" si="13"/>
        <v>1541643</v>
      </c>
      <c r="D430" s="179"/>
    </row>
    <row r="431" spans="1:7" ht="12.6" customHeight="1" x14ac:dyDescent="0.25">
      <c r="A431" s="179" t="s">
        <v>444</v>
      </c>
      <c r="B431" s="179">
        <f t="shared" si="12"/>
        <v>421353</v>
      </c>
      <c r="C431" s="179">
        <f t="shared" si="13"/>
        <v>421353</v>
      </c>
      <c r="D431" s="179"/>
    </row>
    <row r="432" spans="1:7" ht="12.6" customHeight="1" x14ac:dyDescent="0.25">
      <c r="A432" s="179" t="s">
        <v>445</v>
      </c>
      <c r="B432" s="179">
        <f t="shared" si="12"/>
        <v>2132360</v>
      </c>
      <c r="C432" s="179">
        <f t="shared" si="13"/>
        <v>2302438</v>
      </c>
      <c r="D432" s="179"/>
    </row>
    <row r="433" spans="1:7" ht="12.6" customHeight="1" x14ac:dyDescent="0.25">
      <c r="A433" s="179" t="s">
        <v>6</v>
      </c>
      <c r="B433" s="179">
        <f t="shared" si="12"/>
        <v>1932978</v>
      </c>
      <c r="C433" s="179">
        <f t="shared" si="13"/>
        <v>1932980</v>
      </c>
      <c r="D433" s="179">
        <f>C217</f>
        <v>1932978</v>
      </c>
    </row>
    <row r="434" spans="1:7" ht="12.6" customHeight="1" x14ac:dyDescent="0.25">
      <c r="A434" s="179" t="s">
        <v>474</v>
      </c>
      <c r="B434" s="179">
        <f t="shared" si="12"/>
        <v>175624</v>
      </c>
      <c r="C434" s="179">
        <f t="shared" si="13"/>
        <v>175624</v>
      </c>
      <c r="D434" s="179">
        <f>D177</f>
        <v>175624</v>
      </c>
    </row>
    <row r="435" spans="1:7" ht="12.6" customHeight="1" x14ac:dyDescent="0.25">
      <c r="A435" s="179" t="s">
        <v>447</v>
      </c>
      <c r="B435" s="179">
        <f t="shared" si="12"/>
        <v>212475</v>
      </c>
      <c r="C435" s="179"/>
      <c r="D435" s="179">
        <f>D181</f>
        <v>212475</v>
      </c>
    </row>
    <row r="436" spans="1:7" ht="12.6" customHeight="1" x14ac:dyDescent="0.25">
      <c r="A436" s="179" t="s">
        <v>475</v>
      </c>
      <c r="B436" s="179">
        <f t="shared" si="12"/>
        <v>345706</v>
      </c>
      <c r="C436" s="179"/>
      <c r="D436" s="179">
        <f>D186</f>
        <v>345706</v>
      </c>
    </row>
    <row r="437" spans="1:7" ht="12.6" customHeight="1" x14ac:dyDescent="0.25">
      <c r="A437" s="194" t="s">
        <v>449</v>
      </c>
      <c r="B437" s="194">
        <f t="shared" si="12"/>
        <v>576414</v>
      </c>
      <c r="C437" s="194"/>
      <c r="D437" s="194">
        <f>D190</f>
        <v>576414</v>
      </c>
    </row>
    <row r="438" spans="1:7" ht="12.6" customHeight="1" x14ac:dyDescent="0.25">
      <c r="A438" s="194" t="s">
        <v>476</v>
      </c>
      <c r="B438" s="194">
        <f>C386+C387+C388</f>
        <v>1134595</v>
      </c>
      <c r="C438" s="194">
        <f>CD69</f>
        <v>0</v>
      </c>
      <c r="D438" s="194">
        <f>D181+D186+D190</f>
        <v>1134595</v>
      </c>
    </row>
    <row r="439" spans="1:7" ht="12.6" customHeight="1" x14ac:dyDescent="0.25">
      <c r="A439" s="179" t="s">
        <v>451</v>
      </c>
      <c r="B439" s="194">
        <f>C389</f>
        <v>282702</v>
      </c>
      <c r="C439" s="194">
        <f>SUM(C69:CC69)</f>
        <v>1247214</v>
      </c>
      <c r="D439" s="179"/>
    </row>
    <row r="440" spans="1:7" ht="12.6" customHeight="1" x14ac:dyDescent="0.25">
      <c r="A440" s="179" t="s">
        <v>477</v>
      </c>
      <c r="B440" s="194">
        <f>B438+B439</f>
        <v>1417297</v>
      </c>
      <c r="C440" s="194">
        <f>CE69</f>
        <v>1247214</v>
      </c>
      <c r="D440" s="179"/>
    </row>
    <row r="441" spans="1:7" ht="12.6" customHeight="1" x14ac:dyDescent="0.25">
      <c r="A441" s="179" t="s">
        <v>478</v>
      </c>
      <c r="B441" s="179">
        <f>D390</f>
        <v>24625277</v>
      </c>
      <c r="C441" s="179">
        <f>SUM(C427:C437)+C440</f>
        <v>24625276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2219821</v>
      </c>
      <c r="C444" s="179">
        <f>C363</f>
        <v>2219821</v>
      </c>
      <c r="D444" s="179"/>
    </row>
    <row r="445" spans="1:7" ht="12.6" customHeight="1" x14ac:dyDescent="0.25">
      <c r="A445" s="179" t="s">
        <v>343</v>
      </c>
      <c r="B445" s="179">
        <f>D229</f>
        <v>14184273</v>
      </c>
      <c r="C445" s="179">
        <f>C364</f>
        <v>14184273</v>
      </c>
      <c r="D445" s="179"/>
    </row>
    <row r="446" spans="1:7" ht="12.6" customHeight="1" x14ac:dyDescent="0.25">
      <c r="A446" s="179" t="s">
        <v>351</v>
      </c>
      <c r="B446" s="179">
        <f>D236</f>
        <v>221214</v>
      </c>
      <c r="C446" s="179">
        <f>C365</f>
        <v>221214</v>
      </c>
      <c r="D446" s="179"/>
    </row>
    <row r="447" spans="1:7" ht="12.6" customHeight="1" x14ac:dyDescent="0.25">
      <c r="A447" s="179" t="s">
        <v>356</v>
      </c>
      <c r="B447" s="179">
        <f>D240</f>
        <v>753201</v>
      </c>
      <c r="C447" s="179">
        <f>C366</f>
        <v>753201</v>
      </c>
      <c r="D447" s="179"/>
    </row>
    <row r="448" spans="1:7" ht="12.6" customHeight="1" x14ac:dyDescent="0.25">
      <c r="A448" s="179" t="s">
        <v>358</v>
      </c>
      <c r="B448" s="179">
        <f>D242</f>
        <v>17378509</v>
      </c>
      <c r="C448" s="179">
        <f>D367</f>
        <v>17378509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0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221214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376774</v>
      </c>
      <c r="C458" s="194">
        <f>CE70</f>
        <v>376774</v>
      </c>
      <c r="D458" s="194"/>
    </row>
    <row r="459" spans="1:7" ht="12.6" customHeight="1" x14ac:dyDescent="0.25">
      <c r="A459" s="179" t="s">
        <v>244</v>
      </c>
      <c r="B459" s="194">
        <f>C371</f>
        <v>1611703</v>
      </c>
      <c r="C459" s="194">
        <f>CE72</f>
        <v>1611703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8731578</v>
      </c>
      <c r="C463" s="194">
        <f>CE73</f>
        <v>8731578</v>
      </c>
      <c r="D463" s="194">
        <f>E141+E147+E153</f>
        <v>8731578</v>
      </c>
    </row>
    <row r="464" spans="1:7" ht="12.6" customHeight="1" x14ac:dyDescent="0.25">
      <c r="A464" s="179" t="s">
        <v>246</v>
      </c>
      <c r="B464" s="194">
        <f>C360</f>
        <v>32804991</v>
      </c>
      <c r="C464" s="194">
        <f>CE74</f>
        <v>32804991</v>
      </c>
      <c r="D464" s="194">
        <f>E142+E148+E154</f>
        <v>32804991</v>
      </c>
    </row>
    <row r="465" spans="1:7" ht="12.6" customHeight="1" x14ac:dyDescent="0.25">
      <c r="A465" s="179" t="s">
        <v>247</v>
      </c>
      <c r="B465" s="194">
        <f>D361</f>
        <v>41536569</v>
      </c>
      <c r="C465" s="194">
        <f>CE75</f>
        <v>41536569</v>
      </c>
      <c r="D465" s="194">
        <f>D463+D464</f>
        <v>41536569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971400</v>
      </c>
      <c r="C468" s="179">
        <f>E195</f>
        <v>971400</v>
      </c>
      <c r="D468" s="179"/>
    </row>
    <row r="469" spans="1:7" ht="12.6" customHeight="1" x14ac:dyDescent="0.25">
      <c r="A469" s="179" t="s">
        <v>333</v>
      </c>
      <c r="B469" s="179">
        <f t="shared" si="14"/>
        <v>1426739</v>
      </c>
      <c r="C469" s="179">
        <f>E196</f>
        <v>1426739</v>
      </c>
      <c r="D469" s="179"/>
    </row>
    <row r="470" spans="1:7" ht="12.6" customHeight="1" x14ac:dyDescent="0.25">
      <c r="A470" s="179" t="s">
        <v>334</v>
      </c>
      <c r="B470" s="179">
        <f t="shared" si="14"/>
        <v>15911832</v>
      </c>
      <c r="C470" s="179">
        <f>E197</f>
        <v>15911832</v>
      </c>
      <c r="D470" s="179"/>
    </row>
    <row r="471" spans="1:7" ht="12.6" customHeight="1" x14ac:dyDescent="0.25">
      <c r="A471" s="179" t="s">
        <v>494</v>
      </c>
      <c r="B471" s="179">
        <f t="shared" si="14"/>
        <v>1112373</v>
      </c>
      <c r="C471" s="179">
        <f>E198</f>
        <v>1112373</v>
      </c>
      <c r="D471" s="179"/>
    </row>
    <row r="472" spans="1:7" ht="12.6" customHeight="1" x14ac:dyDescent="0.25">
      <c r="A472" s="179" t="s">
        <v>377</v>
      </c>
      <c r="B472" s="179">
        <f t="shared" si="14"/>
        <v>2677876</v>
      </c>
      <c r="C472" s="179">
        <f>E199</f>
        <v>2677876</v>
      </c>
      <c r="D472" s="179"/>
    </row>
    <row r="473" spans="1:7" ht="12.6" customHeight="1" x14ac:dyDescent="0.25">
      <c r="A473" s="179" t="s">
        <v>495</v>
      </c>
      <c r="B473" s="179">
        <f t="shared" si="14"/>
        <v>7377883</v>
      </c>
      <c r="C473" s="179">
        <f>SUM(E200:E201)</f>
        <v>7377883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221001</v>
      </c>
      <c r="C475" s="179">
        <f>E203</f>
        <v>221000</v>
      </c>
      <c r="D475" s="179"/>
    </row>
    <row r="476" spans="1:7" ht="12.6" customHeight="1" x14ac:dyDescent="0.25">
      <c r="A476" s="179" t="s">
        <v>203</v>
      </c>
      <c r="B476" s="179">
        <f>D275</f>
        <v>29699104</v>
      </c>
      <c r="C476" s="179">
        <f>E204</f>
        <v>29699103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17649620</v>
      </c>
      <c r="C478" s="179">
        <f>E217</f>
        <v>17649620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22052117</v>
      </c>
    </row>
    <row r="482" spans="1:12" ht="12.6" customHeight="1" x14ac:dyDescent="0.25">
      <c r="A482" s="180" t="s">
        <v>499</v>
      </c>
      <c r="C482" s="180">
        <f>D339</f>
        <v>22052117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Morton General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0</v>
      </c>
      <c r="C496" s="240">
        <f>C71</f>
        <v>0</v>
      </c>
      <c r="D496" s="240">
        <v>0</v>
      </c>
      <c r="E496" s="180">
        <f>C59</f>
        <v>0</v>
      </c>
      <c r="F496" s="263" t="str">
        <f t="shared" ref="F496:G511" si="15">IF(B496=0,"",IF(D496=0,"",B496/D496))</f>
        <v/>
      </c>
      <c r="G496" s="264" t="str">
        <f t="shared" si="15"/>
        <v/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2462827</v>
      </c>
      <c r="C498" s="240">
        <f>E71</f>
        <v>2348775</v>
      </c>
      <c r="D498" s="240">
        <v>781</v>
      </c>
      <c r="E498" s="180">
        <f>E59</f>
        <v>639</v>
      </c>
      <c r="F498" s="263">
        <f t="shared" si="15"/>
        <v>3153.4276568501919</v>
      </c>
      <c r="G498" s="263">
        <f t="shared" si="15"/>
        <v>3675.7042253521126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1048781</v>
      </c>
      <c r="C505" s="240">
        <f>L71</f>
        <v>1100260</v>
      </c>
      <c r="D505" s="240">
        <v>4936</v>
      </c>
      <c r="E505" s="180">
        <f>L59</f>
        <v>5879</v>
      </c>
      <c r="F505" s="263">
        <f t="shared" si="15"/>
        <v>212.47589141004863</v>
      </c>
      <c r="G505" s="263">
        <f t="shared" si="15"/>
        <v>187.15087599931962</v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180854</v>
      </c>
      <c r="C507" s="240">
        <f>N71</f>
        <v>189324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312357</v>
      </c>
      <c r="C509" s="240">
        <f>P71</f>
        <v>368827</v>
      </c>
      <c r="D509" s="240">
        <v>12221</v>
      </c>
      <c r="E509" s="180">
        <f>P59</f>
        <v>8677</v>
      </c>
      <c r="F509" s="263">
        <f t="shared" si="15"/>
        <v>25.559037721954013</v>
      </c>
      <c r="G509" s="263">
        <f t="shared" si="15"/>
        <v>42.506280972686412</v>
      </c>
      <c r="H509" s="265">
        <f t="shared" si="16"/>
        <v>0.66306264872309773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0</v>
      </c>
      <c r="C510" s="240">
        <f>Q71</f>
        <v>0</v>
      </c>
      <c r="D510" s="240">
        <v>0</v>
      </c>
      <c r="E510" s="180">
        <f>Q59</f>
        <v>0</v>
      </c>
      <c r="F510" s="263" t="str">
        <f t="shared" si="15"/>
        <v/>
      </c>
      <c r="G510" s="263" t="str">
        <f t="shared" si="15"/>
        <v/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528828</v>
      </c>
      <c r="C511" s="240">
        <f>R71</f>
        <v>570970</v>
      </c>
      <c r="D511" s="240">
        <v>12306</v>
      </c>
      <c r="E511" s="180">
        <f>R59</f>
        <v>14756</v>
      </c>
      <c r="F511" s="263">
        <f t="shared" si="15"/>
        <v>42.973183812774259</v>
      </c>
      <c r="G511" s="263">
        <f t="shared" si="15"/>
        <v>38.694090539441582</v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225024</v>
      </c>
      <c r="C512" s="240">
        <f>S71</f>
        <v>70909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0</v>
      </c>
      <c r="C513" s="240">
        <f>T71</f>
        <v>0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1231430</v>
      </c>
      <c r="C514" s="240">
        <f>U71</f>
        <v>1055873</v>
      </c>
      <c r="D514" s="240">
        <v>44994</v>
      </c>
      <c r="E514" s="180">
        <f>U59</f>
        <v>44660</v>
      </c>
      <c r="F514" s="263">
        <f t="shared" si="17"/>
        <v>27.368760279148329</v>
      </c>
      <c r="G514" s="263">
        <f t="shared" si="17"/>
        <v>23.642476489028212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172670</v>
      </c>
      <c r="C516" s="240">
        <f>W71</f>
        <v>141899</v>
      </c>
      <c r="D516" s="240">
        <v>302</v>
      </c>
      <c r="E516" s="180">
        <f>W59</f>
        <v>293</v>
      </c>
      <c r="F516" s="263">
        <f t="shared" si="17"/>
        <v>571.75496688741725</v>
      </c>
      <c r="G516" s="263">
        <f t="shared" si="17"/>
        <v>484.29692832764505</v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113685</v>
      </c>
      <c r="C517" s="240">
        <f>X71</f>
        <v>117713</v>
      </c>
      <c r="D517" s="240">
        <v>1337</v>
      </c>
      <c r="E517" s="180">
        <f>X59</f>
        <v>1285</v>
      </c>
      <c r="F517" s="263">
        <f t="shared" si="17"/>
        <v>85.029917726252805</v>
      </c>
      <c r="G517" s="263">
        <f t="shared" si="17"/>
        <v>91.605447470817126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843047</v>
      </c>
      <c r="C518" s="240">
        <f>Y71</f>
        <v>800279</v>
      </c>
      <c r="D518" s="240">
        <v>4840</v>
      </c>
      <c r="E518" s="180">
        <f>Y59</f>
        <v>5188</v>
      </c>
      <c r="F518" s="263">
        <f t="shared" si="17"/>
        <v>174.18326446280992</v>
      </c>
      <c r="G518" s="263">
        <f t="shared" si="17"/>
        <v>154.25578257517347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114712</v>
      </c>
      <c r="C520" s="240">
        <f>AA71</f>
        <v>101048</v>
      </c>
      <c r="D520" s="240">
        <v>80</v>
      </c>
      <c r="E520" s="180">
        <f>AA59</f>
        <v>77</v>
      </c>
      <c r="F520" s="263">
        <f t="shared" si="17"/>
        <v>1433.9</v>
      </c>
      <c r="G520" s="263">
        <f t="shared" si="17"/>
        <v>1312.3116883116884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773383</v>
      </c>
      <c r="C521" s="240">
        <f>AB71</f>
        <v>860277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563871</v>
      </c>
      <c r="C522" s="240">
        <f>AC71</f>
        <v>702231</v>
      </c>
      <c r="D522" s="240">
        <v>10812</v>
      </c>
      <c r="E522" s="180">
        <f>AC59</f>
        <v>10536</v>
      </c>
      <c r="F522" s="263">
        <f t="shared" si="17"/>
        <v>52.152330743618201</v>
      </c>
      <c r="G522" s="263">
        <f t="shared" si="17"/>
        <v>66.650626423690198</v>
      </c>
      <c r="H522" s="265">
        <f t="shared" si="16"/>
        <v>0.27799899780790005</v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694707</v>
      </c>
      <c r="C524" s="240">
        <f>AE71</f>
        <v>830624</v>
      </c>
      <c r="D524" s="240">
        <v>11219</v>
      </c>
      <c r="E524" s="180">
        <f>AE59</f>
        <v>17461</v>
      </c>
      <c r="F524" s="263">
        <f t="shared" si="17"/>
        <v>61.92236384704519</v>
      </c>
      <c r="G524" s="263">
        <f t="shared" si="17"/>
        <v>47.57024225416643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2100545</v>
      </c>
      <c r="C526" s="240">
        <f>AG71</f>
        <v>2273633</v>
      </c>
      <c r="D526" s="240">
        <v>4988</v>
      </c>
      <c r="E526" s="180">
        <f>AG59</f>
        <v>4610</v>
      </c>
      <c r="F526" s="263">
        <f t="shared" si="17"/>
        <v>421.11968724939857</v>
      </c>
      <c r="G526" s="263">
        <f t="shared" si="17"/>
        <v>493.19587852494578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38729</v>
      </c>
      <c r="C528" s="240">
        <f>AI71</f>
        <v>19199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521828</v>
      </c>
      <c r="C529" s="240">
        <f>AJ71</f>
        <v>652028</v>
      </c>
      <c r="D529" s="240">
        <v>1049</v>
      </c>
      <c r="E529" s="180">
        <f>AJ59</f>
        <v>1084</v>
      </c>
      <c r="F529" s="263">
        <f t="shared" si="18"/>
        <v>497.45281220209722</v>
      </c>
      <c r="G529" s="263">
        <f t="shared" si="18"/>
        <v>601.50184501845024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18"/>
        <v/>
      </c>
      <c r="G530" s="263" t="str">
        <f t="shared" si="18"/>
        <v/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0</v>
      </c>
      <c r="C531" s="240">
        <f>AL71</f>
        <v>0</v>
      </c>
      <c r="D531" s="240">
        <v>0</v>
      </c>
      <c r="E531" s="180">
        <f>AL59</f>
        <v>0</v>
      </c>
      <c r="F531" s="263" t="str">
        <f t="shared" si="18"/>
        <v/>
      </c>
      <c r="G531" s="263" t="str">
        <f t="shared" si="18"/>
        <v/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65226</v>
      </c>
      <c r="C532" s="240">
        <f>AM71</f>
        <v>59547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2453016</v>
      </c>
      <c r="C535" s="240">
        <f>AP71</f>
        <v>2576575</v>
      </c>
      <c r="D535" s="240">
        <v>11986</v>
      </c>
      <c r="E535" s="180">
        <f>AP59</f>
        <v>10805</v>
      </c>
      <c r="F535" s="263">
        <f t="shared" si="18"/>
        <v>204.65676622726514</v>
      </c>
      <c r="G535" s="263">
        <f t="shared" si="18"/>
        <v>238.46136048125868</v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82911</v>
      </c>
      <c r="C541" s="240">
        <f>AV71</f>
        <v>81645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500872</v>
      </c>
      <c r="C544" s="240">
        <f>AY71</f>
        <v>703384</v>
      </c>
      <c r="D544" s="240">
        <v>58184</v>
      </c>
      <c r="E544" s="180">
        <f>AY59</f>
        <v>51975</v>
      </c>
      <c r="F544" s="263">
        <f t="shared" ref="F544:G550" si="19">IF(B544=0,"",IF(D544=0,"",B544/D544))</f>
        <v>8.6084146844493326</v>
      </c>
      <c r="G544" s="263">
        <f t="shared" si="19"/>
        <v>13.533121693121693</v>
      </c>
      <c r="H544" s="265">
        <f t="shared" si="16"/>
        <v>0.57208059662467181</v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19"/>
        <v/>
      </c>
      <c r="G545" s="263" t="str">
        <f t="shared" si="19"/>
        <v/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149141</v>
      </c>
      <c r="C546" s="240">
        <f>BA71</f>
        <v>172473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122425</v>
      </c>
      <c r="C547" s="240">
        <f>BB71</f>
        <v>115139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40093</v>
      </c>
      <c r="C548" s="240">
        <f>BC71</f>
        <v>41589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134663</v>
      </c>
      <c r="C549" s="240">
        <f>BD71</f>
        <v>144646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1283891</v>
      </c>
      <c r="C550" s="240">
        <f>BE71</f>
        <v>1284135</v>
      </c>
      <c r="D550" s="240">
        <v>78437</v>
      </c>
      <c r="E550" s="180">
        <f>BE59</f>
        <v>78437</v>
      </c>
      <c r="F550" s="263">
        <f t="shared" si="19"/>
        <v>16.368435814730294</v>
      </c>
      <c r="G550" s="263">
        <f t="shared" si="19"/>
        <v>16.371546591532059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435121</v>
      </c>
      <c r="C551" s="240">
        <f>BF71</f>
        <v>393268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130179</v>
      </c>
      <c r="C552" s="240">
        <f>BG71</f>
        <v>159885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1473802</v>
      </c>
      <c r="C553" s="240">
        <f>BH71</f>
        <v>1319430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440221</v>
      </c>
      <c r="C555" s="240">
        <f>BJ71</f>
        <v>437593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641232</v>
      </c>
      <c r="C556" s="240">
        <f>BK71</f>
        <v>700279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382471</v>
      </c>
      <c r="C557" s="240">
        <f>BL71</f>
        <v>453869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1860443</v>
      </c>
      <c r="C559" s="240">
        <f>BN71</f>
        <v>981119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154154</v>
      </c>
      <c r="C560" s="240">
        <f>BO71</f>
        <v>190483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0</v>
      </c>
      <c r="C561" s="240">
        <f>BP71</f>
        <v>0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1131</v>
      </c>
      <c r="C562" s="240">
        <f>BQ71</f>
        <v>17573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346922</v>
      </c>
      <c r="C563" s="240">
        <f>BR71</f>
        <v>409751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47963</v>
      </c>
      <c r="C564" s="240">
        <f>BS71</f>
        <v>50914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0</v>
      </c>
      <c r="C565" s="240">
        <f>BT71</f>
        <v>0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343528</v>
      </c>
      <c r="C567" s="240">
        <f>BV71</f>
        <v>241182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0</v>
      </c>
      <c r="C568" s="240">
        <f>BW71</f>
        <v>0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27415</v>
      </c>
      <c r="C569" s="240">
        <f>BX71</f>
        <v>96585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487828</v>
      </c>
      <c r="C570" s="240">
        <f>BY71</f>
        <v>372513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0</v>
      </c>
      <c r="C572" s="240">
        <f>CA71</f>
        <v>0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131</v>
      </c>
      <c r="C573" s="240">
        <f>CB71</f>
        <v>383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30948</v>
      </c>
      <c r="C574" s="240">
        <f>CC71</f>
        <v>1040673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-383631</v>
      </c>
      <c r="C575" s="240">
        <f>CD71</f>
        <v>0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54203</v>
      </c>
      <c r="E612" s="180">
        <f>SUM(C624:D647)+SUM(C668:D713)</f>
        <v>21546978.038817041</v>
      </c>
      <c r="F612" s="180">
        <f>CE64-(AX64+BD64+BE64+BG64+BJ64+BN64+BP64+BQ64+CB64+CC64+CD64)</f>
        <v>1465546</v>
      </c>
      <c r="G612" s="180">
        <f>CE77-(AX77+AY77+BD77+BE77+BG77+BJ77+BN77+BP77+BQ77+CB77+CC77+CD77)</f>
        <v>51976</v>
      </c>
      <c r="H612" s="197">
        <f>CE60-(AX60+AY60+AZ60+BD60+BE60+BG60+BJ60+BN60+BO60+BP60+BQ60+BR60+CB60+CC60+CD60)</f>
        <v>131</v>
      </c>
      <c r="I612" s="180">
        <f>CE78-(AX78+AY78+AZ78+BD78+BE78+BF78+BG78+BJ78+BN78+BO78+BP78+BQ78+BR78+CB78+CC78+CD78)</f>
        <v>46955</v>
      </c>
      <c r="J612" s="180">
        <f>CE79-(AX79+AY79+AZ79+BA79+BD79+BE79+BF79+BG79+BJ79+BN79+BO79+BP79+BQ79+BR79+CB79+CC79+CD79)</f>
        <v>151236</v>
      </c>
      <c r="K612" s="180">
        <f>CE75-(AW75+AX75+AY75+AZ75+BA75+BB75+BC75+BD75+BE75+BF75+BG75+BH75+BI75+BJ75+BK75+BL75+BM75+BN75+BO75+BP75+BQ75+BR75+BS75+BT75+BU75+BV75+BW75+BX75+CB75+CC75+CD75)</f>
        <v>41536569</v>
      </c>
      <c r="L612" s="197">
        <f>CE80-(AW80+AX80+AY80+AZ80+BA80+BB80+BC80+BD80+BE80+BF80+BG80+BH80+BI80+BJ80+BK80+BL80+BM80+BN80+BO80+BP80+BQ80+BR80+BS80+BT80+BU80+BV80+BW80+BX80+BY80+BZ80+CA80+CB80+CC80+CD80)</f>
        <v>21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1284135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0</v>
      </c>
      <c r="D615" s="266">
        <f>SUM(C614:C615)</f>
        <v>1284135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437593</v>
      </c>
      <c r="D617" s="180">
        <f>(D615/D612)*BJ76</f>
        <v>32456.966404073577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159885</v>
      </c>
      <c r="D618" s="180">
        <f>(D615/D612)*BG76</f>
        <v>10732.121008062284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981119</v>
      </c>
      <c r="D619" s="180">
        <f>(D615/D612)*BN76</f>
        <v>21108.873770824492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1040673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383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17573</v>
      </c>
      <c r="D623" s="180">
        <f>(D615/D612)*BQ76</f>
        <v>0</v>
      </c>
      <c r="E623" s="180">
        <f>SUM(C616:D623)</f>
        <v>2701523.9611829603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144646</v>
      </c>
      <c r="D624" s="180">
        <f>(D615/D612)*BD76</f>
        <v>17863.177130417134</v>
      </c>
      <c r="E624" s="180">
        <f>(E623/E612)*SUM(C624:D624)</f>
        <v>20375.128017443825</v>
      </c>
      <c r="F624" s="180">
        <f>SUM(C624:E624)</f>
        <v>182884.30514786096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703384</v>
      </c>
      <c r="D625" s="180">
        <f>(D615/D612)*AY76</f>
        <v>66714.46525100086</v>
      </c>
      <c r="E625" s="180">
        <f>(E623/E612)*SUM(C625:D625)</f>
        <v>96553.653723407289</v>
      </c>
      <c r="F625" s="180">
        <f>(F624/F612)*AY64</f>
        <v>18150.837948700806</v>
      </c>
      <c r="G625" s="180">
        <f>SUM(C625:F625)</f>
        <v>884802.9569231089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409751</v>
      </c>
      <c r="D626" s="180">
        <f>(D615/D612)*BR76</f>
        <v>13314.463590576168</v>
      </c>
      <c r="E626" s="180">
        <f>(E623/E612)*SUM(C626:D626)</f>
        <v>53043.238127404096</v>
      </c>
      <c r="F626" s="180">
        <f>(F624/F612)*BR64</f>
        <v>255.44348156773748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190483</v>
      </c>
      <c r="D627" s="180">
        <f>(D615/D612)*BO76</f>
        <v>0</v>
      </c>
      <c r="E627" s="180">
        <f>(E623/E612)*SUM(C627:D627)</f>
        <v>23882.439002395986</v>
      </c>
      <c r="F627" s="180">
        <f>(F624/F612)*BO64</f>
        <v>413.67618045776732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563913.78234252159</v>
      </c>
      <c r="H628" s="180">
        <f>SUM(C626:G628)</f>
        <v>1255057.0427249232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393268</v>
      </c>
      <c r="D629" s="180">
        <f>(D615/D612)*BF76</f>
        <v>9452.795324982013</v>
      </c>
      <c r="E629" s="180">
        <f>(E623/E612)*SUM(C629:D629)</f>
        <v>50492.457748698209</v>
      </c>
      <c r="F629" s="180">
        <f>(F624/F612)*BF64</f>
        <v>3622.1311656009516</v>
      </c>
      <c r="G629" s="180">
        <f>(G625/G612)*BF77</f>
        <v>0</v>
      </c>
      <c r="H629" s="180">
        <f>(H628/H612)*BF60</f>
        <v>76644.704899231947</v>
      </c>
      <c r="I629" s="180">
        <f>SUM(C629:H629)</f>
        <v>533480.08913851308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172473</v>
      </c>
      <c r="D630" s="180">
        <f>(D615/D612)*BA76</f>
        <v>16038.953471210081</v>
      </c>
      <c r="E630" s="180">
        <f>(E623/E612)*SUM(C630:D630)</f>
        <v>23635.312495071397</v>
      </c>
      <c r="F630" s="180">
        <f>(F624/F612)*BA64</f>
        <v>1694.1381073588686</v>
      </c>
      <c r="G630" s="180">
        <f>(G625/G612)*BA77</f>
        <v>0</v>
      </c>
      <c r="H630" s="180">
        <f>(H628/H612)*BA60</f>
        <v>28741.764337211978</v>
      </c>
      <c r="I630" s="180">
        <f>(I629/I612)*BA78</f>
        <v>7691.7478510653473</v>
      </c>
      <c r="J630" s="180">
        <f>SUM(C630:I630)</f>
        <v>250274.91626191768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115139</v>
      </c>
      <c r="D632" s="180">
        <f>(D615/D612)*BB76</f>
        <v>0</v>
      </c>
      <c r="E632" s="180">
        <f>(E623/E612)*SUM(C632:D632)</f>
        <v>14435.934672894018</v>
      </c>
      <c r="F632" s="180">
        <f>(F624/F612)*BB64</f>
        <v>0</v>
      </c>
      <c r="G632" s="180">
        <f>(G625/G612)*BB77</f>
        <v>0</v>
      </c>
      <c r="H632" s="180">
        <f>(H628/H612)*BB60</f>
        <v>9580.5881124039934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41589</v>
      </c>
      <c r="D633" s="180">
        <f>(D615/D612)*BC76</f>
        <v>0</v>
      </c>
      <c r="E633" s="180">
        <f>(E623/E612)*SUM(C633:D633)</f>
        <v>5214.359053934716</v>
      </c>
      <c r="F633" s="180">
        <f>(F624/F612)*BC64</f>
        <v>7.6121408772017523</v>
      </c>
      <c r="G633" s="180">
        <f>(G625/G612)*BC77</f>
        <v>0</v>
      </c>
      <c r="H633" s="180">
        <f>(H628/H612)*BC60</f>
        <v>9580.5881124039934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700279</v>
      </c>
      <c r="D635" s="180">
        <f>(D615/D612)*BK76</f>
        <v>32456.966404073577</v>
      </c>
      <c r="E635" s="180">
        <f>(E623/E612)*SUM(C635:D635)</f>
        <v>91869.206294036529</v>
      </c>
      <c r="F635" s="180">
        <f>(F624/F612)*BK64</f>
        <v>799.15000291147578</v>
      </c>
      <c r="G635" s="180">
        <f>(G625/G612)*BK77</f>
        <v>0</v>
      </c>
      <c r="H635" s="180">
        <f>(H628/H612)*BK60</f>
        <v>86225.293011635935</v>
      </c>
      <c r="I635" s="180">
        <f>(I629/I612)*BK78</f>
        <v>15565.279994031795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1319430</v>
      </c>
      <c r="D636" s="180">
        <f>(D615/D612)*BH76</f>
        <v>1895.2973082670701</v>
      </c>
      <c r="E636" s="180">
        <f>(E623/E612)*SUM(C636:D636)</f>
        <v>165665.54923687378</v>
      </c>
      <c r="F636" s="180">
        <f>(F624/F612)*BH64</f>
        <v>3020.0233011337641</v>
      </c>
      <c r="G636" s="180">
        <f>(G625/G612)*BH77</f>
        <v>0</v>
      </c>
      <c r="H636" s="180">
        <f>(H628/H612)*BH60</f>
        <v>38322.352449615973</v>
      </c>
      <c r="I636" s="180">
        <f>(I629/I612)*BH78</f>
        <v>908.92145950550628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453869</v>
      </c>
      <c r="D637" s="180">
        <f>(D615/D612)*BL76</f>
        <v>14593.789273656439</v>
      </c>
      <c r="E637" s="180">
        <f>(E623/E612)*SUM(C637:D637)</f>
        <v>58735.078666969668</v>
      </c>
      <c r="F637" s="180">
        <f>(F624/F612)*BL64</f>
        <v>476.56993459071299</v>
      </c>
      <c r="G637" s="180">
        <f>(G625/G612)*BL77</f>
        <v>0</v>
      </c>
      <c r="H637" s="180">
        <f>(H628/H612)*BL60</f>
        <v>67064.116786827959</v>
      </c>
      <c r="I637" s="180">
        <f>(I629/I612)*BL78</f>
        <v>6998.6952381923984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50914</v>
      </c>
      <c r="D639" s="180">
        <f>(D615/D612)*BS76</f>
        <v>0</v>
      </c>
      <c r="E639" s="180">
        <f>(E623/E612)*SUM(C639:D639)</f>
        <v>6383.5119111311196</v>
      </c>
      <c r="F639" s="180">
        <f>(F624/F612)*BS64</f>
        <v>3984.269408644222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241182</v>
      </c>
      <c r="D642" s="180">
        <f>(D615/D612)*BV76</f>
        <v>26865.839344685719</v>
      </c>
      <c r="E642" s="180">
        <f>(E623/E612)*SUM(C642:D642)</f>
        <v>33607.388443448996</v>
      </c>
      <c r="F642" s="180">
        <f>(F624/F612)*BV64</f>
        <v>199.16355475432781</v>
      </c>
      <c r="G642" s="180">
        <f>(G625/G612)*BV77</f>
        <v>0</v>
      </c>
      <c r="H642" s="180">
        <f>(H628/H612)*BV60</f>
        <v>38322.352449615973</v>
      </c>
      <c r="I642" s="180">
        <f>(I629/I612)*BV78</f>
        <v>12883.961688490552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96585</v>
      </c>
      <c r="D644" s="180">
        <f>(D615/D612)*BX76</f>
        <v>0</v>
      </c>
      <c r="E644" s="180">
        <f>(E623/E612)*SUM(C644:D644)</f>
        <v>12109.665277460015</v>
      </c>
      <c r="F644" s="180">
        <f>(F624/F612)*BX64</f>
        <v>5.2411461777454686</v>
      </c>
      <c r="G644" s="180">
        <f>(G625/G612)*BX77</f>
        <v>0</v>
      </c>
      <c r="H644" s="180">
        <f>(H628/H612)*BX60</f>
        <v>9580.5881124039934</v>
      </c>
      <c r="I644" s="180">
        <f>(I629/I612)*BX78</f>
        <v>0</v>
      </c>
      <c r="J644" s="180">
        <f>(J630/J612)*BX79</f>
        <v>0</v>
      </c>
      <c r="K644" s="180">
        <f>SUM(C631:J644)</f>
        <v>3786344.3527916488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372513</v>
      </c>
      <c r="D645" s="180">
        <f>(D615/D612)*BY76</f>
        <v>16749.689961810232</v>
      </c>
      <c r="E645" s="180">
        <f>(E623/E612)*SUM(C645:D645)</f>
        <v>48805.103074403036</v>
      </c>
      <c r="F645" s="180">
        <f>(F624/F612)*BY64</f>
        <v>304.98479186690298</v>
      </c>
      <c r="G645" s="180">
        <f>(G625/G612)*BY77</f>
        <v>0</v>
      </c>
      <c r="H645" s="180">
        <f>(H628/H612)*BY60</f>
        <v>28741.764337211978</v>
      </c>
      <c r="I645" s="180">
        <f>(I629/I612)*BY78</f>
        <v>8032.5933983799114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0</v>
      </c>
      <c r="D647" s="180">
        <f>(D615/D612)*CA76</f>
        <v>0</v>
      </c>
      <c r="E647" s="180">
        <f>(E623/E612)*SUM(C647:D647)</f>
        <v>0</v>
      </c>
      <c r="F647" s="180">
        <f>(F624/F612)*CA64</f>
        <v>0</v>
      </c>
      <c r="G647" s="180">
        <f>(G625/G612)*CA77</f>
        <v>0</v>
      </c>
      <c r="H647" s="180">
        <f>(H628/H612)*CA60</f>
        <v>0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475147.13556367205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9326866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2348775</v>
      </c>
      <c r="D670" s="180">
        <f>(D615/D612)*E76</f>
        <v>434331.06940575247</v>
      </c>
      <c r="E670" s="180">
        <f>(E623/E612)*SUM(C670:D670)</f>
        <v>348941.17028701206</v>
      </c>
      <c r="F670" s="180">
        <f>(F624/F612)*E64</f>
        <v>11985.50299494622</v>
      </c>
      <c r="G670" s="180">
        <f>(G625/G612)*E77</f>
        <v>110225.85705089137</v>
      </c>
      <c r="H670" s="180">
        <f>(H628/H612)*E60</f>
        <v>153289.40979846389</v>
      </c>
      <c r="I670" s="180">
        <f>(I629/I612)*E78</f>
        <v>208290.71396393058</v>
      </c>
      <c r="J670" s="180">
        <f>(J630/J612)*E79</f>
        <v>52866.265141257521</v>
      </c>
      <c r="K670" s="180">
        <f>(K644/K612)*E75</f>
        <v>341826.9339945864</v>
      </c>
      <c r="L670" s="180">
        <f>(L647/L612)*E80</f>
        <v>226260.54074460577</v>
      </c>
      <c r="M670" s="180">
        <f t="shared" si="20"/>
        <v>1888017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1100260</v>
      </c>
      <c r="D677" s="180">
        <f>(D615/D612)*L76</f>
        <v>0</v>
      </c>
      <c r="E677" s="180">
        <f>(E623/E612)*SUM(C677:D677)</f>
        <v>137948.75310015175</v>
      </c>
      <c r="F677" s="180">
        <f>(F624/F612)*L64</f>
        <v>8647.1424581117735</v>
      </c>
      <c r="G677" s="180">
        <f>(G625/G612)*L77</f>
        <v>210663.31752969587</v>
      </c>
      <c r="H677" s="180">
        <f>(H628/H612)*L60</f>
        <v>143708.82168605991</v>
      </c>
      <c r="I677" s="180">
        <f>(I629/I612)*L78</f>
        <v>0</v>
      </c>
      <c r="J677" s="180">
        <f>(J630/J612)*L79</f>
        <v>85318.135779837001</v>
      </c>
      <c r="K677" s="180">
        <f>(K644/K612)*L75</f>
        <v>239895.30224879584</v>
      </c>
      <c r="L677" s="180">
        <f>(L647/L612)*L80</f>
        <v>90504.2162978423</v>
      </c>
      <c r="M677" s="180">
        <f t="shared" si="20"/>
        <v>916686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189324</v>
      </c>
      <c r="D679" s="180">
        <f>(D615/D612)*N76</f>
        <v>0</v>
      </c>
      <c r="E679" s="180">
        <f>(E623/E612)*SUM(C679:D679)</f>
        <v>23737.125526632914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21998.70937752473</v>
      </c>
      <c r="L679" s="180">
        <f>(L647/L612)*N80</f>
        <v>0</v>
      </c>
      <c r="M679" s="180">
        <f t="shared" si="20"/>
        <v>45736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368827</v>
      </c>
      <c r="D681" s="180">
        <f>(D615/D612)*P76</f>
        <v>30703.816393926536</v>
      </c>
      <c r="E681" s="180">
        <f>(E623/E612)*SUM(C681:D681)</f>
        <v>50092.503541551843</v>
      </c>
      <c r="F681" s="180">
        <f>(F624/F612)*P64</f>
        <v>4354.8933169276515</v>
      </c>
      <c r="G681" s="180">
        <f>(G625/G612)*P77</f>
        <v>0</v>
      </c>
      <c r="H681" s="180">
        <f>(H628/H612)*P60</f>
        <v>19161.176224807987</v>
      </c>
      <c r="I681" s="180">
        <f>(I629/I612)*P78</f>
        <v>14724.527643989202</v>
      </c>
      <c r="J681" s="180">
        <f>(J630/J612)*P79</f>
        <v>12080.502583458958</v>
      </c>
      <c r="K681" s="180">
        <f>(K644/K612)*P75</f>
        <v>118863.29436761733</v>
      </c>
      <c r="L681" s="180">
        <f>(L647/L612)*P80</f>
        <v>22626.054074460575</v>
      </c>
      <c r="M681" s="180">
        <f t="shared" si="20"/>
        <v>272607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0</v>
      </c>
      <c r="D682" s="180">
        <f>(D615/D612)*Q76</f>
        <v>0</v>
      </c>
      <c r="E682" s="180">
        <f>(E623/E612)*SUM(C682:D682)</f>
        <v>0</v>
      </c>
      <c r="F682" s="180">
        <f>(F624/F612)*Q64</f>
        <v>0</v>
      </c>
      <c r="G682" s="180">
        <f>(G625/G612)*Q77</f>
        <v>0</v>
      </c>
      <c r="H682" s="180">
        <f>(H628/H612)*Q60</f>
        <v>0</v>
      </c>
      <c r="I682" s="180">
        <f>(I629/I612)*Q78</f>
        <v>0</v>
      </c>
      <c r="J682" s="180">
        <f>(J630/J612)*Q79</f>
        <v>0</v>
      </c>
      <c r="K682" s="180">
        <f>(K644/K612)*Q75</f>
        <v>4356.661130411886</v>
      </c>
      <c r="L682" s="180">
        <f>(L647/L612)*Q80</f>
        <v>0</v>
      </c>
      <c r="M682" s="180">
        <f t="shared" si="20"/>
        <v>4357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570970</v>
      </c>
      <c r="D683" s="180">
        <f>(D615/D612)*R76</f>
        <v>0</v>
      </c>
      <c r="E683" s="180">
        <f>(E623/E612)*SUM(C683:D683)</f>
        <v>71587.26079071642</v>
      </c>
      <c r="F683" s="180">
        <f>(F624/F612)*R64</f>
        <v>308.10452173460862</v>
      </c>
      <c r="G683" s="180">
        <f>(G625/G612)*R77</f>
        <v>0</v>
      </c>
      <c r="H683" s="180">
        <f>(H628/H612)*R60</f>
        <v>9580.5881124039934</v>
      </c>
      <c r="I683" s="180">
        <f>(I629/I612)*R78</f>
        <v>0</v>
      </c>
      <c r="J683" s="180">
        <f>(J630/J612)*R79</f>
        <v>0</v>
      </c>
      <c r="K683" s="180">
        <f>(K644/K612)*R75</f>
        <v>57792.555187367005</v>
      </c>
      <c r="L683" s="180">
        <f>(L647/L612)*R80</f>
        <v>0</v>
      </c>
      <c r="M683" s="180">
        <f t="shared" si="20"/>
        <v>139269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70909</v>
      </c>
      <c r="D684" s="180">
        <f>(D615/D612)*S76</f>
        <v>0</v>
      </c>
      <c r="E684" s="180">
        <f>(E623/E612)*SUM(C684:D684)</f>
        <v>8890.4514692696812</v>
      </c>
      <c r="F684" s="180">
        <f>(F624/F612)*S64</f>
        <v>1628.7485693317585</v>
      </c>
      <c r="G684" s="180">
        <f>(G625/G612)*S77</f>
        <v>0</v>
      </c>
      <c r="H684" s="180">
        <f>(H628/H612)*S60</f>
        <v>0</v>
      </c>
      <c r="I684" s="180">
        <f>(I629/I612)*S78</f>
        <v>0</v>
      </c>
      <c r="J684" s="180">
        <f>(J630/J612)*S79</f>
        <v>0</v>
      </c>
      <c r="K684" s="180">
        <f>(K644/K612)*S75</f>
        <v>15057.750482854965</v>
      </c>
      <c r="L684" s="180">
        <f>(L647/L612)*S80</f>
        <v>0</v>
      </c>
      <c r="M684" s="180">
        <f t="shared" si="20"/>
        <v>25577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1055873</v>
      </c>
      <c r="D686" s="180">
        <f>(D615/D612)*U76</f>
        <v>24946.850820065309</v>
      </c>
      <c r="E686" s="180">
        <f>(E623/E612)*SUM(C686:D686)</f>
        <v>135511.37980706381</v>
      </c>
      <c r="F686" s="180">
        <f>(F624/F612)*U64</f>
        <v>24688.294281075323</v>
      </c>
      <c r="G686" s="180">
        <f>(G625/G612)*U77</f>
        <v>0</v>
      </c>
      <c r="H686" s="180">
        <f>(H628/H612)*U60</f>
        <v>57483.528674423957</v>
      </c>
      <c r="I686" s="180">
        <f>(I629/I612)*U78</f>
        <v>11963.678710741226</v>
      </c>
      <c r="J686" s="180">
        <f>(J630/J612)*U79</f>
        <v>1446.3505832798808</v>
      </c>
      <c r="K686" s="180">
        <f>(K644/K612)*U75</f>
        <v>519743.66561924323</v>
      </c>
      <c r="L686" s="180">
        <f>(L647/L612)*U80</f>
        <v>0</v>
      </c>
      <c r="M686" s="180">
        <f t="shared" si="20"/>
        <v>775784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141899</v>
      </c>
      <c r="D688" s="180">
        <f>(D615/D612)*W76</f>
        <v>0</v>
      </c>
      <c r="E688" s="180">
        <f>(E623/E612)*SUM(C688:D688)</f>
        <v>17791.058582660855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95627.494868091046</v>
      </c>
      <c r="L688" s="180">
        <f>(L647/L612)*W80</f>
        <v>0</v>
      </c>
      <c r="M688" s="180">
        <f t="shared" si="20"/>
        <v>113419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117713</v>
      </c>
      <c r="D689" s="180">
        <f>(D615/D612)*X76</f>
        <v>0</v>
      </c>
      <c r="E689" s="180">
        <f>(E623/E612)*SUM(C689:D689)</f>
        <v>14758.658474976972</v>
      </c>
      <c r="F689" s="180">
        <f>(F624/F612)*X64</f>
        <v>2003.2409426511431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322328.11110337591</v>
      </c>
      <c r="L689" s="180">
        <f>(L647/L612)*X80</f>
        <v>0</v>
      </c>
      <c r="M689" s="180">
        <f t="shared" si="20"/>
        <v>339090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800279</v>
      </c>
      <c r="D690" s="180">
        <f>(D615/D612)*Y76</f>
        <v>58114.553714739035</v>
      </c>
      <c r="E690" s="180">
        <f>(E623/E612)*SUM(C690:D690)</f>
        <v>107623.94379888062</v>
      </c>
      <c r="F690" s="180">
        <f>(F624/F612)*Y64</f>
        <v>1791.5984684259927</v>
      </c>
      <c r="G690" s="180">
        <f>(G625/G612)*Y77</f>
        <v>0</v>
      </c>
      <c r="H690" s="180">
        <f>(H628/H612)*Y60</f>
        <v>57483.528674423957</v>
      </c>
      <c r="I690" s="180">
        <f>(I629/I612)*Y78</f>
        <v>27869.804252087586</v>
      </c>
      <c r="J690" s="180">
        <f>(J630/J612)*Y79</f>
        <v>15832.077837801624</v>
      </c>
      <c r="K690" s="180">
        <f>(K644/K612)*Y75</f>
        <v>257724.76905687214</v>
      </c>
      <c r="L690" s="180">
        <f>(L647/L612)*Y80</f>
        <v>0</v>
      </c>
      <c r="M690" s="180">
        <f t="shared" si="20"/>
        <v>526440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101048</v>
      </c>
      <c r="D692" s="180">
        <f>(D615/D612)*AA76</f>
        <v>0</v>
      </c>
      <c r="E692" s="180">
        <f>(E623/E612)*SUM(C692:D692)</f>
        <v>12669.22873072195</v>
      </c>
      <c r="F692" s="180">
        <f>(F624/F612)*AA64</f>
        <v>1604.0403087795298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31146.211894121352</v>
      </c>
      <c r="L692" s="180">
        <f>(L647/L612)*AA80</f>
        <v>0</v>
      </c>
      <c r="M692" s="180">
        <f t="shared" si="20"/>
        <v>45419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860277</v>
      </c>
      <c r="D693" s="180">
        <f>(D615/D612)*AB76</f>
        <v>11798.225743962512</v>
      </c>
      <c r="E693" s="180">
        <f>(E623/E612)*SUM(C693:D693)</f>
        <v>109339.32888672949</v>
      </c>
      <c r="F693" s="180">
        <f>(F624/F612)*AB64</f>
        <v>63985.909165032012</v>
      </c>
      <c r="G693" s="180">
        <f>(G625/G612)*AB77</f>
        <v>0</v>
      </c>
      <c r="H693" s="180">
        <f>(H628/H612)*AB60</f>
        <v>19161.176224807987</v>
      </c>
      <c r="I693" s="180">
        <f>(I629/I612)*AB78</f>
        <v>5623.9515306903204</v>
      </c>
      <c r="J693" s="180">
        <f>(J630/J612)*AB79</f>
        <v>0</v>
      </c>
      <c r="K693" s="180">
        <f>(K644/K612)*AB75</f>
        <v>423059.48010976677</v>
      </c>
      <c r="L693" s="180">
        <f>(L647/L612)*AB80</f>
        <v>0</v>
      </c>
      <c r="M693" s="180">
        <f t="shared" si="20"/>
        <v>632968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702231</v>
      </c>
      <c r="D694" s="180">
        <f>(D615/D612)*AC76</f>
        <v>23501.686622511668</v>
      </c>
      <c r="E694" s="180">
        <f>(E623/E612)*SUM(C694:D694)</f>
        <v>90991.146823113333</v>
      </c>
      <c r="F694" s="180">
        <f>(F624/F612)*AC64</f>
        <v>1557.9930959321946</v>
      </c>
      <c r="G694" s="180">
        <f>(G625/G612)*AC77</f>
        <v>0</v>
      </c>
      <c r="H694" s="180">
        <f>(H628/H612)*AC60</f>
        <v>19161.176224807987</v>
      </c>
      <c r="I694" s="180">
        <f>(I629/I612)*AC78</f>
        <v>11270.626097868279</v>
      </c>
      <c r="J694" s="180">
        <f>(J630/J612)*AC79</f>
        <v>417.02556863447364</v>
      </c>
      <c r="K694" s="180">
        <f>(K644/K612)*AC75</f>
        <v>145562.78212635018</v>
      </c>
      <c r="L694" s="180">
        <f>(L647/L612)*AC80</f>
        <v>0</v>
      </c>
      <c r="M694" s="180">
        <f t="shared" si="20"/>
        <v>292462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830624</v>
      </c>
      <c r="D696" s="180">
        <f>(D615/D612)*AE76</f>
        <v>66951.377414534247</v>
      </c>
      <c r="E696" s="180">
        <f>(E623/E612)*SUM(C696:D696)</f>
        <v>112536.49512636386</v>
      </c>
      <c r="F696" s="180">
        <f>(F624/F612)*AE64</f>
        <v>912.45859170654444</v>
      </c>
      <c r="G696" s="180">
        <f>(G625/G612)*AE77</f>
        <v>0</v>
      </c>
      <c r="H696" s="180">
        <f>(H628/H612)*AE60</f>
        <v>57483.528674423957</v>
      </c>
      <c r="I696" s="180">
        <f>(I629/I612)*AE78</f>
        <v>32107.650557032008</v>
      </c>
      <c r="J696" s="180">
        <f>(J630/J612)*AE79</f>
        <v>32188.747363131533</v>
      </c>
      <c r="K696" s="180">
        <f>(K644/K612)*AE75</f>
        <v>199508.42549892189</v>
      </c>
      <c r="L696" s="180">
        <f>(L647/L612)*AE80</f>
        <v>0</v>
      </c>
      <c r="M696" s="180">
        <f t="shared" si="20"/>
        <v>501689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2273633</v>
      </c>
      <c r="D698" s="180">
        <f>(D615/D612)*AG76</f>
        <v>83819.523458111173</v>
      </c>
      <c r="E698" s="180">
        <f>(E623/E612)*SUM(C698:D698)</f>
        <v>295573.44273521955</v>
      </c>
      <c r="F698" s="180">
        <f>(F624/F612)*AG64</f>
        <v>6893.3551156823733</v>
      </c>
      <c r="G698" s="180">
        <f>(G625/G612)*AG77</f>
        <v>0</v>
      </c>
      <c r="H698" s="180">
        <f>(H628/H612)*AG60</f>
        <v>105386.46923644393</v>
      </c>
      <c r="I698" s="180">
        <f>(I629/I612)*AG78</f>
        <v>40197.051546631017</v>
      </c>
      <c r="J698" s="180">
        <f>(J630/J612)*AG79</f>
        <v>46134.280961872442</v>
      </c>
      <c r="K698" s="180">
        <f>(K644/K612)*AG75</f>
        <v>684703.44839332334</v>
      </c>
      <c r="L698" s="180">
        <f>(L647/L612)*AG80</f>
        <v>90504.2162978423</v>
      </c>
      <c r="M698" s="180">
        <f t="shared" si="20"/>
        <v>1353212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19199</v>
      </c>
      <c r="D700" s="180">
        <f>(D615/D612)*AI76</f>
        <v>0</v>
      </c>
      <c r="E700" s="180">
        <f>(E623/E612)*SUM(C700:D700)</f>
        <v>2407.1384134384721</v>
      </c>
      <c r="F700" s="180">
        <f>(F624/F612)*AI64</f>
        <v>2024.8294733356661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7632.2927304416116</v>
      </c>
      <c r="L700" s="180">
        <f>(L647/L612)*AI80</f>
        <v>0</v>
      </c>
      <c r="M700" s="180">
        <f t="shared" si="20"/>
        <v>12064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652028</v>
      </c>
      <c r="D701" s="180">
        <f>(D615/D612)*AJ76</f>
        <v>33831.056952567204</v>
      </c>
      <c r="E701" s="180">
        <f>(E623/E612)*SUM(C701:D701)</f>
        <v>85991.858023605877</v>
      </c>
      <c r="F701" s="180">
        <f>(F624/F612)*AJ64</f>
        <v>983.46364349552471</v>
      </c>
      <c r="G701" s="180">
        <f>(G625/G612)*AJ77</f>
        <v>0</v>
      </c>
      <c r="H701" s="180">
        <f>(H628/H612)*AJ60</f>
        <v>28741.764337211978</v>
      </c>
      <c r="I701" s="180">
        <f>(I629/I612)*AJ78</f>
        <v>16224.248052173287</v>
      </c>
      <c r="J701" s="180">
        <f>(J630/J612)*AJ79</f>
        <v>3991.5304426442476</v>
      </c>
      <c r="K701" s="180">
        <f>(K644/K612)*AJ75</f>
        <v>95686.291060611213</v>
      </c>
      <c r="L701" s="180">
        <f>(L647/L612)*AJ80</f>
        <v>0</v>
      </c>
      <c r="M701" s="180">
        <f t="shared" si="20"/>
        <v>265450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59547</v>
      </c>
      <c r="D704" s="180">
        <f>(D615/D612)*AM76</f>
        <v>0</v>
      </c>
      <c r="E704" s="180">
        <f>(E623/E612)*SUM(C704:D704)</f>
        <v>7465.902969166139</v>
      </c>
      <c r="F704" s="180">
        <f>(F624/F612)*AM64</f>
        <v>180.445175548094</v>
      </c>
      <c r="G704" s="180">
        <f>(G625/G612)*AM77</f>
        <v>0</v>
      </c>
      <c r="H704" s="180">
        <f>(H628/H612)*AM60</f>
        <v>9580.5881124039934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17227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2576575</v>
      </c>
      <c r="D707" s="180">
        <f>(D615/D612)*AP76</f>
        <v>157404.44145158018</v>
      </c>
      <c r="E707" s="180">
        <f>(E623/E612)*SUM(C707:D707)</f>
        <v>342781.75608464802</v>
      </c>
      <c r="F707" s="180">
        <f>(F624/F612)*AP64</f>
        <v>16401.043860502068</v>
      </c>
      <c r="G707" s="180">
        <f>(G625/G612)*AP77</f>
        <v>0</v>
      </c>
      <c r="H707" s="180">
        <f>(H628/H612)*AP60</f>
        <v>182031.17413567589</v>
      </c>
      <c r="I707" s="180">
        <f>(I629/I612)*AP78</f>
        <v>75485.9272119323</v>
      </c>
      <c r="J707" s="180">
        <f>(J630/J612)*AP79</f>
        <v>0</v>
      </c>
      <c r="K707" s="180">
        <f>(K644/K612)*AP75</f>
        <v>203830.17354137221</v>
      </c>
      <c r="L707" s="180">
        <f>(L647/L612)*AP80</f>
        <v>45252.10814892115</v>
      </c>
      <c r="M707" s="180">
        <f t="shared" si="20"/>
        <v>1023187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81645</v>
      </c>
      <c r="D713" s="180">
        <f>(D615/D612)*AV76</f>
        <v>78488.999778610043</v>
      </c>
      <c r="E713" s="180">
        <f>(E623/E612)*SUM(C713:D713)</f>
        <v>20077.332265463829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37640.709941771776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136207</v>
      </c>
      <c r="N713" s="199" t="s">
        <v>741</v>
      </c>
    </row>
    <row r="715" spans="1:83" ht="12.6" customHeight="1" x14ac:dyDescent="0.25">
      <c r="C715" s="180">
        <f>SUM(C614:C647)+SUM(C668:C713)</f>
        <v>24248502</v>
      </c>
      <c r="D715" s="180">
        <f>SUM(D616:D647)+SUM(D668:D713)</f>
        <v>1284135</v>
      </c>
      <c r="E715" s="180">
        <f>SUM(E624:E647)+SUM(E668:E713)</f>
        <v>2701523.9611829603</v>
      </c>
      <c r="F715" s="180">
        <f>SUM(F625:F648)+SUM(F668:F713)</f>
        <v>182884.30514786093</v>
      </c>
      <c r="G715" s="180">
        <f>SUM(G626:G647)+SUM(G668:G713)</f>
        <v>884802.95692310878</v>
      </c>
      <c r="H715" s="180">
        <f>SUM(H629:H647)+SUM(H668:H713)</f>
        <v>1255057.042724923</v>
      </c>
      <c r="I715" s="180">
        <f>SUM(I630:I647)+SUM(I668:I713)</f>
        <v>533480.08913851308</v>
      </c>
      <c r="J715" s="180">
        <f>SUM(J631:J647)+SUM(J668:J713)</f>
        <v>250274.91626191768</v>
      </c>
      <c r="K715" s="180">
        <f>SUM(K668:K713)</f>
        <v>3786344.3527916493</v>
      </c>
      <c r="L715" s="180">
        <f>SUM(L668:L713)</f>
        <v>475147.13556367205</v>
      </c>
      <c r="M715" s="180">
        <f>SUM(M668:M713)</f>
        <v>9326867</v>
      </c>
      <c r="N715" s="198" t="s">
        <v>742</v>
      </c>
    </row>
    <row r="716" spans="1:83" ht="12.6" customHeight="1" x14ac:dyDescent="0.25">
      <c r="C716" s="180">
        <f>CE71</f>
        <v>24248502</v>
      </c>
      <c r="D716" s="180">
        <f>D615</f>
        <v>1284135</v>
      </c>
      <c r="E716" s="180">
        <f>E623</f>
        <v>2701523.9611829603</v>
      </c>
      <c r="F716" s="180">
        <f>F624</f>
        <v>182884.30514786096</v>
      </c>
      <c r="G716" s="180">
        <f>G625</f>
        <v>884802.9569231089</v>
      </c>
      <c r="H716" s="180">
        <f>H628</f>
        <v>1255057.0427249232</v>
      </c>
      <c r="I716" s="180">
        <f>I629</f>
        <v>533480.08913851308</v>
      </c>
      <c r="J716" s="180">
        <f>J630</f>
        <v>250274.91626191768</v>
      </c>
      <c r="K716" s="180">
        <f>K644</f>
        <v>3786344.3527916488</v>
      </c>
      <c r="L716" s="180">
        <f>L647</f>
        <v>475147.13556367205</v>
      </c>
      <c r="M716" s="180">
        <f>C648</f>
        <v>9326866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173*2017*A</v>
      </c>
      <c r="B722" s="275">
        <f>ROUND(C165,0)</f>
        <v>800657</v>
      </c>
      <c r="C722" s="275">
        <f>ROUND(C166,0)</f>
        <v>32385</v>
      </c>
      <c r="D722" s="275">
        <f>ROUND(C167,0)</f>
        <v>271886</v>
      </c>
      <c r="E722" s="275">
        <f>ROUND(C168,0)</f>
        <v>1084275</v>
      </c>
      <c r="F722" s="275">
        <f>ROUND(C169,0)</f>
        <v>107043</v>
      </c>
      <c r="G722" s="275">
        <f>ROUND(C170,0)</f>
        <v>413037</v>
      </c>
      <c r="H722" s="275">
        <f>ROUND(C171+C172,0)</f>
        <v>263156</v>
      </c>
      <c r="I722" s="275">
        <f>ROUND(C175,0)</f>
        <v>0</v>
      </c>
      <c r="J722" s="275">
        <f>ROUND(C176,0)</f>
        <v>175624</v>
      </c>
      <c r="K722" s="275">
        <f>ROUND(C179,0)</f>
        <v>95919</v>
      </c>
      <c r="L722" s="275">
        <f>ROUND(C180,0)</f>
        <v>116556</v>
      </c>
      <c r="M722" s="275">
        <f>ROUND(C183,0)</f>
        <v>103384</v>
      </c>
      <c r="N722" s="275">
        <f>ROUND(C184,0)</f>
        <v>242322</v>
      </c>
      <c r="O722" s="275">
        <f>ROUND(C185,0)</f>
        <v>0</v>
      </c>
      <c r="P722" s="275">
        <f>ROUND(C188,0)</f>
        <v>0</v>
      </c>
      <c r="Q722" s="275">
        <f>ROUND(C189,0)</f>
        <v>576414</v>
      </c>
      <c r="R722" s="275">
        <f>ROUND(B195,0)</f>
        <v>971400</v>
      </c>
      <c r="S722" s="275">
        <f>ROUND(C195,0)</f>
        <v>0</v>
      </c>
      <c r="T722" s="275">
        <f>ROUND(D195,0)</f>
        <v>0</v>
      </c>
      <c r="U722" s="275">
        <f>ROUND(B196,0)</f>
        <v>1426739</v>
      </c>
      <c r="V722" s="275">
        <f>ROUND(C196,0)</f>
        <v>0</v>
      </c>
      <c r="W722" s="275">
        <f>ROUND(D196,0)</f>
        <v>0</v>
      </c>
      <c r="X722" s="275">
        <f>ROUND(B197,0)</f>
        <v>15911832</v>
      </c>
      <c r="Y722" s="275">
        <f>ROUND(C197,0)</f>
        <v>0</v>
      </c>
      <c r="Z722" s="275">
        <f>ROUND(D197,0)</f>
        <v>0</v>
      </c>
      <c r="AA722" s="275">
        <f>ROUND(B198,0)</f>
        <v>1064402</v>
      </c>
      <c r="AB722" s="275">
        <f>ROUND(C198,0)</f>
        <v>47971</v>
      </c>
      <c r="AC722" s="275">
        <f>ROUND(D198,0)</f>
        <v>0</v>
      </c>
      <c r="AD722" s="275">
        <f>ROUND(B199,0)</f>
        <v>2653203</v>
      </c>
      <c r="AE722" s="275">
        <f>ROUND(C199,0)</f>
        <v>24673</v>
      </c>
      <c r="AF722" s="275">
        <f>ROUND(D199,0)</f>
        <v>0</v>
      </c>
      <c r="AG722" s="275">
        <f>ROUND(B200,0)</f>
        <v>6753939</v>
      </c>
      <c r="AH722" s="275">
        <f>ROUND(C200,0)</f>
        <v>623944</v>
      </c>
      <c r="AI722" s="275">
        <f>ROUND(D200,0)</f>
        <v>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212193</v>
      </c>
      <c r="AQ722" s="275">
        <f>ROUND(C203,0)</f>
        <v>8807</v>
      </c>
      <c r="AR722" s="275">
        <f>ROUND(D203,0)</f>
        <v>0</v>
      </c>
      <c r="AS722" s="275"/>
      <c r="AT722" s="275"/>
      <c r="AU722" s="275"/>
      <c r="AV722" s="275">
        <f>ROUND(B209,0)</f>
        <v>806644</v>
      </c>
      <c r="AW722" s="275">
        <f>ROUND(C209,0)</f>
        <v>89151</v>
      </c>
      <c r="AX722" s="275">
        <f>ROUND(D209,0)</f>
        <v>0</v>
      </c>
      <c r="AY722" s="275">
        <f>ROUND(B210,0)</f>
        <v>9749122</v>
      </c>
      <c r="AZ722" s="275">
        <f>ROUND(C210,0)</f>
        <v>710057</v>
      </c>
      <c r="BA722" s="275">
        <f>ROUND(D210,0)</f>
        <v>0</v>
      </c>
      <c r="BB722" s="275">
        <f>ROUND(B211,0)</f>
        <v>1301514</v>
      </c>
      <c r="BC722" s="275">
        <f>ROUND(C211,0)</f>
        <v>154389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3859362</v>
      </c>
      <c r="BI722" s="275">
        <f>ROUND(C213,0)</f>
        <v>979381</v>
      </c>
      <c r="BJ722" s="275">
        <f>ROUND(D213,0)</f>
        <v>0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6038307</v>
      </c>
      <c r="BU722" s="275">
        <f>ROUND(C224,0)</f>
        <v>4961748</v>
      </c>
      <c r="BV722" s="275">
        <f>ROUND(C225,0)</f>
        <v>230888</v>
      </c>
      <c r="BW722" s="275">
        <f>ROUND(C226,0)</f>
        <v>0</v>
      </c>
      <c r="BX722" s="275">
        <f>ROUND(C227,0)</f>
        <v>0</v>
      </c>
      <c r="BY722" s="275">
        <f>ROUND(C228,0)</f>
        <v>2953330</v>
      </c>
      <c r="BZ722" s="275">
        <f>ROUND(C231,0)</f>
        <v>0</v>
      </c>
      <c r="CA722" s="275">
        <f>ROUND(C233,0)</f>
        <v>0</v>
      </c>
      <c r="CB722" s="275">
        <f>ROUND(C234,0)</f>
        <v>221214</v>
      </c>
      <c r="CC722" s="275">
        <f>ROUND(C238+C239,0)</f>
        <v>753201</v>
      </c>
      <c r="CD722" s="275">
        <f>D221</f>
        <v>2219821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173*2017*A</v>
      </c>
      <c r="B726" s="275">
        <f>ROUND(C111,0)</f>
        <v>171</v>
      </c>
      <c r="C726" s="275">
        <f>ROUND(C112,0)</f>
        <v>61</v>
      </c>
      <c r="D726" s="275">
        <f>ROUND(C113,0)</f>
        <v>0</v>
      </c>
      <c r="E726" s="275">
        <f>ROUND(C114,0)</f>
        <v>0</v>
      </c>
      <c r="F726" s="275">
        <f>ROUND(D111,0)</f>
        <v>639</v>
      </c>
      <c r="G726" s="275">
        <f>ROUND(D112,0)</f>
        <v>5879</v>
      </c>
      <c r="H726" s="275">
        <f>ROUND(D113,0)</f>
        <v>0</v>
      </c>
      <c r="I726" s="275">
        <f>ROUND(D114,0)</f>
        <v>0</v>
      </c>
      <c r="J726" s="275">
        <f>ROUND(C116,0)</f>
        <v>0</v>
      </c>
      <c r="K726" s="275">
        <f>ROUND(C117,0)</f>
        <v>0</v>
      </c>
      <c r="L726" s="275">
        <f>ROUND(C118,0)</f>
        <v>10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15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0</v>
      </c>
      <c r="W726" s="275">
        <f>ROUND(C129,0)</f>
        <v>0</v>
      </c>
      <c r="X726" s="275">
        <f>ROUND(B138,0)</f>
        <v>125</v>
      </c>
      <c r="Y726" s="275">
        <f>ROUND(B139,0)</f>
        <v>500</v>
      </c>
      <c r="Z726" s="275">
        <f>ROUND(B140,0)</f>
        <v>9402</v>
      </c>
      <c r="AA726" s="275">
        <f>ROUND(B141,0)</f>
        <v>4922634</v>
      </c>
      <c r="AB726" s="275">
        <f>ROUND(B142,0)</f>
        <v>16869485</v>
      </c>
      <c r="AC726" s="275">
        <f>ROUND(C138,0)</f>
        <v>20</v>
      </c>
      <c r="AD726" s="275">
        <f>ROUND(C139,0)</f>
        <v>65</v>
      </c>
      <c r="AE726" s="275">
        <f>ROUND(C140,0)</f>
        <v>4103</v>
      </c>
      <c r="AF726" s="275">
        <f>ROUND(C141,0)</f>
        <v>657803</v>
      </c>
      <c r="AG726" s="275">
        <f>ROUND(C142,0)</f>
        <v>8024645</v>
      </c>
      <c r="AH726" s="275">
        <f>ROUND(D138,0)</f>
        <v>26</v>
      </c>
      <c r="AI726" s="275">
        <f>ROUND(D139,0)</f>
        <v>74</v>
      </c>
      <c r="AJ726" s="275">
        <f>ROUND(D140,0)</f>
        <v>3589</v>
      </c>
      <c r="AK726" s="275">
        <f>ROUND(D141,0)</f>
        <v>519466</v>
      </c>
      <c r="AL726" s="275">
        <f>ROUND(D142,0)</f>
        <v>7910861</v>
      </c>
      <c r="AM726" s="275">
        <f>ROUND(B144,0)</f>
        <v>51</v>
      </c>
      <c r="AN726" s="275">
        <f>ROUND(B145,0)</f>
        <v>1084</v>
      </c>
      <c r="AO726" s="275">
        <f>ROUND(B146,0)</f>
        <v>0</v>
      </c>
      <c r="AP726" s="275">
        <f>ROUND(B147,0)</f>
        <v>932472</v>
      </c>
      <c r="AQ726" s="275">
        <f>ROUND(B148,0)</f>
        <v>0</v>
      </c>
      <c r="AR726" s="275">
        <f>ROUND(C144,0)</f>
        <v>10</v>
      </c>
      <c r="AS726" s="275">
        <f>ROUND(C145,0)</f>
        <v>4795</v>
      </c>
      <c r="AT726" s="275">
        <f>ROUND(C146,0)</f>
        <v>0</v>
      </c>
      <c r="AU726" s="275">
        <f>ROUND(C147,0)</f>
        <v>1445859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253344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1591846</v>
      </c>
      <c r="BR726" s="275">
        <f>ROUND(C157,0)</f>
        <v>1332308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173*2017*A</v>
      </c>
      <c r="B730" s="275">
        <f>ROUND(C250,0)</f>
        <v>5072454</v>
      </c>
      <c r="C730" s="275">
        <f>ROUND(C251,0)</f>
        <v>0</v>
      </c>
      <c r="D730" s="275">
        <f>ROUND(C252,0)</f>
        <v>6808267</v>
      </c>
      <c r="E730" s="275">
        <f>ROUND(C253,0)</f>
        <v>4557792</v>
      </c>
      <c r="F730" s="275">
        <f>ROUND(C254,0)</f>
        <v>955483</v>
      </c>
      <c r="G730" s="275">
        <f>ROUND(C255,0)</f>
        <v>64402</v>
      </c>
      <c r="H730" s="275">
        <f>ROUND(C256,0)</f>
        <v>0</v>
      </c>
      <c r="I730" s="275">
        <f>ROUND(C257,0)</f>
        <v>191211</v>
      </c>
      <c r="J730" s="275">
        <f>ROUND(C258,0)</f>
        <v>246595</v>
      </c>
      <c r="K730" s="275">
        <f>ROUND(C259,0)</f>
        <v>547</v>
      </c>
      <c r="L730" s="275">
        <f>ROUND(C262,0)</f>
        <v>1221466</v>
      </c>
      <c r="M730" s="275">
        <f>ROUND(C263,0)</f>
        <v>0</v>
      </c>
      <c r="N730" s="275">
        <f>ROUND(C264,0)</f>
        <v>0</v>
      </c>
      <c r="O730" s="275">
        <f>ROUND(C267,0)</f>
        <v>971400</v>
      </c>
      <c r="P730" s="275">
        <f>ROUND(C268,0)</f>
        <v>1426739</v>
      </c>
      <c r="Q730" s="275">
        <f>ROUND(C269,0)</f>
        <v>15911832</v>
      </c>
      <c r="R730" s="275">
        <f>ROUND(C270,0)</f>
        <v>1112373</v>
      </c>
      <c r="S730" s="275">
        <f>ROUND(C271,0)</f>
        <v>2677876</v>
      </c>
      <c r="T730" s="275">
        <f>ROUND(C272,0)</f>
        <v>7377883</v>
      </c>
      <c r="U730" s="275">
        <f>ROUND(C273,0)</f>
        <v>0</v>
      </c>
      <c r="V730" s="275">
        <f>ROUND(C274,0)</f>
        <v>221001</v>
      </c>
      <c r="W730" s="275">
        <f>ROUND(C275,0)</f>
        <v>0</v>
      </c>
      <c r="X730" s="275">
        <f>ROUND(C276,0)</f>
        <v>17649620</v>
      </c>
      <c r="Y730" s="275">
        <f>ROUND(C279,0)</f>
        <v>0</v>
      </c>
      <c r="Z730" s="275">
        <f>ROUND(C280,0)</f>
        <v>0</v>
      </c>
      <c r="AA730" s="275">
        <f>ROUND(C281,0)</f>
        <v>0</v>
      </c>
      <c r="AB730" s="275">
        <f>ROUND(C282,0)</f>
        <v>0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365542</v>
      </c>
      <c r="AI730" s="275">
        <f>ROUND(C306,0)</f>
        <v>1220006</v>
      </c>
      <c r="AJ730" s="275">
        <f>ROUND(C307,0)</f>
        <v>0</v>
      </c>
      <c r="AK730" s="275">
        <f>ROUND(C308,0)</f>
        <v>0</v>
      </c>
      <c r="AL730" s="275">
        <f>ROUND(C309,0)</f>
        <v>500964</v>
      </c>
      <c r="AM730" s="275">
        <f>ROUND(C310,0)</f>
        <v>0</v>
      </c>
      <c r="AN730" s="275">
        <f>ROUND(C311,0)</f>
        <v>0</v>
      </c>
      <c r="AO730" s="275">
        <f>ROUND(C312,0)</f>
        <v>866</v>
      </c>
      <c r="AP730" s="275">
        <f>ROUND(C313,0)</f>
        <v>1650760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1318501</v>
      </c>
      <c r="AW730" s="275">
        <f>ROUND(C324,0)</f>
        <v>247894</v>
      </c>
      <c r="AX730" s="275">
        <f>ROUND(C325,0)</f>
        <v>10138475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8259869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160</v>
      </c>
      <c r="BJ730" s="275">
        <f>ROUND(C359,0)</f>
        <v>8731578</v>
      </c>
      <c r="BK730" s="275">
        <f>ROUND(C360,0)</f>
        <v>32804991</v>
      </c>
      <c r="BL730" s="275">
        <f>ROUND(C364,0)</f>
        <v>14184273</v>
      </c>
      <c r="BM730" s="275">
        <f>ROUND(C365,0)</f>
        <v>221214</v>
      </c>
      <c r="BN730" s="275">
        <f>ROUND(C366,0)</f>
        <v>753201</v>
      </c>
      <c r="BO730" s="275">
        <f>ROUND(C370,0)</f>
        <v>376774</v>
      </c>
      <c r="BP730" s="275">
        <f>ROUND(C371,0)</f>
        <v>1611703</v>
      </c>
      <c r="BQ730" s="275">
        <f>ROUND(C378,0)</f>
        <v>11967369</v>
      </c>
      <c r="BR730" s="275">
        <f>ROUND(C379,0)</f>
        <v>2972439</v>
      </c>
      <c r="BS730" s="275">
        <f>ROUND(C380,0)</f>
        <v>2064214</v>
      </c>
      <c r="BT730" s="275">
        <f>ROUND(C381,0)</f>
        <v>1541643</v>
      </c>
      <c r="BU730" s="275">
        <f>ROUND(C382,0)</f>
        <v>421353</v>
      </c>
      <c r="BV730" s="275">
        <f>ROUND(C383,0)</f>
        <v>2132360</v>
      </c>
      <c r="BW730" s="275">
        <f>ROUND(C384,0)</f>
        <v>1932978</v>
      </c>
      <c r="BX730" s="275">
        <f>ROUND(C385,0)</f>
        <v>175624</v>
      </c>
      <c r="BY730" s="275">
        <f>ROUND(C386,0)</f>
        <v>212475</v>
      </c>
      <c r="BZ730" s="275">
        <f>ROUND(C387,0)</f>
        <v>345706</v>
      </c>
      <c r="CA730" s="275">
        <f>ROUND(C388,0)</f>
        <v>576414</v>
      </c>
      <c r="CB730" s="275">
        <f>C363</f>
        <v>2219821</v>
      </c>
      <c r="CC730" s="275">
        <f>ROUND(C389,0)</f>
        <v>282702</v>
      </c>
      <c r="CD730" s="275">
        <f>ROUND(C392,0)</f>
        <v>180530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173*2017*6010*A</v>
      </c>
      <c r="B734" s="275">
        <f>ROUND(C59,0)</f>
        <v>0</v>
      </c>
      <c r="C734" s="275">
        <f>ROUND(C60,2)</f>
        <v>0</v>
      </c>
      <c r="D734" s="275">
        <f>ROUND(C61,0)</f>
        <v>0</v>
      </c>
      <c r="E734" s="275">
        <f>ROUND(C62,0)</f>
        <v>0</v>
      </c>
      <c r="F734" s="275">
        <f>ROUND(C63,0)</f>
        <v>0</v>
      </c>
      <c r="G734" s="275">
        <f>ROUND(C64,0)</f>
        <v>0</v>
      </c>
      <c r="H734" s="275">
        <f>ROUND(C65,0)</f>
        <v>0</v>
      </c>
      <c r="I734" s="275">
        <f>ROUND(C66,0)</f>
        <v>0</v>
      </c>
      <c r="J734" s="275">
        <f>ROUND(C67,0)</f>
        <v>0</v>
      </c>
      <c r="K734" s="275">
        <f>ROUND(C68,0)</f>
        <v>0</v>
      </c>
      <c r="L734" s="275">
        <f>ROUND(C69,0)</f>
        <v>0</v>
      </c>
      <c r="M734" s="275">
        <f>ROUND(C70,0)</f>
        <v>0</v>
      </c>
      <c r="N734" s="275">
        <f>ROUND(C75,0)</f>
        <v>0</v>
      </c>
      <c r="O734" s="275">
        <f>ROUND(C73,0)</f>
        <v>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</v>
      </c>
      <c r="U734" s="275"/>
      <c r="V734" s="275"/>
      <c r="W734" s="275"/>
      <c r="X734" s="275"/>
      <c r="Y734" s="275">
        <f>IF(M668&lt;&gt;0,ROUND(M668,0),0)</f>
        <v>0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173*2017*6030*A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173*2017*6070*A</v>
      </c>
      <c r="B736" s="275">
        <f>ROUND(E59,0)</f>
        <v>639</v>
      </c>
      <c r="C736" s="277">
        <f>ROUND(E60,2)</f>
        <v>16</v>
      </c>
      <c r="D736" s="275">
        <f>ROUND(E61,0)</f>
        <v>1388296</v>
      </c>
      <c r="E736" s="275">
        <f>ROUND(E62,0)</f>
        <v>344823</v>
      </c>
      <c r="F736" s="275">
        <f>ROUND(E63,0)</f>
        <v>0</v>
      </c>
      <c r="G736" s="275">
        <f>ROUND(E64,0)</f>
        <v>96046</v>
      </c>
      <c r="H736" s="275">
        <f>ROUND(E65,0)</f>
        <v>0</v>
      </c>
      <c r="I736" s="275">
        <f>ROUND(E66,0)</f>
        <v>63332</v>
      </c>
      <c r="J736" s="275">
        <f>ROUND(E67,0)</f>
        <v>451793</v>
      </c>
      <c r="K736" s="275">
        <f>ROUND(E68,0)</f>
        <v>4485</v>
      </c>
      <c r="L736" s="275">
        <f>ROUND(E69,0)</f>
        <v>0</v>
      </c>
      <c r="M736" s="275">
        <f>ROUND(E70,0)</f>
        <v>0</v>
      </c>
      <c r="N736" s="275">
        <f>ROUND(E75,0)</f>
        <v>3749875</v>
      </c>
      <c r="O736" s="275">
        <f>ROUND(E73,0)</f>
        <v>2506606</v>
      </c>
      <c r="P736" s="275">
        <f>IF(E76&gt;0,ROUND(E76,0),0)</f>
        <v>18333</v>
      </c>
      <c r="Q736" s="275">
        <f>IF(E77&gt;0,ROUND(E77,0),0)</f>
        <v>6475</v>
      </c>
      <c r="R736" s="275">
        <f>IF(E78&gt;0,ROUND(E78,0),0)</f>
        <v>18333</v>
      </c>
      <c r="S736" s="275">
        <f>IF(E79&gt;0,ROUND(E79,0),0)</f>
        <v>31946</v>
      </c>
      <c r="T736" s="277">
        <f>IF(E80&gt;0,ROUND(E80,2),0)</f>
        <v>10</v>
      </c>
      <c r="U736" s="275"/>
      <c r="V736" s="276"/>
      <c r="W736" s="275"/>
      <c r="X736" s="275"/>
      <c r="Y736" s="275">
        <f t="shared" si="21"/>
        <v>1888017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173*2017*6100*A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173*2017*6120*A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173*2017*6140*A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173*2017*6150*A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173*2017*6170*A</v>
      </c>
      <c r="B741" s="275">
        <f>ROUND(J59,0)</f>
        <v>0</v>
      </c>
      <c r="C741" s="277">
        <f>ROUND(J60,2)</f>
        <v>0</v>
      </c>
      <c r="D741" s="275">
        <f>ROUND(J61,0)</f>
        <v>0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0</v>
      </c>
      <c r="O741" s="275">
        <f>ROUND(J73,0)</f>
        <v>0</v>
      </c>
      <c r="P741" s="275">
        <f>IF(J76&gt;0,ROUND(J76,0),0)</f>
        <v>0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0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173*2017*6200*A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173*2017*6210*A</v>
      </c>
      <c r="B743" s="275">
        <f>ROUND(L59,0)</f>
        <v>5879</v>
      </c>
      <c r="C743" s="277">
        <f>ROUND(L60,2)</f>
        <v>15</v>
      </c>
      <c r="D743" s="275">
        <f>ROUND(L61,0)</f>
        <v>819413</v>
      </c>
      <c r="E743" s="275">
        <f>ROUND(L62,0)</f>
        <v>203525</v>
      </c>
      <c r="F743" s="275">
        <f>ROUND(L63,0)</f>
        <v>6000</v>
      </c>
      <c r="G743" s="275">
        <f>ROUND(L64,0)</f>
        <v>69294</v>
      </c>
      <c r="H743" s="275">
        <f>ROUND(L65,0)</f>
        <v>0</v>
      </c>
      <c r="I743" s="275">
        <f>ROUND(L66,0)</f>
        <v>2028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2631675</v>
      </c>
      <c r="O743" s="275">
        <f>ROUND(L73,0)</f>
        <v>2626887</v>
      </c>
      <c r="P743" s="275">
        <f>IF(L76&gt;0,ROUND(L76,0),0)</f>
        <v>0</v>
      </c>
      <c r="Q743" s="275">
        <f>IF(L77&gt;0,ROUND(L77,0),0)</f>
        <v>12375</v>
      </c>
      <c r="R743" s="275">
        <f>IF(L78&gt;0,ROUND(L78,0),0)</f>
        <v>0</v>
      </c>
      <c r="S743" s="275">
        <f>IF(L79&gt;0,ROUND(L79,0),0)</f>
        <v>51556</v>
      </c>
      <c r="T743" s="277">
        <f>IF(L80&gt;0,ROUND(L80,2),0)</f>
        <v>4</v>
      </c>
      <c r="U743" s="275"/>
      <c r="V743" s="276"/>
      <c r="W743" s="275"/>
      <c r="X743" s="275"/>
      <c r="Y743" s="275">
        <f t="shared" si="21"/>
        <v>916686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173*2017*6330*A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173*2017*6400*A</v>
      </c>
      <c r="B745" s="275">
        <f>ROUND(N59,0)</f>
        <v>0</v>
      </c>
      <c r="C745" s="277">
        <f>ROUND(N60,2)</f>
        <v>0</v>
      </c>
      <c r="D745" s="275">
        <f>ROUND(N61,0)</f>
        <v>69566</v>
      </c>
      <c r="E745" s="275">
        <f>ROUND(N62,0)</f>
        <v>17279</v>
      </c>
      <c r="F745" s="275">
        <f>ROUND(N63,0)</f>
        <v>101253</v>
      </c>
      <c r="G745" s="275">
        <f>ROUND(N64,0)</f>
        <v>0</v>
      </c>
      <c r="H745" s="275">
        <f>ROUND(N65,0)</f>
        <v>0</v>
      </c>
      <c r="I745" s="275">
        <f>ROUND(N66,0)</f>
        <v>1226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241328</v>
      </c>
      <c r="O745" s="275">
        <f>ROUND(N73,0)</f>
        <v>22504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45736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173*2017*7010*A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1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173*2017*7020*A</v>
      </c>
      <c r="B747" s="275">
        <f>ROUND(P59,0)</f>
        <v>8677</v>
      </c>
      <c r="C747" s="277">
        <f>ROUND(P60,2)</f>
        <v>2</v>
      </c>
      <c r="D747" s="275">
        <f>ROUND(P61,0)</f>
        <v>228436</v>
      </c>
      <c r="E747" s="275">
        <f>ROUND(P62,0)</f>
        <v>56739</v>
      </c>
      <c r="F747" s="275">
        <f>ROUND(P63,0)</f>
        <v>0</v>
      </c>
      <c r="G747" s="275">
        <f>ROUND(P64,0)</f>
        <v>34898</v>
      </c>
      <c r="H747" s="275">
        <f>ROUND(P65,0)</f>
        <v>0</v>
      </c>
      <c r="I747" s="275">
        <f>ROUND(P66,0)</f>
        <v>16338</v>
      </c>
      <c r="J747" s="275">
        <f>ROUND(P67,0)</f>
        <v>31938</v>
      </c>
      <c r="K747" s="275">
        <f>ROUND(P68,0)</f>
        <v>0</v>
      </c>
      <c r="L747" s="275">
        <f>ROUND(P69,0)</f>
        <v>478</v>
      </c>
      <c r="M747" s="275">
        <f>ROUND(P70,0)</f>
        <v>0</v>
      </c>
      <c r="N747" s="275">
        <f>ROUND(P75,0)</f>
        <v>1303942</v>
      </c>
      <c r="O747" s="275">
        <f>ROUND(P73,0)</f>
        <v>92399</v>
      </c>
      <c r="P747" s="275">
        <f>IF(P76&gt;0,ROUND(P76,0),0)</f>
        <v>1296</v>
      </c>
      <c r="Q747" s="275">
        <f>IF(P77&gt;0,ROUND(P77,0),0)</f>
        <v>0</v>
      </c>
      <c r="R747" s="275">
        <f>IF(P78&gt;0,ROUND(P78,0),0)</f>
        <v>1296</v>
      </c>
      <c r="S747" s="275">
        <f>IF(P79&gt;0,ROUND(P79,0),0)</f>
        <v>7300</v>
      </c>
      <c r="T747" s="277">
        <f>IF(P80&gt;0,ROUND(P80,2),0)</f>
        <v>1</v>
      </c>
      <c r="U747" s="275"/>
      <c r="V747" s="276"/>
      <c r="W747" s="275"/>
      <c r="X747" s="275"/>
      <c r="Y747" s="275">
        <f t="shared" si="21"/>
        <v>272607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173*2017*7030*A</v>
      </c>
      <c r="B748" s="275">
        <f>ROUND(Q59,0)</f>
        <v>0</v>
      </c>
      <c r="C748" s="277">
        <f>ROUND(Q60,2)</f>
        <v>0</v>
      </c>
      <c r="D748" s="275">
        <f>ROUND(Q61,0)</f>
        <v>0</v>
      </c>
      <c r="E748" s="275">
        <f>ROUND(Q62,0)</f>
        <v>0</v>
      </c>
      <c r="F748" s="275">
        <f>ROUND(Q63,0)</f>
        <v>0</v>
      </c>
      <c r="G748" s="275">
        <f>ROUND(Q64,0)</f>
        <v>0</v>
      </c>
      <c r="H748" s="275">
        <f>ROUND(Q65,0)</f>
        <v>0</v>
      </c>
      <c r="I748" s="275">
        <f>ROUND(Q66,0)</f>
        <v>0</v>
      </c>
      <c r="J748" s="275">
        <f>ROUND(Q67,0)</f>
        <v>0</v>
      </c>
      <c r="K748" s="275">
        <f>ROUND(Q68,0)</f>
        <v>0</v>
      </c>
      <c r="L748" s="275">
        <f>ROUND(Q69,0)</f>
        <v>0</v>
      </c>
      <c r="M748" s="275">
        <f>ROUND(Q70,0)</f>
        <v>0</v>
      </c>
      <c r="N748" s="275">
        <f>ROUND(Q75,0)</f>
        <v>47793</v>
      </c>
      <c r="O748" s="275">
        <f>ROUND(Q73,0)</f>
        <v>5899</v>
      </c>
      <c r="P748" s="275">
        <f>IF(Q76&gt;0,ROUND(Q76,0),0)</f>
        <v>0</v>
      </c>
      <c r="Q748" s="275">
        <f>IF(Q77&gt;0,ROUND(Q77,0),0)</f>
        <v>0</v>
      </c>
      <c r="R748" s="275">
        <f>IF(Q78&gt;0,ROUND(Q78,0),0)</f>
        <v>0</v>
      </c>
      <c r="S748" s="275">
        <f>IF(Q79&gt;0,ROUND(Q79,0),0)</f>
        <v>0</v>
      </c>
      <c r="T748" s="277">
        <f>IF(Q80&gt;0,ROUND(Q80,2),0)</f>
        <v>0</v>
      </c>
      <c r="U748" s="275"/>
      <c r="V748" s="276"/>
      <c r="W748" s="275"/>
      <c r="X748" s="275"/>
      <c r="Y748" s="275">
        <f t="shared" si="21"/>
        <v>4357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173*2017*7040*A</v>
      </c>
      <c r="B749" s="275">
        <f>ROUND(R59,0)</f>
        <v>14756</v>
      </c>
      <c r="C749" s="277">
        <f>ROUND(R60,2)</f>
        <v>1</v>
      </c>
      <c r="D749" s="275">
        <f>ROUND(R61,0)</f>
        <v>419819</v>
      </c>
      <c r="E749" s="275">
        <f>ROUND(R62,0)</f>
        <v>104274</v>
      </c>
      <c r="F749" s="275">
        <f>ROUND(R63,0)</f>
        <v>13260</v>
      </c>
      <c r="G749" s="275">
        <f>ROUND(R64,0)</f>
        <v>2469</v>
      </c>
      <c r="H749" s="275">
        <f>ROUND(R65,0)</f>
        <v>0</v>
      </c>
      <c r="I749" s="275">
        <f>ROUND(R66,0)</f>
        <v>28722</v>
      </c>
      <c r="J749" s="275">
        <f>ROUND(R67,0)</f>
        <v>0</v>
      </c>
      <c r="K749" s="275">
        <f>ROUND(R68,0)</f>
        <v>0</v>
      </c>
      <c r="L749" s="275">
        <f>ROUND(R69,0)</f>
        <v>2426</v>
      </c>
      <c r="M749" s="275">
        <f>ROUND(R70,0)</f>
        <v>0</v>
      </c>
      <c r="N749" s="275">
        <f>ROUND(R75,0)</f>
        <v>633990</v>
      </c>
      <c r="O749" s="275">
        <f>ROUND(R73,0)</f>
        <v>41673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139269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173*2017*7050*A</v>
      </c>
      <c r="B750" s="275"/>
      <c r="C750" s="277">
        <f>ROUND(S60,2)</f>
        <v>0</v>
      </c>
      <c r="D750" s="275">
        <f>ROUND(S61,0)</f>
        <v>33018</v>
      </c>
      <c r="E750" s="275">
        <f>ROUND(S62,0)</f>
        <v>8201</v>
      </c>
      <c r="F750" s="275">
        <f>ROUND(S63,0)</f>
        <v>0</v>
      </c>
      <c r="G750" s="275">
        <f>ROUND(S64,0)</f>
        <v>13052</v>
      </c>
      <c r="H750" s="275">
        <f>ROUND(S65,0)</f>
        <v>0</v>
      </c>
      <c r="I750" s="275">
        <f>ROUND(S66,0)</f>
        <v>16638</v>
      </c>
      <c r="J750" s="275">
        <f>ROUND(S67,0)</f>
        <v>0</v>
      </c>
      <c r="K750" s="275">
        <f>ROUND(S68,0)</f>
        <v>0</v>
      </c>
      <c r="L750" s="275">
        <f>ROUND(S69,0)</f>
        <v>0</v>
      </c>
      <c r="M750" s="275">
        <f>ROUND(S70,0)</f>
        <v>0</v>
      </c>
      <c r="N750" s="275">
        <f>ROUND(S75,0)</f>
        <v>165185</v>
      </c>
      <c r="O750" s="275">
        <f>ROUND(S73,0)</f>
        <v>36081</v>
      </c>
      <c r="P750" s="275">
        <f>IF(S76&gt;0,ROUND(S76,0),0)</f>
        <v>0</v>
      </c>
      <c r="Q750" s="275">
        <f>IF(S77&gt;0,ROUND(S77,0),0)</f>
        <v>0</v>
      </c>
      <c r="R750" s="275">
        <f>IF(S78&gt;0,ROUND(S78,0),0)</f>
        <v>0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25577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173*2017*7060*A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173*2017*7070*A</v>
      </c>
      <c r="B752" s="275">
        <f>ROUND(U59,0)</f>
        <v>44660</v>
      </c>
      <c r="C752" s="277">
        <f>ROUND(U60,2)</f>
        <v>6</v>
      </c>
      <c r="D752" s="275">
        <f>ROUND(U61,0)</f>
        <v>476940</v>
      </c>
      <c r="E752" s="275">
        <f>ROUND(U62,0)</f>
        <v>118462</v>
      </c>
      <c r="F752" s="275">
        <f>ROUND(U63,0)</f>
        <v>9000</v>
      </c>
      <c r="G752" s="275">
        <f>ROUND(U64,0)</f>
        <v>197840</v>
      </c>
      <c r="H752" s="275">
        <f>ROUND(U65,0)</f>
        <v>0</v>
      </c>
      <c r="I752" s="275">
        <f>ROUND(U66,0)</f>
        <v>221673</v>
      </c>
      <c r="J752" s="275">
        <f>ROUND(U67,0)</f>
        <v>25950</v>
      </c>
      <c r="K752" s="275">
        <f>ROUND(U68,0)</f>
        <v>3090</v>
      </c>
      <c r="L752" s="275">
        <f>ROUND(U69,0)</f>
        <v>2918</v>
      </c>
      <c r="M752" s="275">
        <f>ROUND(U70,0)</f>
        <v>0</v>
      </c>
      <c r="N752" s="275">
        <f>ROUND(U75,0)</f>
        <v>5701639</v>
      </c>
      <c r="O752" s="275">
        <f>ROUND(U73,0)</f>
        <v>606738</v>
      </c>
      <c r="P752" s="275">
        <f>IF(U76&gt;0,ROUND(U76,0),0)</f>
        <v>1053</v>
      </c>
      <c r="Q752" s="275">
        <f>IF(U77&gt;0,ROUND(U77,0),0)</f>
        <v>0</v>
      </c>
      <c r="R752" s="275">
        <f>IF(U78&gt;0,ROUND(U78,0),0)</f>
        <v>1053</v>
      </c>
      <c r="S752" s="275">
        <f>IF(U79&gt;0,ROUND(U79,0),0)</f>
        <v>874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775784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173*2017*7110*A</v>
      </c>
      <c r="B753" s="275">
        <f>ROUND(V59,0)</f>
        <v>0</v>
      </c>
      <c r="C753" s="277">
        <f>ROUND(V60,2)</f>
        <v>0</v>
      </c>
      <c r="D753" s="275">
        <f>ROUND(V61,0)</f>
        <v>0</v>
      </c>
      <c r="E753" s="275">
        <f>ROUND(V62,0)</f>
        <v>0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0</v>
      </c>
      <c r="O753" s="275">
        <f>ROUND(V73,0)</f>
        <v>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173*2017*7120*A</v>
      </c>
      <c r="B754" s="275">
        <f>ROUND(W59,0)</f>
        <v>293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141899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1049043</v>
      </c>
      <c r="O754" s="275">
        <f>ROUND(W73,0)</f>
        <v>27766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113419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173*2017*7130*A</v>
      </c>
      <c r="B755" s="275">
        <f>ROUND(X59,0)</f>
        <v>1285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16053</v>
      </c>
      <c r="H755" s="275">
        <f>ROUND(X65,0)</f>
        <v>0</v>
      </c>
      <c r="I755" s="275">
        <f>ROUND(X66,0)</f>
        <v>101660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3535971</v>
      </c>
      <c r="O755" s="275">
        <f>ROUND(X73,0)</f>
        <v>153320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339090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173*2017*7140*A</v>
      </c>
      <c r="B756" s="275">
        <f>ROUND(Y59,0)</f>
        <v>5188</v>
      </c>
      <c r="C756" s="277">
        <f>ROUND(Y60,2)</f>
        <v>6</v>
      </c>
      <c r="D756" s="275">
        <f>ROUND(Y61,0)</f>
        <v>479905</v>
      </c>
      <c r="E756" s="275">
        <f>ROUND(Y62,0)</f>
        <v>119198</v>
      </c>
      <c r="F756" s="275">
        <f>ROUND(Y63,0)</f>
        <v>0</v>
      </c>
      <c r="G756" s="275">
        <f>ROUND(Y64,0)</f>
        <v>14357</v>
      </c>
      <c r="H756" s="275">
        <f>ROUND(Y65,0)</f>
        <v>0</v>
      </c>
      <c r="I756" s="275">
        <f>ROUND(Y66,0)</f>
        <v>107042</v>
      </c>
      <c r="J756" s="275">
        <f>ROUND(Y67,0)</f>
        <v>60451</v>
      </c>
      <c r="K756" s="275">
        <f>ROUND(Y68,0)</f>
        <v>19326</v>
      </c>
      <c r="L756" s="275">
        <f>ROUND(Y69,0)</f>
        <v>0</v>
      </c>
      <c r="M756" s="275">
        <f>ROUND(Y70,0)</f>
        <v>0</v>
      </c>
      <c r="N756" s="275">
        <f>ROUND(Y75,0)</f>
        <v>2827266</v>
      </c>
      <c r="O756" s="275">
        <f>ROUND(Y73,0)</f>
        <v>110774</v>
      </c>
      <c r="P756" s="275">
        <f>IF(Y76&gt;0,ROUND(Y76,0),0)</f>
        <v>2453</v>
      </c>
      <c r="Q756" s="275">
        <f>IF(Y77&gt;0,ROUND(Y77,0),0)</f>
        <v>0</v>
      </c>
      <c r="R756" s="275">
        <f>IF(Y78&gt;0,ROUND(Y78,0),0)</f>
        <v>2453</v>
      </c>
      <c r="S756" s="275">
        <f>IF(Y79&gt;0,ROUND(Y79,0),0)</f>
        <v>9567</v>
      </c>
      <c r="T756" s="277">
        <f>IF(Y80&gt;0,ROUND(Y80,2),0)</f>
        <v>0</v>
      </c>
      <c r="U756" s="275"/>
      <c r="V756" s="276"/>
      <c r="W756" s="275"/>
      <c r="X756" s="275"/>
      <c r="Y756" s="275">
        <f t="shared" si="21"/>
        <v>526440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173*2017*7150*A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173*2017*7160*A</v>
      </c>
      <c r="B758" s="275">
        <f>ROUND(AA59,0)</f>
        <v>77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12854</v>
      </c>
      <c r="H758" s="275">
        <f>ROUND(AA65,0)</f>
        <v>0</v>
      </c>
      <c r="I758" s="275">
        <f>ROUND(AA66,0)</f>
        <v>88194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341677</v>
      </c>
      <c r="O758" s="275">
        <f>ROUND(AA73,0)</f>
        <v>5882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45419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173*2017*7170*A</v>
      </c>
      <c r="B759" s="275"/>
      <c r="C759" s="277">
        <f>ROUND(AB60,2)</f>
        <v>2</v>
      </c>
      <c r="D759" s="275">
        <f>ROUND(AB61,0)</f>
        <v>218859</v>
      </c>
      <c r="E759" s="275">
        <f>ROUND(AB62,0)</f>
        <v>54360</v>
      </c>
      <c r="F759" s="275">
        <f>ROUND(AB63,0)</f>
        <v>0</v>
      </c>
      <c r="G759" s="275">
        <f>ROUND(AB64,0)</f>
        <v>512752</v>
      </c>
      <c r="H759" s="275">
        <f>ROUND(AB65,0)</f>
        <v>0</v>
      </c>
      <c r="I759" s="275">
        <f>ROUND(AB66,0)</f>
        <v>5469</v>
      </c>
      <c r="J759" s="275">
        <f>ROUND(AB67,0)</f>
        <v>12273</v>
      </c>
      <c r="K759" s="275">
        <f>ROUND(AB68,0)</f>
        <v>55088</v>
      </c>
      <c r="L759" s="275">
        <f>ROUND(AB69,0)</f>
        <v>1476</v>
      </c>
      <c r="M759" s="275">
        <f>ROUND(AB70,0)</f>
        <v>0</v>
      </c>
      <c r="N759" s="275">
        <f>ROUND(AB75,0)</f>
        <v>4641004</v>
      </c>
      <c r="O759" s="275">
        <f>ROUND(AB73,0)</f>
        <v>1897807</v>
      </c>
      <c r="P759" s="275">
        <f>IF(AB76&gt;0,ROUND(AB76,0),0)</f>
        <v>498</v>
      </c>
      <c r="Q759" s="275">
        <f>IF(AB77&gt;0,ROUND(AB77,0),0)</f>
        <v>0</v>
      </c>
      <c r="R759" s="275">
        <f>IF(AB78&gt;0,ROUND(AB78,0),0)</f>
        <v>495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632968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173*2017*7180*A</v>
      </c>
      <c r="B760" s="275">
        <f>ROUND(AC59,0)</f>
        <v>10536</v>
      </c>
      <c r="C760" s="277">
        <f>ROUND(AC60,2)</f>
        <v>2</v>
      </c>
      <c r="D760" s="275">
        <f>ROUND(AC61,0)</f>
        <v>180326</v>
      </c>
      <c r="E760" s="275">
        <f>ROUND(AC62,0)</f>
        <v>44789</v>
      </c>
      <c r="F760" s="275">
        <f>ROUND(AC63,0)</f>
        <v>428335</v>
      </c>
      <c r="G760" s="275">
        <f>ROUND(AC64,0)</f>
        <v>12485</v>
      </c>
      <c r="H760" s="275">
        <f>ROUND(AC65,0)</f>
        <v>0</v>
      </c>
      <c r="I760" s="275">
        <f>ROUND(AC66,0)</f>
        <v>11849</v>
      </c>
      <c r="J760" s="275">
        <f>ROUND(AC67,0)</f>
        <v>24447</v>
      </c>
      <c r="K760" s="275">
        <f>ROUND(AC68,0)</f>
        <v>0</v>
      </c>
      <c r="L760" s="275">
        <f>ROUND(AC69,0)</f>
        <v>0</v>
      </c>
      <c r="M760" s="275">
        <f>ROUND(AC70,0)</f>
        <v>0</v>
      </c>
      <c r="N760" s="275">
        <f>ROUND(AC75,0)</f>
        <v>1596838</v>
      </c>
      <c r="O760" s="275">
        <f>ROUND(AC73,0)</f>
        <v>205991</v>
      </c>
      <c r="P760" s="275">
        <f>IF(AC76&gt;0,ROUND(AC76,0),0)</f>
        <v>992</v>
      </c>
      <c r="Q760" s="275">
        <f>IF(AC77&gt;0,ROUND(AC77,0),0)</f>
        <v>0</v>
      </c>
      <c r="R760" s="275">
        <f>IF(AC78&gt;0,ROUND(AC78,0),0)</f>
        <v>992</v>
      </c>
      <c r="S760" s="275">
        <f>IF(AC79&gt;0,ROUND(AC79,0),0)</f>
        <v>252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292462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173*2017*7190*A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173*2017*7200*A</v>
      </c>
      <c r="B762" s="275">
        <f>ROUND(AE59,0)</f>
        <v>17461</v>
      </c>
      <c r="C762" s="277">
        <f>ROUND(AE60,2)</f>
        <v>6</v>
      </c>
      <c r="D762" s="275">
        <f>ROUND(AE61,0)</f>
        <v>533656</v>
      </c>
      <c r="E762" s="275">
        <f>ROUND(AE62,0)</f>
        <v>132549</v>
      </c>
      <c r="F762" s="275">
        <f>ROUND(AE63,0)</f>
        <v>21024</v>
      </c>
      <c r="G762" s="275">
        <f>ROUND(AE64,0)</f>
        <v>7312</v>
      </c>
      <c r="H762" s="275">
        <f>ROUND(AE65,0)</f>
        <v>0</v>
      </c>
      <c r="I762" s="275">
        <f>ROUND(AE66,0)</f>
        <v>66289</v>
      </c>
      <c r="J762" s="275">
        <f>ROUND(AE67,0)</f>
        <v>69643</v>
      </c>
      <c r="K762" s="275">
        <f>ROUND(AE68,0)</f>
        <v>0</v>
      </c>
      <c r="L762" s="275">
        <f>ROUND(AE69,0)</f>
        <v>151</v>
      </c>
      <c r="M762" s="275">
        <f>ROUND(AE70,0)</f>
        <v>0</v>
      </c>
      <c r="N762" s="275">
        <f>ROUND(AE75,0)</f>
        <v>2188627</v>
      </c>
      <c r="O762" s="275">
        <f>ROUND(AE73,0)</f>
        <v>318274</v>
      </c>
      <c r="P762" s="275">
        <f>IF(AE76&gt;0,ROUND(AE76,0),0)</f>
        <v>2826</v>
      </c>
      <c r="Q762" s="275">
        <f>IF(AE77&gt;0,ROUND(AE77,0),0)</f>
        <v>0</v>
      </c>
      <c r="R762" s="275">
        <f>IF(AE78&gt;0,ROUND(AE78,0),0)</f>
        <v>2826</v>
      </c>
      <c r="S762" s="275">
        <f>IF(AE79&gt;0,ROUND(AE79,0),0)</f>
        <v>19451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501689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173*2017*7220*A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173*2017*7230*A</v>
      </c>
      <c r="B764" s="275">
        <f>ROUND(AG59,0)</f>
        <v>4610</v>
      </c>
      <c r="C764" s="277">
        <f>ROUND(AG60,2)</f>
        <v>11</v>
      </c>
      <c r="D764" s="275">
        <f>ROUND(AG61,0)</f>
        <v>1133220</v>
      </c>
      <c r="E764" s="275">
        <f>ROUND(AG62,0)</f>
        <v>281468</v>
      </c>
      <c r="F764" s="275">
        <f>ROUND(AG63,0)</f>
        <v>684518</v>
      </c>
      <c r="G764" s="275">
        <f>ROUND(AG64,0)</f>
        <v>55240</v>
      </c>
      <c r="H764" s="275">
        <f>ROUND(AG65,0)</f>
        <v>0</v>
      </c>
      <c r="I764" s="275">
        <f>ROUND(AG66,0)</f>
        <v>15116</v>
      </c>
      <c r="J764" s="275">
        <f>ROUND(AG67,0)</f>
        <v>87189</v>
      </c>
      <c r="K764" s="275">
        <f>ROUND(AG68,0)</f>
        <v>0</v>
      </c>
      <c r="L764" s="275">
        <f>ROUND(AG69,0)</f>
        <v>16882</v>
      </c>
      <c r="M764" s="275">
        <f>ROUND(AG70,0)</f>
        <v>0</v>
      </c>
      <c r="N764" s="275">
        <f>ROUND(AG75,0)</f>
        <v>7511264</v>
      </c>
      <c r="O764" s="275">
        <f>ROUND(AG73,0)</f>
        <v>56476</v>
      </c>
      <c r="P764" s="275">
        <f>IF(AG76&gt;0,ROUND(AG76,0),0)</f>
        <v>3538</v>
      </c>
      <c r="Q764" s="275">
        <f>IF(AG77&gt;0,ROUND(AG77,0),0)</f>
        <v>0</v>
      </c>
      <c r="R764" s="275">
        <f>IF(AG78&gt;0,ROUND(AG78,0),0)</f>
        <v>3538</v>
      </c>
      <c r="S764" s="275">
        <f>IF(AG79&gt;0,ROUND(AG79,0),0)</f>
        <v>27878</v>
      </c>
      <c r="T764" s="277">
        <f>IF(AG80&gt;0,ROUND(AG80,2),0)</f>
        <v>4</v>
      </c>
      <c r="U764" s="275"/>
      <c r="V764" s="276"/>
      <c r="W764" s="275"/>
      <c r="X764" s="275"/>
      <c r="Y764" s="275">
        <f t="shared" si="21"/>
        <v>1353212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173*2017*7240*A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173*2017*7250*A</v>
      </c>
      <c r="B766" s="275">
        <f>ROUND(AI59,0)</f>
        <v>0</v>
      </c>
      <c r="C766" s="277">
        <f>ROUND(AI60,2)</f>
        <v>0</v>
      </c>
      <c r="D766" s="275">
        <f>ROUND(AI61,0)</f>
        <v>1274</v>
      </c>
      <c r="E766" s="275">
        <f>ROUND(AI62,0)</f>
        <v>316</v>
      </c>
      <c r="F766" s="275">
        <f>ROUND(AI63,0)</f>
        <v>0</v>
      </c>
      <c r="G766" s="275">
        <f>ROUND(AI64,0)</f>
        <v>16226</v>
      </c>
      <c r="H766" s="275">
        <f>ROUND(AI65,0)</f>
        <v>0</v>
      </c>
      <c r="I766" s="275">
        <f>ROUND(AI66,0)</f>
        <v>1383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83727</v>
      </c>
      <c r="O766" s="275">
        <f>ROUND(AI73,0)</f>
        <v>16501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12064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173*2017*7260*A</v>
      </c>
      <c r="B767" s="275">
        <f>ROUND(AJ59,0)</f>
        <v>1084</v>
      </c>
      <c r="C767" s="277">
        <f>ROUND(AJ60,2)</f>
        <v>3</v>
      </c>
      <c r="D767" s="275">
        <f>ROUND(AJ61,0)</f>
        <v>451160</v>
      </c>
      <c r="E767" s="275">
        <f>ROUND(AJ62,0)</f>
        <v>112059</v>
      </c>
      <c r="F767" s="275">
        <f>ROUND(AJ63,0)</f>
        <v>9805</v>
      </c>
      <c r="G767" s="275">
        <f>ROUND(AJ64,0)</f>
        <v>7881</v>
      </c>
      <c r="H767" s="275">
        <f>ROUND(AJ65,0)</f>
        <v>0</v>
      </c>
      <c r="I767" s="275">
        <f>ROUND(AJ66,0)</f>
        <v>10165</v>
      </c>
      <c r="J767" s="275">
        <f>ROUND(AJ67,0)</f>
        <v>35191</v>
      </c>
      <c r="K767" s="275">
        <f>ROUND(AJ68,0)</f>
        <v>0</v>
      </c>
      <c r="L767" s="275">
        <f>ROUND(AJ69,0)</f>
        <v>25767</v>
      </c>
      <c r="M767" s="275">
        <f>ROUND(AJ70,0)</f>
        <v>0</v>
      </c>
      <c r="N767" s="275">
        <f>ROUND(AJ75,0)</f>
        <v>1049688</v>
      </c>
      <c r="O767" s="275">
        <f>ROUND(AJ73,0)</f>
        <v>0</v>
      </c>
      <c r="P767" s="275">
        <f>IF(AJ76&gt;0,ROUND(AJ76,0),0)</f>
        <v>1428</v>
      </c>
      <c r="Q767" s="275">
        <f>IF(AJ77&gt;0,ROUND(AJ77,0),0)</f>
        <v>0</v>
      </c>
      <c r="R767" s="275">
        <f>IF(AJ78&gt;0,ROUND(AJ78,0),0)</f>
        <v>1428</v>
      </c>
      <c r="S767" s="275">
        <f>IF(AJ79&gt;0,ROUND(AJ79,0),0)</f>
        <v>2412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265450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173*2017*7310*A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173*2017*7320*A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173*2017*7330*A</v>
      </c>
      <c r="B770" s="275">
        <f>ROUND(AM59,0)</f>
        <v>0</v>
      </c>
      <c r="C770" s="277">
        <f>ROUND(AM60,2)</f>
        <v>1</v>
      </c>
      <c r="D770" s="275">
        <f>ROUND(AM61,0)</f>
        <v>45555</v>
      </c>
      <c r="E770" s="275">
        <f>ROUND(AM62,0)</f>
        <v>11315</v>
      </c>
      <c r="F770" s="275">
        <f>ROUND(AM63,0)</f>
        <v>0</v>
      </c>
      <c r="G770" s="275">
        <f>ROUND(AM64,0)</f>
        <v>1446</v>
      </c>
      <c r="H770" s="275">
        <f>ROUND(AM65,0)</f>
        <v>0</v>
      </c>
      <c r="I770" s="275">
        <f>ROUND(AM66,0)</f>
        <v>1231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17227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173*2017*7340*A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173*2017*7350*A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173*2017*7380*A</v>
      </c>
      <c r="B773" s="275">
        <f>ROUND(AP59,0)</f>
        <v>10805</v>
      </c>
      <c r="C773" s="277">
        <f>ROUND(AP60,2)</f>
        <v>19</v>
      </c>
      <c r="D773" s="275">
        <f>ROUND(AP61,0)</f>
        <v>1441196</v>
      </c>
      <c r="E773" s="275">
        <f>ROUND(AP62,0)</f>
        <v>357962</v>
      </c>
      <c r="F773" s="275">
        <f>ROUND(AP63,0)</f>
        <v>395057</v>
      </c>
      <c r="G773" s="275">
        <f>ROUND(AP64,0)</f>
        <v>131430</v>
      </c>
      <c r="H773" s="275">
        <f>ROUND(AP65,0)</f>
        <v>18186</v>
      </c>
      <c r="I773" s="275">
        <f>ROUND(AP66,0)</f>
        <v>48291</v>
      </c>
      <c r="J773" s="275">
        <f>ROUND(AP67,0)</f>
        <v>163733</v>
      </c>
      <c r="K773" s="275">
        <f>ROUND(AP68,0)</f>
        <v>0</v>
      </c>
      <c r="L773" s="275">
        <f>ROUND(AP69,0)</f>
        <v>20720</v>
      </c>
      <c r="M773" s="275">
        <f>ROUND(AP70,0)</f>
        <v>0</v>
      </c>
      <c r="N773" s="275">
        <f>ROUND(AP75,0)</f>
        <v>2236037</v>
      </c>
      <c r="O773" s="275">
        <f>ROUND(AP73,0)</f>
        <v>0</v>
      </c>
      <c r="P773" s="275">
        <f>IF(AP76&gt;0,ROUND(AP76,0),0)</f>
        <v>6644</v>
      </c>
      <c r="Q773" s="275">
        <f>IF(AP77&gt;0,ROUND(AP77,0),0)</f>
        <v>0</v>
      </c>
      <c r="R773" s="275">
        <f>IF(AP78&gt;0,ROUND(AP78,0),0)</f>
        <v>6644</v>
      </c>
      <c r="S773" s="275">
        <f>IF(AP79&gt;0,ROUND(AP79,0),0)</f>
        <v>0</v>
      </c>
      <c r="T773" s="277">
        <f>IF(AP80&gt;0,ROUND(AP80,2),0)</f>
        <v>2</v>
      </c>
      <c r="U773" s="275"/>
      <c r="V773" s="276"/>
      <c r="W773" s="275"/>
      <c r="X773" s="275"/>
      <c r="Y773" s="275">
        <f t="shared" si="21"/>
        <v>1023187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173*2017*7390*A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173*2017*7400*A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173*2017*7410*A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173*2017*7420*A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173*2017*7430*A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173*2017*7490*A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81645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3313</v>
      </c>
      <c r="Q779" s="275">
        <f>IF(AV77&gt;0,ROUND(AV77,0),0)</f>
        <v>0</v>
      </c>
      <c r="R779" s="275">
        <f>IF(AV78&gt;0,ROUND(AV78,0),0)</f>
        <v>3313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136207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173*2017*8200*A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173*2017*8310*A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173*2017*8320*A</v>
      </c>
      <c r="B782" s="275">
        <f>ROUND(AY59,0)</f>
        <v>51975</v>
      </c>
      <c r="C782" s="277">
        <f>ROUND(AY60,2)</f>
        <v>7</v>
      </c>
      <c r="D782" s="275">
        <f>ROUND(AY61,0)</f>
        <v>249018</v>
      </c>
      <c r="E782" s="275">
        <f>ROUND(AY62,0)</f>
        <v>61851</v>
      </c>
      <c r="F782" s="275">
        <f>ROUND(AY63,0)</f>
        <v>54541</v>
      </c>
      <c r="G782" s="275">
        <f>ROUND(AY64,0)</f>
        <v>145452</v>
      </c>
      <c r="H782" s="275">
        <f>ROUND(AY65,0)</f>
        <v>70</v>
      </c>
      <c r="I782" s="275">
        <f>ROUND(AY66,0)</f>
        <v>112643</v>
      </c>
      <c r="J782" s="275">
        <f>ROUND(AY67,0)</f>
        <v>69397</v>
      </c>
      <c r="K782" s="275">
        <f>ROUND(AY68,0)</f>
        <v>0</v>
      </c>
      <c r="L782" s="275">
        <f>ROUND(AY69,0)</f>
        <v>10412</v>
      </c>
      <c r="M782" s="275">
        <f>ROUND(AY70,0)</f>
        <v>0</v>
      </c>
      <c r="N782" s="275"/>
      <c r="O782" s="275"/>
      <c r="P782" s="275">
        <f>IF(AY76&gt;0,ROUND(AY76,0),0)</f>
        <v>2816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173*2017*8330*A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33126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173*2017*8350*A</v>
      </c>
      <c r="B784" s="275">
        <f>ROUND(BA59,0)</f>
        <v>0</v>
      </c>
      <c r="C784" s="277">
        <f>ROUND(BA60,2)</f>
        <v>3</v>
      </c>
      <c r="D784" s="275">
        <f>ROUND(BA61,0)</f>
        <v>107248</v>
      </c>
      <c r="E784" s="275">
        <f>ROUND(BA62,0)</f>
        <v>26638</v>
      </c>
      <c r="F784" s="275">
        <f>ROUND(BA63,0)</f>
        <v>0</v>
      </c>
      <c r="G784" s="275">
        <f>ROUND(BA64,0)</f>
        <v>13576</v>
      </c>
      <c r="H784" s="275">
        <f>ROUND(BA65,0)</f>
        <v>0</v>
      </c>
      <c r="I784" s="275">
        <f>ROUND(BA66,0)</f>
        <v>8327</v>
      </c>
      <c r="J784" s="275">
        <f>ROUND(BA67,0)</f>
        <v>16684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677</v>
      </c>
      <c r="Q784" s="275">
        <f>IF(BA77&gt;0,ROUND(BA77,0),0)</f>
        <v>0</v>
      </c>
      <c r="R784" s="275">
        <f>IF(BA78&gt;0,ROUND(BA78,0),0)</f>
        <v>677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173*2017*8360*A</v>
      </c>
      <c r="B785" s="275"/>
      <c r="C785" s="277">
        <f>ROUND(BB60,2)</f>
        <v>1</v>
      </c>
      <c r="D785" s="275">
        <f>ROUND(BB61,0)</f>
        <v>90989</v>
      </c>
      <c r="E785" s="275">
        <f>ROUND(BB62,0)</f>
        <v>22600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1550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173*2017*8370*A</v>
      </c>
      <c r="B786" s="275"/>
      <c r="C786" s="277">
        <f>ROUND(BC60,2)</f>
        <v>1</v>
      </c>
      <c r="D786" s="275">
        <f>ROUND(BC61,0)</f>
        <v>29007</v>
      </c>
      <c r="E786" s="275">
        <f>ROUND(BC62,0)</f>
        <v>7205</v>
      </c>
      <c r="F786" s="275">
        <f>ROUND(BC63,0)</f>
        <v>0</v>
      </c>
      <c r="G786" s="275">
        <f>ROUND(BC64,0)</f>
        <v>61</v>
      </c>
      <c r="H786" s="275">
        <f>ROUND(BC65,0)</f>
        <v>5316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173*2017*8420*A</v>
      </c>
      <c r="B787" s="275"/>
      <c r="C787" s="277">
        <f>ROUND(BD60,2)</f>
        <v>2</v>
      </c>
      <c r="D787" s="275">
        <f>ROUND(BD61,0)</f>
        <v>76830</v>
      </c>
      <c r="E787" s="275">
        <f>ROUND(BD62,0)</f>
        <v>19083</v>
      </c>
      <c r="F787" s="275">
        <f>ROUND(BD63,0)</f>
        <v>0</v>
      </c>
      <c r="G787" s="275">
        <f>ROUND(BD64,0)</f>
        <v>631</v>
      </c>
      <c r="H787" s="275">
        <f>ROUND(BD65,0)</f>
        <v>0</v>
      </c>
      <c r="I787" s="275">
        <f>ROUND(BD66,0)</f>
        <v>29439</v>
      </c>
      <c r="J787" s="275">
        <f>ROUND(BD67,0)</f>
        <v>18581</v>
      </c>
      <c r="K787" s="275">
        <f>ROUND(BD68,0)</f>
        <v>0</v>
      </c>
      <c r="L787" s="275">
        <f>ROUND(BD69,0)</f>
        <v>82</v>
      </c>
      <c r="M787" s="275">
        <f>ROUND(BD70,0)</f>
        <v>0</v>
      </c>
      <c r="N787" s="275"/>
      <c r="O787" s="275"/>
      <c r="P787" s="275">
        <f>IF(BD76&gt;0,ROUND(BD76,0),0)</f>
        <v>754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173*2017*8430*A</v>
      </c>
      <c r="B788" s="275">
        <f>ROUND(BE59,0)</f>
        <v>78437</v>
      </c>
      <c r="C788" s="277">
        <f>ROUND(BE60,2)</f>
        <v>5</v>
      </c>
      <c r="D788" s="275">
        <f>ROUND(BE61,0)</f>
        <v>244377</v>
      </c>
      <c r="E788" s="275">
        <f>ROUND(BE62,0)</f>
        <v>60698</v>
      </c>
      <c r="F788" s="275">
        <f>ROUND(BE63,0)</f>
        <v>0</v>
      </c>
      <c r="G788" s="275">
        <f>ROUND(BE64,0)</f>
        <v>34764</v>
      </c>
      <c r="H788" s="275">
        <f>ROUND(BE65,0)</f>
        <v>216329</v>
      </c>
      <c r="I788" s="275">
        <f>ROUND(BE66,0)</f>
        <v>130671</v>
      </c>
      <c r="J788" s="275">
        <f>ROUND(BE67,0)</f>
        <v>597215</v>
      </c>
      <c r="K788" s="275">
        <f>ROUND(BE68,0)</f>
        <v>0</v>
      </c>
      <c r="L788" s="275">
        <f>ROUND(BE69,0)</f>
        <v>81</v>
      </c>
      <c r="M788" s="275">
        <f>ROUND(BE70,0)</f>
        <v>0</v>
      </c>
      <c r="N788" s="275"/>
      <c r="O788" s="275"/>
      <c r="P788" s="275">
        <f>IF(BE76&gt;0,ROUND(BE76,0),0)</f>
        <v>24234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173*2017*8460*A</v>
      </c>
      <c r="B789" s="275"/>
      <c r="C789" s="277">
        <f>ROUND(BF60,2)</f>
        <v>8</v>
      </c>
      <c r="D789" s="275">
        <f>ROUND(BF61,0)</f>
        <v>281164</v>
      </c>
      <c r="E789" s="275">
        <f>ROUND(BF62,0)</f>
        <v>69835</v>
      </c>
      <c r="F789" s="275">
        <f>ROUND(BF63,0)</f>
        <v>0</v>
      </c>
      <c r="G789" s="275">
        <f>ROUND(BF64,0)</f>
        <v>29026</v>
      </c>
      <c r="H789" s="275">
        <f>ROUND(BF65,0)</f>
        <v>0</v>
      </c>
      <c r="I789" s="275">
        <f>ROUND(BF66,0)</f>
        <v>3286</v>
      </c>
      <c r="J789" s="275">
        <f>ROUND(BF67,0)</f>
        <v>9833</v>
      </c>
      <c r="K789" s="275">
        <f>ROUND(BF68,0)</f>
        <v>0</v>
      </c>
      <c r="L789" s="275">
        <f>ROUND(BF69,0)</f>
        <v>124</v>
      </c>
      <c r="M789" s="275">
        <f>ROUND(BF70,0)</f>
        <v>0</v>
      </c>
      <c r="N789" s="275"/>
      <c r="O789" s="275"/>
      <c r="P789" s="275">
        <f>IF(BF76&gt;0,ROUND(BF76,0),0)</f>
        <v>399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173*2017*8470*A</v>
      </c>
      <c r="B790" s="275"/>
      <c r="C790" s="277">
        <f>ROUND(BG60,2)</f>
        <v>1</v>
      </c>
      <c r="D790" s="275">
        <f>ROUND(BG61,0)</f>
        <v>46852</v>
      </c>
      <c r="E790" s="275">
        <f>ROUND(BG62,0)</f>
        <v>11637</v>
      </c>
      <c r="F790" s="275">
        <f>ROUND(BG63,0)</f>
        <v>0</v>
      </c>
      <c r="G790" s="275">
        <f>ROUND(BG64,0)</f>
        <v>4600</v>
      </c>
      <c r="H790" s="275">
        <f>ROUND(BG65,0)</f>
        <v>0</v>
      </c>
      <c r="I790" s="275">
        <f>ROUND(BG66,0)</f>
        <v>85632</v>
      </c>
      <c r="J790" s="275">
        <f>ROUND(BG67,0)</f>
        <v>11164</v>
      </c>
      <c r="K790" s="275">
        <f>ROUND(BG68,0)</f>
        <v>0</v>
      </c>
      <c r="L790" s="275">
        <f>ROUND(BG69,0)</f>
        <v>0</v>
      </c>
      <c r="M790" s="275">
        <f>ROUND(BG70,0)</f>
        <v>0</v>
      </c>
      <c r="N790" s="275"/>
      <c r="O790" s="275"/>
      <c r="P790" s="275">
        <f>IF(BG76&gt;0,ROUND(BG76,0),0)</f>
        <v>453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173*2017*8480*A</v>
      </c>
      <c r="B791" s="275"/>
      <c r="C791" s="277">
        <f>ROUND(BH60,2)</f>
        <v>4</v>
      </c>
      <c r="D791" s="275">
        <f>ROUND(BH61,0)</f>
        <v>358015</v>
      </c>
      <c r="E791" s="275">
        <f>ROUND(BH62,0)</f>
        <v>88923</v>
      </c>
      <c r="F791" s="275">
        <f>ROUND(BH63,0)</f>
        <v>54</v>
      </c>
      <c r="G791" s="275">
        <f>ROUND(BH64,0)</f>
        <v>24201</v>
      </c>
      <c r="H791" s="275">
        <f>ROUND(BH65,0)</f>
        <v>179413</v>
      </c>
      <c r="I791" s="275">
        <f>ROUND(BH66,0)</f>
        <v>620053</v>
      </c>
      <c r="J791" s="275">
        <f>ROUND(BH67,0)</f>
        <v>1971</v>
      </c>
      <c r="K791" s="275">
        <f>ROUND(BH68,0)</f>
        <v>46800</v>
      </c>
      <c r="L791" s="275">
        <f>ROUND(BH69,0)</f>
        <v>0</v>
      </c>
      <c r="M791" s="275">
        <f>ROUND(BH70,0)</f>
        <v>0</v>
      </c>
      <c r="N791" s="275"/>
      <c r="O791" s="275"/>
      <c r="P791" s="275">
        <f>IF(BH76&gt;0,ROUND(BH76,0),0)</f>
        <v>80</v>
      </c>
      <c r="Q791" s="275">
        <f>IF(BH77&gt;0,ROUND(BH77,0),0)</f>
        <v>0</v>
      </c>
      <c r="R791" s="275">
        <f>IF(BH78&gt;0,ROUND(BH78,0),0)</f>
        <v>80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173*2017*8490*A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173*2017*8510*A</v>
      </c>
      <c r="B793" s="275"/>
      <c r="C793" s="277">
        <f>ROUND(BJ60,2)</f>
        <v>4</v>
      </c>
      <c r="D793" s="275">
        <f>ROUND(BJ61,0)</f>
        <v>269801</v>
      </c>
      <c r="E793" s="275">
        <f>ROUND(BJ62,0)</f>
        <v>67013</v>
      </c>
      <c r="F793" s="275">
        <f>ROUND(BJ63,0)</f>
        <v>47499</v>
      </c>
      <c r="G793" s="275">
        <f>ROUND(BJ64,0)</f>
        <v>4166</v>
      </c>
      <c r="H793" s="275">
        <f>ROUND(BJ65,0)</f>
        <v>0</v>
      </c>
      <c r="I793" s="275">
        <f>ROUND(BJ66,0)</f>
        <v>15352</v>
      </c>
      <c r="J793" s="275">
        <f>ROUND(BJ67,0)</f>
        <v>33762</v>
      </c>
      <c r="K793" s="275">
        <f>ROUND(BJ68,0)</f>
        <v>0</v>
      </c>
      <c r="L793" s="275">
        <f>ROUND(BJ69,0)</f>
        <v>0</v>
      </c>
      <c r="M793" s="275">
        <f>ROUND(BJ70,0)</f>
        <v>0</v>
      </c>
      <c r="N793" s="275"/>
      <c r="O793" s="275"/>
      <c r="P793" s="275">
        <f>IF(BJ76&gt;0,ROUND(BJ76,0),0)</f>
        <v>1370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173*2017*8530*A</v>
      </c>
      <c r="B794" s="275"/>
      <c r="C794" s="277">
        <f>ROUND(BK60,2)</f>
        <v>9</v>
      </c>
      <c r="D794" s="275">
        <f>ROUND(BK61,0)</f>
        <v>410901</v>
      </c>
      <c r="E794" s="275">
        <f>ROUND(BK62,0)</f>
        <v>102059</v>
      </c>
      <c r="F794" s="275">
        <f>ROUND(BK63,0)</f>
        <v>86207</v>
      </c>
      <c r="G794" s="275">
        <f>ROUND(BK64,0)</f>
        <v>6404</v>
      </c>
      <c r="H794" s="275">
        <f>ROUND(BK65,0)</f>
        <v>0</v>
      </c>
      <c r="I794" s="275">
        <f>ROUND(BK66,0)</f>
        <v>60744</v>
      </c>
      <c r="J794" s="275">
        <f>ROUND(BK67,0)</f>
        <v>33762</v>
      </c>
      <c r="K794" s="275">
        <f>ROUND(BK68,0)</f>
        <v>0</v>
      </c>
      <c r="L794" s="275">
        <f>ROUND(BK69,0)</f>
        <v>202</v>
      </c>
      <c r="M794" s="275">
        <f>ROUND(BK70,0)</f>
        <v>0</v>
      </c>
      <c r="N794" s="275"/>
      <c r="O794" s="275"/>
      <c r="P794" s="275">
        <f>IF(BK76&gt;0,ROUND(BK76,0),0)</f>
        <v>1370</v>
      </c>
      <c r="Q794" s="275">
        <f>IF(BK77&gt;0,ROUND(BK77,0),0)</f>
        <v>0</v>
      </c>
      <c r="R794" s="275">
        <f>IF(BK78&gt;0,ROUND(BK78,0),0)</f>
        <v>1370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173*2017*8560*A</v>
      </c>
      <c r="B795" s="275"/>
      <c r="C795" s="277">
        <f>ROUND(BL60,2)</f>
        <v>7</v>
      </c>
      <c r="D795" s="275">
        <f>ROUND(BL61,0)</f>
        <v>339245</v>
      </c>
      <c r="E795" s="275">
        <f>ROUND(BL62,0)</f>
        <v>84261</v>
      </c>
      <c r="F795" s="275">
        <f>ROUND(BL63,0)</f>
        <v>0</v>
      </c>
      <c r="G795" s="275">
        <f>ROUND(BL64,0)</f>
        <v>3819</v>
      </c>
      <c r="H795" s="275">
        <f>ROUND(BL65,0)</f>
        <v>1976</v>
      </c>
      <c r="I795" s="275">
        <f>ROUND(BL66,0)</f>
        <v>9387</v>
      </c>
      <c r="J795" s="275">
        <f>ROUND(BL67,0)</f>
        <v>15181</v>
      </c>
      <c r="K795" s="275">
        <f>ROUND(BL68,0)</f>
        <v>0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616</v>
      </c>
      <c r="Q795" s="275">
        <f>IF(BL77&gt;0,ROUND(BL77,0),0)</f>
        <v>0</v>
      </c>
      <c r="R795" s="275">
        <f>IF(BL78&gt;0,ROUND(BL78,0),0)</f>
        <v>616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173*2017*8590*A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173*2017*8610*A</v>
      </c>
      <c r="B797" s="275"/>
      <c r="C797" s="277">
        <f>ROUND(BN60,2)</f>
        <v>3</v>
      </c>
      <c r="D797" s="275">
        <f>ROUND(BN61,0)</f>
        <v>520058</v>
      </c>
      <c r="E797" s="275">
        <f>ROUND(BN62,0)</f>
        <v>129171</v>
      </c>
      <c r="F797" s="275">
        <f>ROUND(BN63,0)</f>
        <v>103179</v>
      </c>
      <c r="G797" s="275">
        <f>ROUND(BN64,0)</f>
        <v>22451</v>
      </c>
      <c r="H797" s="275">
        <f>ROUND(BN65,0)</f>
        <v>0</v>
      </c>
      <c r="I797" s="275">
        <f>ROUND(BN66,0)</f>
        <v>183666</v>
      </c>
      <c r="J797" s="275">
        <f>ROUND(BN67,0)</f>
        <v>21958</v>
      </c>
      <c r="K797" s="275">
        <f>ROUND(BN68,0)</f>
        <v>0</v>
      </c>
      <c r="L797" s="275">
        <f>ROUND(BN69,0)</f>
        <v>636</v>
      </c>
      <c r="M797" s="275">
        <f>ROUND(BN70,0)</f>
        <v>0</v>
      </c>
      <c r="N797" s="275"/>
      <c r="O797" s="275"/>
      <c r="P797" s="275">
        <f>IF(BN76&gt;0,ROUND(BN76,0),0)</f>
        <v>891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173*2017*8620*A</v>
      </c>
      <c r="B798" s="275"/>
      <c r="C798" s="277">
        <f>ROUND(BO60,2)</f>
        <v>1</v>
      </c>
      <c r="D798" s="275">
        <f>ROUND(BO61,0)</f>
        <v>92591</v>
      </c>
      <c r="E798" s="275">
        <f>ROUND(BO62,0)</f>
        <v>22998</v>
      </c>
      <c r="F798" s="275">
        <f>ROUND(BO63,0)</f>
        <v>26000</v>
      </c>
      <c r="G798" s="275">
        <f>ROUND(BO64,0)</f>
        <v>3315</v>
      </c>
      <c r="H798" s="275">
        <f>ROUND(BO65,0)</f>
        <v>0</v>
      </c>
      <c r="I798" s="275">
        <f>ROUND(BO66,0)</f>
        <v>1940</v>
      </c>
      <c r="J798" s="275">
        <f>ROUND(BO67,0)</f>
        <v>0</v>
      </c>
      <c r="K798" s="275">
        <f>ROUND(BO68,0)</f>
        <v>0</v>
      </c>
      <c r="L798" s="275">
        <f>ROUND(BO69,0)</f>
        <v>43639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173*2017*8630*A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173*2017*8640*A</v>
      </c>
      <c r="B800" s="275"/>
      <c r="C800" s="277">
        <f>ROUND(BQ60,2)</f>
        <v>1</v>
      </c>
      <c r="D800" s="275">
        <f>ROUND(BQ61,0)</f>
        <v>3836</v>
      </c>
      <c r="E800" s="275">
        <f>ROUND(BQ62,0)</f>
        <v>953</v>
      </c>
      <c r="F800" s="275">
        <f>ROUND(BQ63,0)</f>
        <v>0</v>
      </c>
      <c r="G800" s="275">
        <f>ROUND(BQ64,0)</f>
        <v>8866</v>
      </c>
      <c r="H800" s="275">
        <f>ROUND(BQ65,0)</f>
        <v>0</v>
      </c>
      <c r="I800" s="275">
        <f>ROUND(BQ66,0)</f>
        <v>3251</v>
      </c>
      <c r="J800" s="275">
        <f>ROUND(BQ67,0)</f>
        <v>0</v>
      </c>
      <c r="K800" s="275">
        <f>ROUND(BQ68,0)</f>
        <v>0</v>
      </c>
      <c r="L800" s="275">
        <f>ROUND(BQ69,0)</f>
        <v>667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173*2017*8650*A</v>
      </c>
      <c r="B801" s="275"/>
      <c r="C801" s="277">
        <f>ROUND(BR60,2)</f>
        <v>3</v>
      </c>
      <c r="D801" s="275">
        <f>ROUND(BR61,0)</f>
        <v>219943</v>
      </c>
      <c r="E801" s="275">
        <f>ROUND(BR62,0)</f>
        <v>54629</v>
      </c>
      <c r="F801" s="275">
        <f>ROUND(BR63,0)</f>
        <v>71879</v>
      </c>
      <c r="G801" s="275">
        <f>ROUND(BR64,0)</f>
        <v>2047</v>
      </c>
      <c r="H801" s="275">
        <f>ROUND(BR65,0)</f>
        <v>0</v>
      </c>
      <c r="I801" s="275">
        <f>ROUND(BR66,0)</f>
        <v>29850</v>
      </c>
      <c r="J801" s="275">
        <f>ROUND(BR67,0)</f>
        <v>13850</v>
      </c>
      <c r="K801" s="275">
        <f>ROUND(BR68,0)</f>
        <v>0</v>
      </c>
      <c r="L801" s="275">
        <f>ROUND(BR69,0)</f>
        <v>17553</v>
      </c>
      <c r="M801" s="275">
        <f>ROUND(BR70,0)</f>
        <v>0</v>
      </c>
      <c r="N801" s="275"/>
      <c r="O801" s="275"/>
      <c r="P801" s="275">
        <f>IF(BR76&gt;0,ROUND(BR76,0),0)</f>
        <v>562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173*2017*8660*A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31928</v>
      </c>
      <c r="H802" s="275">
        <f>ROUND(BS65,0)</f>
        <v>0</v>
      </c>
      <c r="I802" s="275">
        <f>ROUND(BS66,0)</f>
        <v>14645</v>
      </c>
      <c r="J802" s="275">
        <f>ROUND(BS67,0)</f>
        <v>0</v>
      </c>
      <c r="K802" s="275">
        <f>ROUND(BS68,0)</f>
        <v>0</v>
      </c>
      <c r="L802" s="275">
        <f>ROUND(BS69,0)</f>
        <v>4341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173*2017*8670*A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173*2017*8680*A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173*2017*8690*A</v>
      </c>
      <c r="B805" s="275"/>
      <c r="C805" s="277">
        <f>ROUND(BV60,2)</f>
        <v>4</v>
      </c>
      <c r="D805" s="275">
        <f>ROUND(BV61,0)</f>
        <v>151690</v>
      </c>
      <c r="E805" s="275">
        <f>ROUND(BV62,0)</f>
        <v>37677</v>
      </c>
      <c r="F805" s="275">
        <f>ROUND(BV63,0)</f>
        <v>0</v>
      </c>
      <c r="G805" s="275">
        <f>ROUND(BV64,0)</f>
        <v>1596</v>
      </c>
      <c r="H805" s="275">
        <f>ROUND(BV65,0)</f>
        <v>0</v>
      </c>
      <c r="I805" s="275">
        <f>ROUND(BV66,0)</f>
        <v>22273</v>
      </c>
      <c r="J805" s="275">
        <f>ROUND(BV67,0)</f>
        <v>27946</v>
      </c>
      <c r="K805" s="275">
        <f>ROUND(BV68,0)</f>
        <v>0</v>
      </c>
      <c r="L805" s="275">
        <f>ROUND(BV69,0)</f>
        <v>0</v>
      </c>
      <c r="M805" s="275">
        <f>ROUND(BV70,0)</f>
        <v>0</v>
      </c>
      <c r="N805" s="275"/>
      <c r="O805" s="275"/>
      <c r="P805" s="275">
        <f>IF(BV76&gt;0,ROUND(BV76,0),0)</f>
        <v>1134</v>
      </c>
      <c r="Q805" s="275">
        <f>IF(BV77&gt;0,ROUND(BV77,0),0)</f>
        <v>0</v>
      </c>
      <c r="R805" s="275">
        <f>IF(BV78&gt;0,ROUND(BV78,0),0)</f>
        <v>1134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173*2017*8700*A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173*2017*8710*A</v>
      </c>
      <c r="B807" s="275"/>
      <c r="C807" s="277">
        <f>ROUND(BX60,2)</f>
        <v>1</v>
      </c>
      <c r="D807" s="275">
        <f>ROUND(BX61,0)</f>
        <v>75841</v>
      </c>
      <c r="E807" s="275">
        <f>ROUND(BX62,0)</f>
        <v>18837</v>
      </c>
      <c r="F807" s="275">
        <f>ROUND(BX63,0)</f>
        <v>0</v>
      </c>
      <c r="G807" s="275">
        <f>ROUND(BX64,0)</f>
        <v>42</v>
      </c>
      <c r="H807" s="275">
        <f>ROUND(BX65,0)</f>
        <v>0</v>
      </c>
      <c r="I807" s="275">
        <f>ROUND(BX66,0)</f>
        <v>1865</v>
      </c>
      <c r="J807" s="275">
        <f>ROUND(BX67,0)</f>
        <v>0</v>
      </c>
      <c r="K807" s="275">
        <f>ROUND(BX68,0)</f>
        <v>0</v>
      </c>
      <c r="L807" s="275">
        <f>ROUND(BX69,0)</f>
        <v>0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173*2017*8720*A</v>
      </c>
      <c r="B808" s="275"/>
      <c r="C808" s="277">
        <f>ROUND(BY60,2)</f>
        <v>3</v>
      </c>
      <c r="D808" s="275">
        <f>ROUND(BY61,0)</f>
        <v>272390</v>
      </c>
      <c r="E808" s="275">
        <f>ROUND(BY62,0)</f>
        <v>67656</v>
      </c>
      <c r="F808" s="275">
        <f>ROUND(BY63,0)</f>
        <v>483</v>
      </c>
      <c r="G808" s="275">
        <f>ROUND(BY64,0)</f>
        <v>2444</v>
      </c>
      <c r="H808" s="275">
        <f>ROUND(BY65,0)</f>
        <v>0</v>
      </c>
      <c r="I808" s="275">
        <f>ROUND(BY66,0)</f>
        <v>11995</v>
      </c>
      <c r="J808" s="275">
        <f>ROUND(BY67,0)</f>
        <v>17423</v>
      </c>
      <c r="K808" s="275">
        <f>ROUND(BY68,0)</f>
        <v>0</v>
      </c>
      <c r="L808" s="275">
        <f>ROUND(BY69,0)</f>
        <v>122</v>
      </c>
      <c r="M808" s="275">
        <f>ROUND(BY70,0)</f>
        <v>0</v>
      </c>
      <c r="N808" s="275"/>
      <c r="O808" s="275"/>
      <c r="P808" s="275">
        <f>IF(BY76&gt;0,ROUND(BY76,0),0)</f>
        <v>707</v>
      </c>
      <c r="Q808" s="275">
        <f>IF(BY77&gt;0,ROUND(BY77,0),0)</f>
        <v>0</v>
      </c>
      <c r="R808" s="275">
        <f>IF(BY78&gt;0,ROUND(BY78,0),0)</f>
        <v>707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173*2017*8730*A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173*2017*8740*A</v>
      </c>
      <c r="B810" s="275"/>
      <c r="C810" s="277">
        <f>ROUND(CA60,2)</f>
        <v>0</v>
      </c>
      <c r="D810" s="275">
        <f>ROUND(CA61,0)</f>
        <v>0</v>
      </c>
      <c r="E810" s="275">
        <f>ROUND(CA62,0)</f>
        <v>0</v>
      </c>
      <c r="F810" s="275">
        <f>ROUND(CA63,0)</f>
        <v>0</v>
      </c>
      <c r="G810" s="275">
        <f>ROUND(CA64,0)</f>
        <v>0</v>
      </c>
      <c r="H810" s="275">
        <f>ROUND(CA65,0)</f>
        <v>0</v>
      </c>
      <c r="I810" s="275">
        <f>ROUND(CA66,0)</f>
        <v>0</v>
      </c>
      <c r="J810" s="275">
        <f>ROUND(CA67,0)</f>
        <v>0</v>
      </c>
      <c r="K810" s="275">
        <f>ROUND(CA68,0)</f>
        <v>0</v>
      </c>
      <c r="L810" s="275">
        <f>ROUND(CA69,0)</f>
        <v>0</v>
      </c>
      <c r="M810" s="275">
        <f>ROUND(CA70,0)</f>
        <v>0</v>
      </c>
      <c r="N810" s="275"/>
      <c r="O810" s="275"/>
      <c r="P810" s="275">
        <f>IF(CA76&gt;0,ROUND(CA76,0),0)</f>
        <v>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173*2017*8770*A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318</v>
      </c>
      <c r="H811" s="275">
        <f>ROUND(CB65,0)</f>
        <v>0</v>
      </c>
      <c r="I811" s="275">
        <f>ROUND(CB66,0)</f>
        <v>65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173*2017*8790*A</v>
      </c>
      <c r="B812" s="275"/>
      <c r="C812" s="277">
        <f>ROUND(CC60,2)</f>
        <v>2</v>
      </c>
      <c r="D812" s="275">
        <f>ROUND(CC61,0)</f>
        <v>206934</v>
      </c>
      <c r="E812" s="275">
        <f>ROUND(CC62,0)</f>
        <v>51398</v>
      </c>
      <c r="F812" s="275">
        <f>ROUND(CC63,0)</f>
        <v>6120</v>
      </c>
      <c r="G812" s="275">
        <f>ROUND(CC64,0)</f>
        <v>301</v>
      </c>
      <c r="H812" s="275">
        <f>ROUND(CC65,0)</f>
        <v>63</v>
      </c>
      <c r="I812" s="275">
        <f>ROUND(CC66,0)</f>
        <v>7259</v>
      </c>
      <c r="J812" s="275">
        <f>ROUND(CC67,0)</f>
        <v>0</v>
      </c>
      <c r="K812" s="275">
        <f>ROUND(CC68,0)</f>
        <v>46835</v>
      </c>
      <c r="L812" s="275">
        <f>ROUND(CC69,0)</f>
        <v>1098537</v>
      </c>
      <c r="M812" s="275">
        <f>ROUND(CC70,0)</f>
        <v>376774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173*2017*9000*A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0</v>
      </c>
      <c r="V813" s="276">
        <f>ROUND(CD70,0)</f>
        <v>0</v>
      </c>
      <c r="W813" s="275">
        <f>ROUND(CE72,0)</f>
        <v>1611703</v>
      </c>
      <c r="X813" s="275">
        <f>ROUND(C131,0)</f>
        <v>1198983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160</v>
      </c>
      <c r="D815" s="276">
        <f t="shared" si="22"/>
        <v>11967369</v>
      </c>
      <c r="E815" s="276">
        <f t="shared" si="22"/>
        <v>2972441</v>
      </c>
      <c r="F815" s="276">
        <f t="shared" si="22"/>
        <v>2064214</v>
      </c>
      <c r="G815" s="276">
        <f t="shared" si="22"/>
        <v>1541643</v>
      </c>
      <c r="H815" s="276">
        <f t="shared" si="22"/>
        <v>421353</v>
      </c>
      <c r="I815" s="276">
        <f t="shared" si="22"/>
        <v>2302438</v>
      </c>
      <c r="J815" s="276">
        <f t="shared" si="22"/>
        <v>1932980</v>
      </c>
      <c r="K815" s="276">
        <f t="shared" si="22"/>
        <v>175624</v>
      </c>
      <c r="L815" s="276">
        <f>SUM(L734:L813)+SUM(U734:U813)</f>
        <v>1247214</v>
      </c>
      <c r="M815" s="276">
        <f>SUM(M734:M813)+SUM(V734:V813)</f>
        <v>376774</v>
      </c>
      <c r="N815" s="276">
        <f t="shared" ref="N815:Y815" si="23">SUM(N734:N813)</f>
        <v>41536569</v>
      </c>
      <c r="O815" s="276">
        <f t="shared" si="23"/>
        <v>8731578</v>
      </c>
      <c r="P815" s="276">
        <f t="shared" si="23"/>
        <v>78437</v>
      </c>
      <c r="Q815" s="276">
        <f t="shared" si="23"/>
        <v>51976</v>
      </c>
      <c r="R815" s="276">
        <f t="shared" si="23"/>
        <v>46955</v>
      </c>
      <c r="S815" s="276">
        <f t="shared" si="23"/>
        <v>151236</v>
      </c>
      <c r="T815" s="280">
        <f t="shared" si="23"/>
        <v>21</v>
      </c>
      <c r="U815" s="276">
        <f t="shared" si="23"/>
        <v>0</v>
      </c>
      <c r="V815" s="276">
        <f t="shared" si="23"/>
        <v>0</v>
      </c>
      <c r="W815" s="276">
        <f t="shared" si="23"/>
        <v>1611703</v>
      </c>
      <c r="X815" s="276">
        <f t="shared" si="23"/>
        <v>1198983</v>
      </c>
      <c r="Y815" s="276">
        <f t="shared" si="23"/>
        <v>9326867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160</v>
      </c>
      <c r="D816" s="276">
        <f>CE61</f>
        <v>11967369</v>
      </c>
      <c r="E816" s="276">
        <f>CE62</f>
        <v>2972441</v>
      </c>
      <c r="F816" s="276">
        <f>CE63</f>
        <v>2064214</v>
      </c>
      <c r="G816" s="276">
        <f>CE64</f>
        <v>1541643</v>
      </c>
      <c r="H816" s="279">
        <f>CE65</f>
        <v>421353</v>
      </c>
      <c r="I816" s="279">
        <f>CE66</f>
        <v>2302438</v>
      </c>
      <c r="J816" s="279">
        <f>CE67</f>
        <v>1932980</v>
      </c>
      <c r="K816" s="279">
        <f>CE68</f>
        <v>175624</v>
      </c>
      <c r="L816" s="279">
        <f>CE69</f>
        <v>1247214</v>
      </c>
      <c r="M816" s="279">
        <f>CE70</f>
        <v>376774</v>
      </c>
      <c r="N816" s="276">
        <f>CE75</f>
        <v>41536569</v>
      </c>
      <c r="O816" s="276">
        <f>CE73</f>
        <v>8731578</v>
      </c>
      <c r="P816" s="276">
        <f>CE76</f>
        <v>78437</v>
      </c>
      <c r="Q816" s="276">
        <f>CE77</f>
        <v>51976</v>
      </c>
      <c r="R816" s="276">
        <f>CE78</f>
        <v>46955</v>
      </c>
      <c r="S816" s="276">
        <f>CE79</f>
        <v>151236</v>
      </c>
      <c r="T816" s="280">
        <f>CE80</f>
        <v>21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9326866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11967369</v>
      </c>
      <c r="E817" s="180">
        <f>C379</f>
        <v>2972439</v>
      </c>
      <c r="F817" s="180">
        <f>C380</f>
        <v>2064214</v>
      </c>
      <c r="G817" s="240">
        <f>C381</f>
        <v>1541643</v>
      </c>
      <c r="H817" s="240">
        <f>C382</f>
        <v>421353</v>
      </c>
      <c r="I817" s="240">
        <f>C383</f>
        <v>2132360</v>
      </c>
      <c r="J817" s="240">
        <f>C384</f>
        <v>1932978</v>
      </c>
      <c r="K817" s="240">
        <f>C385</f>
        <v>175624</v>
      </c>
      <c r="L817" s="240">
        <f>C386+C387+C388+C389</f>
        <v>1417297</v>
      </c>
      <c r="M817" s="240">
        <f>C370</f>
        <v>376774</v>
      </c>
      <c r="N817" s="180">
        <f>D361</f>
        <v>41536569</v>
      </c>
      <c r="O817" s="180">
        <f>C359</f>
        <v>8731578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N16" sqref="N16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Morton General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H-172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521 Adams Ave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1138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Morton WA 98356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H-172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Morton General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Lewis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Leianne Everett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Richard Boggess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Shelly Fritz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360-496-5112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360-496-3511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181</v>
      </c>
      <c r="G23" s="21">
        <f>data!D111</f>
        <v>575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53</v>
      </c>
      <c r="G24" s="21">
        <f>data!D112</f>
        <v>4767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15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10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0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1783714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Morton General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118</v>
      </c>
      <c r="C7" s="48">
        <f>data!B139</f>
        <v>383</v>
      </c>
      <c r="D7" s="48">
        <f>data!B140</f>
        <v>9520</v>
      </c>
      <c r="E7" s="48">
        <f>data!B141</f>
        <v>3356269</v>
      </c>
      <c r="F7" s="48">
        <f>data!B142</f>
        <v>17805593</v>
      </c>
      <c r="G7" s="48">
        <f>data!B141+data!B142</f>
        <v>21161862</v>
      </c>
    </row>
    <row r="8" spans="1:13" ht="20.100000000000001" customHeight="1" x14ac:dyDescent="0.25">
      <c r="A8" s="23" t="s">
        <v>297</v>
      </c>
      <c r="B8" s="48">
        <f>data!C138</f>
        <v>29</v>
      </c>
      <c r="C8" s="48">
        <f>data!C139</f>
        <v>97</v>
      </c>
      <c r="D8" s="48">
        <f>data!C140</f>
        <v>3390</v>
      </c>
      <c r="E8" s="48">
        <f>data!C141</f>
        <v>1019676</v>
      </c>
      <c r="F8" s="48">
        <f>data!C142</f>
        <v>8335836</v>
      </c>
      <c r="G8" s="48">
        <f>data!C141+data!C142</f>
        <v>9355512</v>
      </c>
    </row>
    <row r="9" spans="1:13" ht="20.100000000000001" customHeight="1" x14ac:dyDescent="0.25">
      <c r="A9" s="23" t="s">
        <v>1058</v>
      </c>
      <c r="B9" s="48">
        <f>data!D138</f>
        <v>34</v>
      </c>
      <c r="C9" s="48">
        <f>data!D139</f>
        <v>95</v>
      </c>
      <c r="D9" s="48">
        <f>data!D140</f>
        <v>3226</v>
      </c>
      <c r="E9" s="48">
        <f>data!D141</f>
        <v>856718</v>
      </c>
      <c r="F9" s="48">
        <f>data!D142</f>
        <v>8283965</v>
      </c>
      <c r="G9" s="48">
        <f>data!D141+data!D142</f>
        <v>9140683</v>
      </c>
    </row>
    <row r="10" spans="1:13" ht="20.100000000000001" customHeight="1" x14ac:dyDescent="0.25">
      <c r="A10" s="111" t="s">
        <v>203</v>
      </c>
      <c r="B10" s="48">
        <f>data!E138</f>
        <v>181</v>
      </c>
      <c r="C10" s="48">
        <f>data!E139</f>
        <v>575</v>
      </c>
      <c r="D10" s="48">
        <f>data!E140</f>
        <v>16136</v>
      </c>
      <c r="E10" s="48">
        <f>data!E141</f>
        <v>5232663</v>
      </c>
      <c r="F10" s="48">
        <f>data!E142</f>
        <v>34425394</v>
      </c>
      <c r="G10" s="48">
        <f>data!E141+data!E142</f>
        <v>39658057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47</v>
      </c>
      <c r="C16" s="48">
        <f>data!B145</f>
        <v>664</v>
      </c>
      <c r="D16" s="48">
        <f>data!B146</f>
        <v>0</v>
      </c>
      <c r="E16" s="48">
        <f>data!B147</f>
        <v>1650668</v>
      </c>
      <c r="F16" s="48">
        <f>data!B148</f>
        <v>0</v>
      </c>
      <c r="G16" s="48">
        <f>data!B147+data!B148</f>
        <v>1650668</v>
      </c>
    </row>
    <row r="17" spans="1:7" ht="20.100000000000001" customHeight="1" x14ac:dyDescent="0.25">
      <c r="A17" s="23" t="s">
        <v>297</v>
      </c>
      <c r="B17" s="48">
        <f>data!C144</f>
        <v>2</v>
      </c>
      <c r="C17" s="48">
        <f>data!C145</f>
        <v>3710</v>
      </c>
      <c r="D17" s="48">
        <f>data!C146</f>
        <v>0</v>
      </c>
      <c r="E17" s="48">
        <f>data!C147</f>
        <v>1513558</v>
      </c>
      <c r="F17" s="48">
        <f>data!C148</f>
        <v>0</v>
      </c>
      <c r="G17" s="48">
        <f>data!C147+data!C148</f>
        <v>1513558</v>
      </c>
    </row>
    <row r="18" spans="1:7" ht="20.100000000000001" customHeight="1" x14ac:dyDescent="0.25">
      <c r="A18" s="23" t="s">
        <v>1058</v>
      </c>
      <c r="B18" s="48">
        <f>data!D144</f>
        <v>4</v>
      </c>
      <c r="C18" s="48">
        <f>data!D145</f>
        <v>393</v>
      </c>
      <c r="D18" s="48">
        <f>data!D146</f>
        <v>0</v>
      </c>
      <c r="E18" s="48">
        <f>data!D147</f>
        <v>196048</v>
      </c>
      <c r="F18" s="48">
        <f>data!D148</f>
        <v>0</v>
      </c>
      <c r="G18" s="48">
        <f>data!D147+data!D148</f>
        <v>196048</v>
      </c>
    </row>
    <row r="19" spans="1:7" ht="20.100000000000001" customHeight="1" x14ac:dyDescent="0.25">
      <c r="A19" s="111" t="s">
        <v>203</v>
      </c>
      <c r="B19" s="48">
        <f>data!E144</f>
        <v>53</v>
      </c>
      <c r="C19" s="48">
        <f>data!E145</f>
        <v>4767</v>
      </c>
      <c r="D19" s="48">
        <f>data!E146</f>
        <v>0</v>
      </c>
      <c r="E19" s="48">
        <f>data!E147</f>
        <v>3360274</v>
      </c>
      <c r="F19" s="48">
        <f>data!E148</f>
        <v>0</v>
      </c>
      <c r="G19" s="48">
        <f>data!E147+data!E148</f>
        <v>3360274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1944223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1930745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Morton General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878985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18740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318647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1217060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98538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480780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100879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114791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3228420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 t="str">
        <f>data!C175</f>
        <v xml:space="preserve"> 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143686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143686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80736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124841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205577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13320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164903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178223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516679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516679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Morton General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971400</v>
      </c>
      <c r="D7" s="21">
        <f>data!C195</f>
        <v>0</v>
      </c>
      <c r="E7" s="21">
        <f>data!D195</f>
        <v>2800</v>
      </c>
      <c r="F7" s="21">
        <f>data!E195</f>
        <v>968600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1426739</v>
      </c>
      <c r="D8" s="21">
        <f>data!C196</f>
        <v>0</v>
      </c>
      <c r="E8" s="21">
        <f>data!D196</f>
        <v>0</v>
      </c>
      <c r="F8" s="21">
        <f>data!E196</f>
        <v>1426739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17024205</v>
      </c>
      <c r="D9" s="21">
        <f>data!C197</f>
        <v>0</v>
      </c>
      <c r="E9" s="21">
        <f>data!D197</f>
        <v>36962</v>
      </c>
      <c r="F9" s="21">
        <f>data!E197</f>
        <v>16987243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2677876</v>
      </c>
      <c r="D10" s="21">
        <f>data!C198</f>
        <v>0</v>
      </c>
      <c r="E10" s="21">
        <f>data!D198</f>
        <v>0</v>
      </c>
      <c r="F10" s="21">
        <f>data!E198</f>
        <v>2677876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7377883</v>
      </c>
      <c r="D12" s="21">
        <f>data!C200</f>
        <v>14472</v>
      </c>
      <c r="E12" s="21" t="str">
        <f>data!D200</f>
        <v xml:space="preserve"> </v>
      </c>
      <c r="F12" s="21">
        <f>data!E200</f>
        <v>7392355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159091</v>
      </c>
      <c r="D15" s="21">
        <f>data!C203</f>
        <v>0</v>
      </c>
      <c r="E15" s="21">
        <f>data!D203</f>
        <v>0</v>
      </c>
      <c r="F15" s="21">
        <f>data!E203</f>
        <v>159091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29637194</v>
      </c>
      <c r="D16" s="21">
        <f>data!C204</f>
        <v>14472</v>
      </c>
      <c r="E16" s="21">
        <f>data!D204</f>
        <v>39762</v>
      </c>
      <c r="F16" s="21">
        <f>data!E204</f>
        <v>29611904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895795</v>
      </c>
      <c r="D24" s="21">
        <f>data!C209</f>
        <v>89151</v>
      </c>
      <c r="E24" s="21">
        <f>data!D209</f>
        <v>0</v>
      </c>
      <c r="F24" s="21">
        <f>data!E209</f>
        <v>984946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10459178</v>
      </c>
      <c r="D25" s="21">
        <f>data!C210</f>
        <v>639390</v>
      </c>
      <c r="E25" s="21">
        <f>data!D210</f>
        <v>0</v>
      </c>
      <c r="F25" s="21">
        <f>data!E210</f>
        <v>11098568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1455903</v>
      </c>
      <c r="D26" s="21">
        <f>data!C211</f>
        <v>127481</v>
      </c>
      <c r="E26" s="21">
        <f>data!D211</f>
        <v>0</v>
      </c>
      <c r="F26" s="21">
        <f>data!E211</f>
        <v>1583384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4838743</v>
      </c>
      <c r="D28" s="21">
        <f>data!C213</f>
        <v>283224</v>
      </c>
      <c r="E28" s="21">
        <f>data!D213</f>
        <v>0</v>
      </c>
      <c r="F28" s="21">
        <f>data!E213</f>
        <v>5121967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17649619</v>
      </c>
      <c r="D32" s="21">
        <f>data!C217</f>
        <v>1139246</v>
      </c>
      <c r="E32" s="21">
        <f>data!D217</f>
        <v>0</v>
      </c>
      <c r="F32" s="21">
        <f>data!E217</f>
        <v>18788865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Morton General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1152550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7895574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5433098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316654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0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 t="str">
        <f>data!C227</f>
        <v xml:space="preserve"> 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2458872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16104198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0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154969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154969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1095808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18507525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21" zoomScale="75" workbookViewId="0">
      <selection activeCell="C77" sqref="C77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Morton General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3669662</v>
      </c>
    </row>
    <row r="7" spans="1:13" ht="20.100000000000001" customHeight="1" x14ac:dyDescent="0.25">
      <c r="A7" s="13">
        <v>3</v>
      </c>
      <c r="B7" s="14" t="s">
        <v>363</v>
      </c>
      <c r="C7" s="21" t="str">
        <f>data!C251</f>
        <v xml:space="preserve"> 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7130324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3756600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892822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58920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301089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278903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8575120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1282344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1282344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968600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1426739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16987243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2677876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7392356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159092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29611906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18788866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10823040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0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20680504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Morton General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503666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1448525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487853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25506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1722955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4188505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76581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9960764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 t="str">
        <f>data!C327</f>
        <v xml:space="preserve"> 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10037345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1722955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8314390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8177609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8177609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20680504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Morton General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8592937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34425394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43018331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1152550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16086685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154969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1113321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18507525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24510806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512958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1809700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2322658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26833464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13827291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3228420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1745271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2117454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411363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2720081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1810679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143686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205577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178223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516679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10999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26915723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-82259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0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-82259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-82259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Morton General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575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16.2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1552346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351686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32031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54241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91031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423208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3896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0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2508439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1829521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2355280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1047322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3402602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18333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4142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18500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24156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16.2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Morton General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4767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8208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16.100000000000001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867551</v>
      </c>
      <c r="F43" s="14">
        <f>data!M61</f>
        <v>0</v>
      </c>
      <c r="G43" s="14">
        <f>data!N61</f>
        <v>77680</v>
      </c>
      <c r="H43" s="14">
        <f>data!O61</f>
        <v>0</v>
      </c>
      <c r="I43" s="14">
        <f>data!P61</f>
        <v>232303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205499</v>
      </c>
      <c r="F44" s="14">
        <f>data!M62</f>
        <v>0</v>
      </c>
      <c r="G44" s="14">
        <f>data!N62</f>
        <v>10565</v>
      </c>
      <c r="H44" s="14">
        <f>data!O62</f>
        <v>0</v>
      </c>
      <c r="I44" s="14">
        <f>data!P62</f>
        <v>57634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5120</v>
      </c>
      <c r="F45" s="14">
        <f>data!M63</f>
        <v>0</v>
      </c>
      <c r="G45" s="14">
        <f>data!N63</f>
        <v>106222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60771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78544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5282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19214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29918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1730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1144223</v>
      </c>
      <c r="F53" s="14">
        <f>data!M71</f>
        <v>0</v>
      </c>
      <c r="G53" s="14">
        <f>data!N71</f>
        <v>194467</v>
      </c>
      <c r="H53" s="14">
        <f>data!O71</f>
        <v>0</v>
      </c>
      <c r="I53" s="14">
        <f>data!P71</f>
        <v>419343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953840</v>
      </c>
      <c r="F55" s="48">
        <f>+data!M678</f>
        <v>0</v>
      </c>
      <c r="G55" s="48">
        <f>+data!M679</f>
        <v>42055</v>
      </c>
      <c r="H55" s="48">
        <f>+data!M680</f>
        <v>0</v>
      </c>
      <c r="I55" s="48">
        <f>+data!M681</f>
        <v>284300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2189769</v>
      </c>
      <c r="F56" s="14">
        <f>data!M73</f>
        <v>0</v>
      </c>
      <c r="G56" s="14">
        <f>data!N73</f>
        <v>135246</v>
      </c>
      <c r="H56" s="14">
        <f>data!O73</f>
        <v>0</v>
      </c>
      <c r="I56" s="14">
        <f>data!P73</f>
        <v>222385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790</v>
      </c>
      <c r="F57" s="14">
        <f>data!M74</f>
        <v>0</v>
      </c>
      <c r="G57" s="14">
        <f>data!N74</f>
        <v>65836</v>
      </c>
      <c r="H57" s="14">
        <f>data!O74</f>
        <v>0</v>
      </c>
      <c r="I57" s="14">
        <f>data!P74</f>
        <v>1080572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2190559</v>
      </c>
      <c r="F58" s="14">
        <f>data!M75</f>
        <v>0</v>
      </c>
      <c r="G58" s="14">
        <f>data!N75</f>
        <v>201082</v>
      </c>
      <c r="H58" s="14">
        <f>data!O75</f>
        <v>0</v>
      </c>
      <c r="I58" s="14">
        <f>data!P75</f>
        <v>1302957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1296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12039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1300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47331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8097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16.100000000000001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2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Morton General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0</v>
      </c>
      <c r="D73" s="48">
        <f>data!R59</f>
        <v>13736</v>
      </c>
      <c r="E73" s="212"/>
      <c r="F73" s="212"/>
      <c r="G73" s="14">
        <f>data!U59</f>
        <v>48014</v>
      </c>
      <c r="H73" s="14">
        <f>data!V59</f>
        <v>0</v>
      </c>
      <c r="I73" s="14">
        <f>data!W59</f>
        <v>293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0</v>
      </c>
      <c r="D74" s="26">
        <f>data!R60</f>
        <v>1.3</v>
      </c>
      <c r="E74" s="26">
        <f>data!S60</f>
        <v>0</v>
      </c>
      <c r="F74" s="26">
        <f>data!T60</f>
        <v>0</v>
      </c>
      <c r="G74" s="26">
        <f>data!U60</f>
        <v>6.3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0</v>
      </c>
      <c r="D75" s="14">
        <f>data!R61</f>
        <v>443035</v>
      </c>
      <c r="E75" s="14">
        <f>data!S61</f>
        <v>0</v>
      </c>
      <c r="F75" s="14">
        <f>data!T61</f>
        <v>0</v>
      </c>
      <c r="G75" s="14">
        <f>data!U61</f>
        <v>521304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0</v>
      </c>
      <c r="D76" s="14">
        <f>data!R62</f>
        <v>104308</v>
      </c>
      <c r="E76" s="14">
        <f>data!S62</f>
        <v>0</v>
      </c>
      <c r="F76" s="14">
        <f>data!T62</f>
        <v>0</v>
      </c>
      <c r="G76" s="14">
        <f>data!U62</f>
        <v>123455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2790</v>
      </c>
      <c r="E77" s="14">
        <f>data!S63</f>
        <v>0</v>
      </c>
      <c r="F77" s="14">
        <f>data!T63</f>
        <v>0</v>
      </c>
      <c r="G77" s="14">
        <f>data!U63</f>
        <v>9750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0</v>
      </c>
      <c r="D78" s="14">
        <f>data!R64</f>
        <v>6124</v>
      </c>
      <c r="E78" s="14">
        <f>data!S64</f>
        <v>18107</v>
      </c>
      <c r="F78" s="14">
        <f>data!T64</f>
        <v>0</v>
      </c>
      <c r="G78" s="14">
        <f>data!U64</f>
        <v>235822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0</v>
      </c>
      <c r="D80" s="14">
        <f>data!R66</f>
        <v>6066</v>
      </c>
      <c r="E80" s="14">
        <f>data!S66</f>
        <v>15807</v>
      </c>
      <c r="F80" s="14">
        <f>data!T66</f>
        <v>0</v>
      </c>
      <c r="G80" s="14">
        <f>data!U66</f>
        <v>245776</v>
      </c>
      <c r="H80" s="14">
        <f>data!V66</f>
        <v>0</v>
      </c>
      <c r="I80" s="14">
        <f>data!W66</f>
        <v>150688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0</v>
      </c>
      <c r="D81" s="14">
        <f>data!R67</f>
        <v>0</v>
      </c>
      <c r="E81" s="14">
        <f>data!S67</f>
        <v>0</v>
      </c>
      <c r="F81" s="14">
        <f>data!T67</f>
        <v>0</v>
      </c>
      <c r="G81" s="14">
        <f>data!U67</f>
        <v>24308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0</v>
      </c>
      <c r="D82" s="14">
        <f>data!R68</f>
        <v>0</v>
      </c>
      <c r="E82" s="14">
        <f>data!S68</f>
        <v>0</v>
      </c>
      <c r="F82" s="14">
        <f>data!T68</f>
        <v>0</v>
      </c>
      <c r="G82" s="14">
        <f>data!U68</f>
        <v>1353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0</v>
      </c>
      <c r="D83" s="14">
        <f>data!R69</f>
        <v>0</v>
      </c>
      <c r="E83" s="14">
        <f>data!S69</f>
        <v>0</v>
      </c>
      <c r="F83" s="14">
        <f>data!T69</f>
        <v>0</v>
      </c>
      <c r="G83" s="14">
        <f>data!U69</f>
        <v>0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0</v>
      </c>
      <c r="D85" s="14">
        <f>data!R71</f>
        <v>562323</v>
      </c>
      <c r="E85" s="14">
        <f>data!S71</f>
        <v>33914</v>
      </c>
      <c r="F85" s="14">
        <f>data!T71</f>
        <v>0</v>
      </c>
      <c r="G85" s="14">
        <f>data!U71</f>
        <v>1161768</v>
      </c>
      <c r="H85" s="14">
        <f>data!V71</f>
        <v>0</v>
      </c>
      <c r="I85" s="14">
        <f>data!W71</f>
        <v>150688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4153</v>
      </c>
      <c r="D87" s="48">
        <f>+data!M683</f>
        <v>144417</v>
      </c>
      <c r="E87" s="48">
        <f>+data!M684</f>
        <v>17754</v>
      </c>
      <c r="F87" s="48">
        <f>+data!M685</f>
        <v>0</v>
      </c>
      <c r="G87" s="48">
        <f>+data!M686</f>
        <v>761400</v>
      </c>
      <c r="H87" s="48">
        <f>+data!M687</f>
        <v>0</v>
      </c>
      <c r="I87" s="48">
        <f>+data!M688</f>
        <v>89596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11480</v>
      </c>
      <c r="D88" s="14">
        <f>data!R73</f>
        <v>95055</v>
      </c>
      <c r="E88" s="14">
        <f>data!S73</f>
        <v>36189</v>
      </c>
      <c r="F88" s="14">
        <f>data!T73</f>
        <v>0</v>
      </c>
      <c r="G88" s="14">
        <f>data!U73</f>
        <v>623258</v>
      </c>
      <c r="H88" s="14">
        <f>data!V73</f>
        <v>0</v>
      </c>
      <c r="I88" s="14">
        <f>data!W73</f>
        <v>10923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34257</v>
      </c>
      <c r="D89" s="14">
        <f>data!R74</f>
        <v>606573</v>
      </c>
      <c r="E89" s="14">
        <f>data!S74</f>
        <v>94815</v>
      </c>
      <c r="F89" s="14">
        <f>data!T74</f>
        <v>0</v>
      </c>
      <c r="G89" s="14">
        <f>data!U74</f>
        <v>4862297</v>
      </c>
      <c r="H89" s="14">
        <f>data!V74</f>
        <v>0</v>
      </c>
      <c r="I89" s="14">
        <f>data!W74</f>
        <v>772666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45737</v>
      </c>
      <c r="D90" s="14">
        <f>data!R75</f>
        <v>701628</v>
      </c>
      <c r="E90" s="14">
        <f>data!S75</f>
        <v>131004</v>
      </c>
      <c r="F90" s="14">
        <f>data!T75</f>
        <v>0</v>
      </c>
      <c r="G90" s="14">
        <f>data!U75</f>
        <v>5485555</v>
      </c>
      <c r="H90" s="14">
        <f>data!V75</f>
        <v>0</v>
      </c>
      <c r="I90" s="14">
        <f>data!W75</f>
        <v>783589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0</v>
      </c>
      <c r="D92" s="14">
        <f>data!R76</f>
        <v>0</v>
      </c>
      <c r="E92" s="14">
        <f>data!S76</f>
        <v>0</v>
      </c>
      <c r="F92" s="14">
        <f>data!T76</f>
        <v>0</v>
      </c>
      <c r="G92" s="14">
        <f>data!U76</f>
        <v>1053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0</v>
      </c>
      <c r="D94" s="14">
        <f>data!R78</f>
        <v>0</v>
      </c>
      <c r="E94" s="14">
        <f>data!S78</f>
        <v>0</v>
      </c>
      <c r="F94" s="14">
        <f>data!T78</f>
        <v>0</v>
      </c>
      <c r="G94" s="14">
        <f>data!U78</f>
        <v>1100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0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Morton General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1459</v>
      </c>
      <c r="D105" s="14">
        <f>data!Y59</f>
        <v>5328</v>
      </c>
      <c r="E105" s="14">
        <f>data!Z59</f>
        <v>0</v>
      </c>
      <c r="F105" s="14">
        <f>data!AA59</f>
        <v>80</v>
      </c>
      <c r="G105" s="212"/>
      <c r="H105" s="14">
        <f>data!AC59</f>
        <v>11005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5.3</v>
      </c>
      <c r="E106" s="26">
        <f>data!Z60</f>
        <v>0</v>
      </c>
      <c r="F106" s="26">
        <f>data!AA60</f>
        <v>0</v>
      </c>
      <c r="G106" s="26">
        <f>data!AB60</f>
        <v>2</v>
      </c>
      <c r="H106" s="26">
        <f>data!AC60</f>
        <v>2.1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566772</v>
      </c>
      <c r="E107" s="14">
        <f>data!Z61</f>
        <v>0</v>
      </c>
      <c r="F107" s="14">
        <f>data!AA61</f>
        <v>0</v>
      </c>
      <c r="G107" s="14">
        <f>data!AB61</f>
        <v>221889</v>
      </c>
      <c r="H107" s="14">
        <f>data!AC61</f>
        <v>189757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134489</v>
      </c>
      <c r="E108" s="14">
        <f>data!Z62</f>
        <v>0</v>
      </c>
      <c r="F108" s="14">
        <f>data!AA62</f>
        <v>0</v>
      </c>
      <c r="G108" s="14">
        <f>data!AB62</f>
        <v>55161</v>
      </c>
      <c r="H108" s="14">
        <f>data!AC62</f>
        <v>43218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0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411482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15296</v>
      </c>
      <c r="D110" s="14">
        <f>data!Y64</f>
        <v>2076</v>
      </c>
      <c r="E110" s="14">
        <f>data!Z64</f>
        <v>0</v>
      </c>
      <c r="F110" s="14">
        <f>data!AA64</f>
        <v>17078</v>
      </c>
      <c r="G110" s="14">
        <f>data!AB64</f>
        <v>523819</v>
      </c>
      <c r="H110" s="14">
        <f>data!AC64</f>
        <v>20625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92760</v>
      </c>
      <c r="D112" s="14">
        <f>data!Y66</f>
        <v>81986</v>
      </c>
      <c r="E112" s="14">
        <f>data!Z66</f>
        <v>0</v>
      </c>
      <c r="F112" s="14">
        <f>data!AA66</f>
        <v>102005</v>
      </c>
      <c r="G112" s="14">
        <f>data!AB66</f>
        <v>58156</v>
      </c>
      <c r="H112" s="14">
        <f>data!AC66</f>
        <v>1663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56626</v>
      </c>
      <c r="E113" s="14">
        <f>data!Z67</f>
        <v>0</v>
      </c>
      <c r="F113" s="14">
        <f>data!AA67</f>
        <v>0</v>
      </c>
      <c r="G113" s="14">
        <f>data!AB67</f>
        <v>11496</v>
      </c>
      <c r="H113" s="14">
        <f>data!AC67</f>
        <v>22900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2708</v>
      </c>
      <c r="E114" s="14">
        <f>data!Z68</f>
        <v>0</v>
      </c>
      <c r="F114" s="14">
        <f>data!AA68</f>
        <v>0</v>
      </c>
      <c r="G114" s="14">
        <f>data!AB68</f>
        <v>55143</v>
      </c>
      <c r="H114" s="14">
        <f>data!AC68</f>
        <v>32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0</v>
      </c>
      <c r="E115" s="14">
        <f>data!Z69</f>
        <v>0</v>
      </c>
      <c r="F115" s="14">
        <f>data!AA69</f>
        <v>0</v>
      </c>
      <c r="G115" s="14">
        <f>data!AB69</f>
        <v>0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0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108056</v>
      </c>
      <c r="D117" s="14">
        <f>data!Y71</f>
        <v>844657</v>
      </c>
      <c r="E117" s="14">
        <f>data!Z71</f>
        <v>0</v>
      </c>
      <c r="F117" s="14">
        <f>data!AA71</f>
        <v>119083</v>
      </c>
      <c r="G117" s="14">
        <f>data!AB71</f>
        <v>925664</v>
      </c>
      <c r="H117" s="14">
        <f>data!AC71</f>
        <v>689677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301430</v>
      </c>
      <c r="D119" s="48">
        <f>+data!M690</f>
        <v>505298</v>
      </c>
      <c r="E119" s="48">
        <f>+data!M691</f>
        <v>0</v>
      </c>
      <c r="F119" s="48">
        <f>+data!M692</f>
        <v>51964</v>
      </c>
      <c r="G119" s="48">
        <f>+data!M693</f>
        <v>731050</v>
      </c>
      <c r="H119" s="48">
        <f>+data!M694</f>
        <v>316038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190765</v>
      </c>
      <c r="D120" s="14">
        <f>data!Y73</f>
        <v>106430</v>
      </c>
      <c r="E120" s="14">
        <f>data!Z73</f>
        <v>0</v>
      </c>
      <c r="F120" s="14">
        <f>data!AA73</f>
        <v>0</v>
      </c>
      <c r="G120" s="14">
        <f>data!AB73</f>
        <v>1798662</v>
      </c>
      <c r="H120" s="14">
        <f>data!AC73</f>
        <v>305719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2967097</v>
      </c>
      <c r="D121" s="14">
        <f>data!Y74</f>
        <v>2560833</v>
      </c>
      <c r="E121" s="14">
        <f>data!Z74</f>
        <v>0</v>
      </c>
      <c r="F121" s="14">
        <f>data!AA74</f>
        <v>394034</v>
      </c>
      <c r="G121" s="14">
        <f>data!AB74</f>
        <v>4042413</v>
      </c>
      <c r="H121" s="14">
        <f>data!AC74</f>
        <v>1571254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3157862</v>
      </c>
      <c r="D122" s="14">
        <f>data!Y75</f>
        <v>2667263</v>
      </c>
      <c r="E122" s="14">
        <f>data!Z75</f>
        <v>0</v>
      </c>
      <c r="F122" s="14">
        <f>data!AA75</f>
        <v>394034</v>
      </c>
      <c r="G122" s="14">
        <f>data!AB75</f>
        <v>5841075</v>
      </c>
      <c r="H122" s="14">
        <f>data!AC75</f>
        <v>1876973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2453</v>
      </c>
      <c r="E124" s="14">
        <f>data!Z76</f>
        <v>0</v>
      </c>
      <c r="F124" s="14">
        <f>data!AA76</f>
        <v>0</v>
      </c>
      <c r="G124" s="14">
        <f>data!AB76</f>
        <v>498</v>
      </c>
      <c r="H124" s="14">
        <f>data!AC76</f>
        <v>992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2500</v>
      </c>
      <c r="E126" s="14">
        <f>data!Z78</f>
        <v>0</v>
      </c>
      <c r="F126" s="14">
        <f>data!AA78</f>
        <v>0</v>
      </c>
      <c r="G126" s="14">
        <f>data!AB78</f>
        <v>500</v>
      </c>
      <c r="H126" s="14">
        <f>data!AC78</f>
        <v>1000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9101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Morton General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20386</v>
      </c>
      <c r="D137" s="14">
        <f>data!AF59</f>
        <v>0</v>
      </c>
      <c r="E137" s="14">
        <f>data!AG59</f>
        <v>4456</v>
      </c>
      <c r="F137" s="14">
        <f>data!AH59</f>
        <v>0</v>
      </c>
      <c r="G137" s="14">
        <f>data!AI59</f>
        <v>0</v>
      </c>
      <c r="H137" s="14">
        <f>data!AJ59</f>
        <v>1133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6.9</v>
      </c>
      <c r="D138" s="26">
        <f>data!AF60</f>
        <v>0</v>
      </c>
      <c r="E138" s="26">
        <f>data!AG60</f>
        <v>12.2</v>
      </c>
      <c r="F138" s="26">
        <f>data!AH60</f>
        <v>0</v>
      </c>
      <c r="G138" s="26">
        <f>data!AI60</f>
        <v>0</v>
      </c>
      <c r="H138" s="26">
        <f>data!AJ60</f>
        <v>2.7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849276</v>
      </c>
      <c r="D139" s="14">
        <f>data!AF61</f>
        <v>0</v>
      </c>
      <c r="E139" s="14">
        <f>data!AG61</f>
        <v>1496637</v>
      </c>
      <c r="F139" s="14">
        <f>data!AH61</f>
        <v>0</v>
      </c>
      <c r="G139" s="14">
        <f>data!AI61</f>
        <v>22674</v>
      </c>
      <c r="H139" s="14">
        <f>data!AJ61</f>
        <v>386851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170622</v>
      </c>
      <c r="D140" s="14">
        <f>data!AF62</f>
        <v>0</v>
      </c>
      <c r="E140" s="14">
        <f>data!AG62</f>
        <v>395894</v>
      </c>
      <c r="F140" s="14">
        <f>data!AH62</f>
        <v>0</v>
      </c>
      <c r="G140" s="14">
        <f>data!AI62</f>
        <v>5450</v>
      </c>
      <c r="H140" s="14">
        <f>data!AJ62</f>
        <v>82161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22098</v>
      </c>
      <c r="D141" s="14">
        <f>data!AF63</f>
        <v>0</v>
      </c>
      <c r="E141" s="14">
        <f>data!AG63</f>
        <v>444860</v>
      </c>
      <c r="F141" s="14">
        <f>data!AH63</f>
        <v>0</v>
      </c>
      <c r="G141" s="14">
        <f>data!AI63</f>
        <v>0</v>
      </c>
      <c r="H141" s="14">
        <f>data!AJ63</f>
        <v>24170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0</v>
      </c>
      <c r="D142" s="14">
        <f>data!AF64</f>
        <v>0</v>
      </c>
      <c r="E142" s="14">
        <f>data!AG64</f>
        <v>74171</v>
      </c>
      <c r="F142" s="14">
        <f>data!AH64</f>
        <v>0</v>
      </c>
      <c r="G142" s="14">
        <f>data!AI64</f>
        <v>9460</v>
      </c>
      <c r="H142" s="14">
        <f>data!AJ64</f>
        <v>10469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245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61250</v>
      </c>
      <c r="D144" s="14">
        <f>data!AF66</f>
        <v>0</v>
      </c>
      <c r="E144" s="14">
        <f>data!AG66</f>
        <v>29954</v>
      </c>
      <c r="F144" s="14">
        <f>data!AH66</f>
        <v>0</v>
      </c>
      <c r="G144" s="14">
        <f>data!AI66</f>
        <v>792</v>
      </c>
      <c r="H144" s="14">
        <f>data!AJ66</f>
        <v>3344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65237</v>
      </c>
      <c r="D145" s="14">
        <f>data!AF67</f>
        <v>0</v>
      </c>
      <c r="E145" s="14">
        <f>data!AG67</f>
        <v>81673</v>
      </c>
      <c r="F145" s="14">
        <f>data!AH67</f>
        <v>0</v>
      </c>
      <c r="G145" s="14">
        <f>data!AI67</f>
        <v>0</v>
      </c>
      <c r="H145" s="14">
        <f>data!AJ67</f>
        <v>32965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1756</v>
      </c>
      <c r="D146" s="14">
        <f>data!AF68</f>
        <v>0</v>
      </c>
      <c r="E146" s="14">
        <f>data!AG68</f>
        <v>3628</v>
      </c>
      <c r="F146" s="14">
        <f>data!AH68</f>
        <v>0</v>
      </c>
      <c r="G146" s="14">
        <f>data!AI68</f>
        <v>646</v>
      </c>
      <c r="H146" s="14">
        <f>data!AJ68</f>
        <v>924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0</v>
      </c>
      <c r="D147" s="14">
        <f>data!AF69</f>
        <v>0</v>
      </c>
      <c r="E147" s="14">
        <f>data!AG69</f>
        <v>0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1170484</v>
      </c>
      <c r="D149" s="14">
        <f>data!AF71</f>
        <v>0</v>
      </c>
      <c r="E149" s="14">
        <f>data!AG71</f>
        <v>2526817</v>
      </c>
      <c r="F149" s="14">
        <f>data!AH71</f>
        <v>0</v>
      </c>
      <c r="G149" s="14">
        <f>data!AI71</f>
        <v>39022</v>
      </c>
      <c r="H149" s="14">
        <f>data!AJ71</f>
        <v>540884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568574</v>
      </c>
      <c r="D151" s="48">
        <f>+data!M697</f>
        <v>0</v>
      </c>
      <c r="E151" s="48">
        <f>+data!M698</f>
        <v>1462263</v>
      </c>
      <c r="F151" s="48">
        <f>+data!M699</f>
        <v>0</v>
      </c>
      <c r="G151" s="48">
        <f>+data!M700</f>
        <v>13633</v>
      </c>
      <c r="H151" s="48">
        <f>+data!M701</f>
        <v>204858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328612</v>
      </c>
      <c r="D152" s="14">
        <f>data!AF73</f>
        <v>0</v>
      </c>
      <c r="E152" s="14">
        <f>data!AG73</f>
        <v>165260</v>
      </c>
      <c r="F152" s="14">
        <f>data!AH73</f>
        <v>0</v>
      </c>
      <c r="G152" s="14">
        <f>data!AI73</f>
        <v>11136</v>
      </c>
      <c r="H152" s="14">
        <f>data!AJ73</f>
        <v>6768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2163995</v>
      </c>
      <c r="D153" s="14">
        <f>data!AF74</f>
        <v>0</v>
      </c>
      <c r="E153" s="14">
        <f>data!AG74</f>
        <v>7773794</v>
      </c>
      <c r="F153" s="14">
        <f>data!AH74</f>
        <v>0</v>
      </c>
      <c r="G153" s="14">
        <f>data!AI74</f>
        <v>76591</v>
      </c>
      <c r="H153" s="14">
        <f>data!AJ74</f>
        <v>449128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2492607</v>
      </c>
      <c r="D154" s="14">
        <f>data!AF75</f>
        <v>0</v>
      </c>
      <c r="E154" s="14">
        <f>data!AG75</f>
        <v>7939054</v>
      </c>
      <c r="F154" s="14">
        <f>data!AH75</f>
        <v>0</v>
      </c>
      <c r="G154" s="14">
        <f>data!AI75</f>
        <v>87727</v>
      </c>
      <c r="H154" s="14">
        <f>data!AJ75</f>
        <v>455896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2826</v>
      </c>
      <c r="D156" s="14">
        <f>data!AF76</f>
        <v>0</v>
      </c>
      <c r="E156" s="14">
        <f>data!AG76</f>
        <v>3538</v>
      </c>
      <c r="F156" s="14">
        <f>data!AH76</f>
        <v>0</v>
      </c>
      <c r="G156" s="14">
        <f>data!AI76</f>
        <v>0</v>
      </c>
      <c r="H156" s="14">
        <f>data!AJ76</f>
        <v>1428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3000</v>
      </c>
      <c r="D158" s="14">
        <f>data!AF78</f>
        <v>0</v>
      </c>
      <c r="E158" s="14">
        <f>data!AG78</f>
        <v>4000</v>
      </c>
      <c r="F158" s="14">
        <f>data!AH78</f>
        <v>0</v>
      </c>
      <c r="G158" s="14">
        <f>data!AI78</f>
        <v>0</v>
      </c>
      <c r="H158" s="14">
        <f>data!AJ78</f>
        <v>1500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15686</v>
      </c>
      <c r="D159" s="14">
        <f>data!AF79</f>
        <v>0</v>
      </c>
      <c r="E159" s="14">
        <f>data!AG79</f>
        <v>26787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10.199999999999999</v>
      </c>
      <c r="F160" s="26">
        <f>data!AH80</f>
        <v>0</v>
      </c>
      <c r="G160" s="26">
        <f>data!AI80</f>
        <v>0</v>
      </c>
      <c r="H160" s="26">
        <f>data!AJ80</f>
        <v>1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Morton General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12963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1</v>
      </c>
      <c r="E170" s="26">
        <f>data!AN60</f>
        <v>0</v>
      </c>
      <c r="F170" s="26">
        <f>data!AO60</f>
        <v>0</v>
      </c>
      <c r="G170" s="26">
        <f>data!AP60</f>
        <v>22.5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49721</v>
      </c>
      <c r="E171" s="14">
        <f>data!AN61</f>
        <v>0</v>
      </c>
      <c r="F171" s="14">
        <f>data!AO61</f>
        <v>0</v>
      </c>
      <c r="G171" s="14">
        <f>data!AP61</f>
        <v>1724716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12339</v>
      </c>
      <c r="E172" s="14">
        <f>data!AN62</f>
        <v>0</v>
      </c>
      <c r="F172" s="14">
        <f>data!AO62</f>
        <v>0</v>
      </c>
      <c r="G172" s="14">
        <f>data!AP62</f>
        <v>400082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354599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6767</v>
      </c>
      <c r="E174" s="14">
        <f>data!AN64</f>
        <v>0</v>
      </c>
      <c r="F174" s="14">
        <f>data!AO64</f>
        <v>0</v>
      </c>
      <c r="G174" s="14">
        <f>data!AP64</f>
        <v>122260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19008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1100</v>
      </c>
      <c r="E176" s="14">
        <f>data!AN66</f>
        <v>0</v>
      </c>
      <c r="F176" s="14">
        <f>data!AO66</f>
        <v>0</v>
      </c>
      <c r="G176" s="14">
        <f>data!AP66</f>
        <v>71700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153373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10829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69927</v>
      </c>
      <c r="E181" s="14">
        <f>data!AN71</f>
        <v>0</v>
      </c>
      <c r="F181" s="14">
        <f>data!AO71</f>
        <v>0</v>
      </c>
      <c r="G181" s="14">
        <f>data!AP71</f>
        <v>2856567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17902</v>
      </c>
      <c r="E183" s="48">
        <f>+data!M705</f>
        <v>0</v>
      </c>
      <c r="F183" s="48">
        <f>+data!M706</f>
        <v>0</v>
      </c>
      <c r="G183" s="48">
        <f>+data!M707</f>
        <v>1095088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2859446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2859446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6644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7000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Morton General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63442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7.8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256814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63184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12387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457077</v>
      </c>
      <c r="G206" s="14">
        <f>data!AW64</f>
        <v>0</v>
      </c>
      <c r="H206" s="14">
        <f>data!AX64</f>
        <v>0</v>
      </c>
      <c r="I206" s="14">
        <f>data!AY64</f>
        <v>179460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35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1352</v>
      </c>
      <c r="G208" s="14">
        <f>data!AW66</f>
        <v>0</v>
      </c>
      <c r="H208" s="14">
        <f>data!AX66</f>
        <v>0</v>
      </c>
      <c r="I208" s="14">
        <f>data!AY66</f>
        <v>194181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76479</v>
      </c>
      <c r="G209" s="14">
        <f>data!AW67</f>
        <v>0</v>
      </c>
      <c r="H209" s="14">
        <f>data!AX67</f>
        <v>0</v>
      </c>
      <c r="I209" s="14">
        <f>data!AY67</f>
        <v>65006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967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534908</v>
      </c>
      <c r="G213" s="14">
        <f>data!AW71</f>
        <v>0</v>
      </c>
      <c r="H213" s="14">
        <f>data!AX71</f>
        <v>0</v>
      </c>
      <c r="I213" s="14">
        <f>data!AY71</f>
        <v>772034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406717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1001681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1001681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3313</v>
      </c>
      <c r="G220" s="14">
        <f>data!AW76</f>
        <v>0</v>
      </c>
      <c r="H220" s="14">
        <f>data!AX76</f>
        <v>0</v>
      </c>
      <c r="I220" s="85">
        <f>data!AY76</f>
        <v>2816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3000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58210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Morton General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78437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3</v>
      </c>
      <c r="E234" s="26">
        <f>data!BB60</f>
        <v>1</v>
      </c>
      <c r="F234" s="26">
        <f>data!BC60</f>
        <v>1</v>
      </c>
      <c r="G234" s="26">
        <f>data!BD60</f>
        <v>2</v>
      </c>
      <c r="H234" s="26">
        <f>data!BE60</f>
        <v>5.5</v>
      </c>
      <c r="I234" s="26">
        <f>data!BF60</f>
        <v>10.4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107945</v>
      </c>
      <c r="E235" s="14">
        <f>data!BB61</f>
        <v>93030</v>
      </c>
      <c r="F235" s="14">
        <f>data!BC61</f>
        <v>29891</v>
      </c>
      <c r="G235" s="14">
        <f>data!BD61</f>
        <v>80630</v>
      </c>
      <c r="H235" s="14">
        <f>data!BE61</f>
        <v>282890</v>
      </c>
      <c r="I235" s="14">
        <f>data!BF61</f>
        <v>351028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25917</v>
      </c>
      <c r="E236" s="14">
        <f>data!BB62</f>
        <v>25068</v>
      </c>
      <c r="F236" s="14">
        <f>data!BC62</f>
        <v>6273</v>
      </c>
      <c r="G236" s="14">
        <f>data!BD62</f>
        <v>21816</v>
      </c>
      <c r="H236" s="14">
        <f>data!BE62</f>
        <v>66829</v>
      </c>
      <c r="I236" s="14">
        <f>data!BF62</f>
        <v>80301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15510</v>
      </c>
      <c r="E238" s="14">
        <f>data!BB64</f>
        <v>1844</v>
      </c>
      <c r="F238" s="14">
        <f>data!BC64</f>
        <v>224</v>
      </c>
      <c r="G238" s="14">
        <f>data!BD64</f>
        <v>519</v>
      </c>
      <c r="H238" s="14">
        <f>data!BE64</f>
        <v>33960</v>
      </c>
      <c r="I238" s="14">
        <f>data!BF64</f>
        <v>32475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5634</v>
      </c>
      <c r="G239" s="14">
        <f>data!BD65</f>
        <v>0</v>
      </c>
      <c r="H239" s="14">
        <f>data!BE65</f>
        <v>225739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2405</v>
      </c>
      <c r="E240" s="14">
        <f>data!BB66</f>
        <v>3201</v>
      </c>
      <c r="F240" s="14">
        <f>data!BC66</f>
        <v>1754</v>
      </c>
      <c r="G240" s="14">
        <f>data!BD66</f>
        <v>24848</v>
      </c>
      <c r="H240" s="14">
        <f>data!BE66</f>
        <v>173479</v>
      </c>
      <c r="I240" s="14">
        <f>data!BF66</f>
        <v>3170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15628</v>
      </c>
      <c r="E241" s="14">
        <f>data!BB67</f>
        <v>0</v>
      </c>
      <c r="F241" s="14">
        <f>data!BC67</f>
        <v>0</v>
      </c>
      <c r="G241" s="14">
        <f>data!BD67</f>
        <v>17406</v>
      </c>
      <c r="H241" s="14">
        <f>data!BE67</f>
        <v>559430</v>
      </c>
      <c r="I241" s="14">
        <f>data!BF67</f>
        <v>9211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5559</v>
      </c>
      <c r="H242" s="14">
        <f>data!BE68</f>
        <v>2588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0</v>
      </c>
      <c r="I243" s="14">
        <f>data!BF69</f>
        <v>0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167405</v>
      </c>
      <c r="E245" s="14">
        <f>data!BB71</f>
        <v>123143</v>
      </c>
      <c r="F245" s="14">
        <f>data!BC71</f>
        <v>43776</v>
      </c>
      <c r="G245" s="14">
        <f>data!BD71</f>
        <v>150778</v>
      </c>
      <c r="H245" s="14">
        <f>data!BE71</f>
        <v>1344915</v>
      </c>
      <c r="I245" s="14">
        <f>data!BF71</f>
        <v>476185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677</v>
      </c>
      <c r="E252" s="85">
        <f>data!BB76</f>
        <v>0</v>
      </c>
      <c r="F252" s="85">
        <f>data!BC76</f>
        <v>0</v>
      </c>
      <c r="G252" s="85">
        <f>data!BD76</f>
        <v>754</v>
      </c>
      <c r="H252" s="85">
        <f>data!BE76</f>
        <v>24234</v>
      </c>
      <c r="I252" s="85">
        <f>data!BF76</f>
        <v>399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42043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700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Morton General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0.7</v>
      </c>
      <c r="D266" s="26">
        <f>data!BH60</f>
        <v>5.5</v>
      </c>
      <c r="E266" s="26">
        <f>data!BI60</f>
        <v>0</v>
      </c>
      <c r="F266" s="26">
        <f>data!BJ60</f>
        <v>4.0999999999999996</v>
      </c>
      <c r="G266" s="26">
        <f>data!BK60</f>
        <v>9.5</v>
      </c>
      <c r="H266" s="26">
        <f>data!BL60</f>
        <v>8.4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50141</v>
      </c>
      <c r="D267" s="14">
        <f>data!BH61</f>
        <v>407708</v>
      </c>
      <c r="E267" s="14">
        <f>data!BI61</f>
        <v>0</v>
      </c>
      <c r="F267" s="14">
        <f>data!BJ61</f>
        <v>274452</v>
      </c>
      <c r="G267" s="14">
        <f>data!BK61</f>
        <v>449352</v>
      </c>
      <c r="H267" s="14">
        <f>data!BL61</f>
        <v>343377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13079</v>
      </c>
      <c r="D268" s="14">
        <f>data!BH62</f>
        <v>101930</v>
      </c>
      <c r="E268" s="14">
        <f>data!BI62</f>
        <v>0</v>
      </c>
      <c r="F268" s="14">
        <f>data!BJ62</f>
        <v>73807</v>
      </c>
      <c r="G268" s="14">
        <f>data!BK62</f>
        <v>111977</v>
      </c>
      <c r="H268" s="14">
        <f>data!BL62</f>
        <v>85040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42001</v>
      </c>
      <c r="E269" s="14">
        <f>data!BI63</f>
        <v>0</v>
      </c>
      <c r="F269" s="14">
        <f>data!BJ63</f>
        <v>42975</v>
      </c>
      <c r="G269" s="14">
        <f>data!BK63</f>
        <v>124397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9022</v>
      </c>
      <c r="D270" s="14">
        <f>data!BH64</f>
        <v>49531</v>
      </c>
      <c r="E270" s="14">
        <f>data!BI64</f>
        <v>0</v>
      </c>
      <c r="F270" s="14">
        <f>data!BJ64</f>
        <v>1187</v>
      </c>
      <c r="G270" s="14">
        <f>data!BK64</f>
        <v>1840</v>
      </c>
      <c r="H270" s="14">
        <f>data!BL64</f>
        <v>4237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158331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2371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135872</v>
      </c>
      <c r="D272" s="14">
        <f>data!BH66</f>
        <v>636897</v>
      </c>
      <c r="E272" s="14">
        <f>data!BI66</f>
        <v>0</v>
      </c>
      <c r="F272" s="14">
        <f>data!BJ66</f>
        <v>15355</v>
      </c>
      <c r="G272" s="14">
        <f>data!BK66</f>
        <v>101562</v>
      </c>
      <c r="H272" s="14">
        <f>data!BL66</f>
        <v>15701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10457</v>
      </c>
      <c r="D273" s="14">
        <f>data!BH67</f>
        <v>1847</v>
      </c>
      <c r="E273" s="14">
        <f>data!BI67</f>
        <v>0</v>
      </c>
      <c r="F273" s="14">
        <f>data!BJ67</f>
        <v>31626</v>
      </c>
      <c r="G273" s="14">
        <f>data!BK67</f>
        <v>31626</v>
      </c>
      <c r="H273" s="14">
        <f>data!BL67</f>
        <v>14220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238</v>
      </c>
      <c r="D274" s="14">
        <f>data!BH68</f>
        <v>9790</v>
      </c>
      <c r="E274" s="14">
        <f>data!BI68</f>
        <v>0</v>
      </c>
      <c r="F274" s="14">
        <f>data!BJ68</f>
        <v>4766</v>
      </c>
      <c r="G274" s="14">
        <f>data!BK68</f>
        <v>7389</v>
      </c>
      <c r="H274" s="14">
        <f>data!BL68</f>
        <v>5657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0</v>
      </c>
      <c r="F275" s="14">
        <f>data!BJ69</f>
        <v>0</v>
      </c>
      <c r="G275" s="14">
        <f>data!BK69</f>
        <v>0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218809</v>
      </c>
      <c r="D277" s="14">
        <f>data!BH71</f>
        <v>1408035</v>
      </c>
      <c r="E277" s="14">
        <f>data!BI71</f>
        <v>0</v>
      </c>
      <c r="F277" s="14">
        <f>data!BJ71</f>
        <v>444168</v>
      </c>
      <c r="G277" s="14">
        <f>data!BK71</f>
        <v>828143</v>
      </c>
      <c r="H277" s="14">
        <f>data!BL71</f>
        <v>470603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453</v>
      </c>
      <c r="D284" s="85">
        <f>data!BH76</f>
        <v>80</v>
      </c>
      <c r="E284" s="85">
        <f>data!BI76</f>
        <v>0</v>
      </c>
      <c r="F284" s="85">
        <f>data!BJ76</f>
        <v>1370</v>
      </c>
      <c r="G284" s="85">
        <f>data!BK76</f>
        <v>1370</v>
      </c>
      <c r="H284" s="85">
        <f>data!BL76</f>
        <v>616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100</v>
      </c>
      <c r="E286" s="85">
        <f>data!BI78</f>
        <v>0</v>
      </c>
      <c r="F286" s="213" t="str">
        <f>IF(data!BJ78&gt;0,data!BJ78,"")</f>
        <v>x</v>
      </c>
      <c r="G286" s="85">
        <f>data!BK78</f>
        <v>1300</v>
      </c>
      <c r="H286" s="85">
        <f>data!BL78</f>
        <v>600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Morton General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3.5</v>
      </c>
      <c r="D298" s="26">
        <f>data!BO60</f>
        <v>0.9</v>
      </c>
      <c r="E298" s="26">
        <f>data!BP60</f>
        <v>0</v>
      </c>
      <c r="F298" s="26">
        <f>data!BQ60</f>
        <v>0</v>
      </c>
      <c r="G298" s="26">
        <f>data!BR60</f>
        <v>3.1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526675</v>
      </c>
      <c r="D299" s="14">
        <f>data!BO61</f>
        <v>67681</v>
      </c>
      <c r="E299" s="14">
        <f>data!BP61</f>
        <v>0</v>
      </c>
      <c r="F299" s="14">
        <f>data!BQ61</f>
        <v>0</v>
      </c>
      <c r="G299" s="14">
        <f>data!BR61</f>
        <v>239254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129818</v>
      </c>
      <c r="D300" s="14">
        <f>data!BO62</f>
        <v>14727</v>
      </c>
      <c r="E300" s="14">
        <f>data!BP62</f>
        <v>0</v>
      </c>
      <c r="F300" s="14">
        <f>data!BQ62</f>
        <v>0</v>
      </c>
      <c r="G300" s="14">
        <f>data!BR62</f>
        <v>62991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71485</v>
      </c>
      <c r="D301" s="14">
        <f>data!BO63</f>
        <v>4000</v>
      </c>
      <c r="E301" s="14">
        <f>data!BP63</f>
        <v>0</v>
      </c>
      <c r="F301" s="14">
        <f>data!BQ63</f>
        <v>0</v>
      </c>
      <c r="G301" s="14">
        <f>data!BR63</f>
        <v>17504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7396</v>
      </c>
      <c r="D302" s="14">
        <f>data!BO64</f>
        <v>4340</v>
      </c>
      <c r="E302" s="14">
        <f>data!BP64</f>
        <v>0</v>
      </c>
      <c r="F302" s="14">
        <f>data!BQ64</f>
        <v>0</v>
      </c>
      <c r="G302" s="14">
        <f>data!BR64</f>
        <v>7693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132335</v>
      </c>
      <c r="D304" s="14">
        <f>data!BO66</f>
        <v>7717</v>
      </c>
      <c r="E304" s="14">
        <f>data!BP66</f>
        <v>0</v>
      </c>
      <c r="F304" s="14">
        <f>data!BQ66</f>
        <v>0</v>
      </c>
      <c r="G304" s="14">
        <f>data!BR66</f>
        <v>27668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20568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12973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8176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4530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911477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-512958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1294972</v>
      </c>
      <c r="D309" s="14">
        <f>data!BO71</f>
        <v>98465</v>
      </c>
      <c r="E309" s="14">
        <f>data!BP71</f>
        <v>0</v>
      </c>
      <c r="F309" s="14">
        <f>data!BQ71</f>
        <v>0</v>
      </c>
      <c r="G309" s="14">
        <f>data!BR71</f>
        <v>372613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891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562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Morton General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3.9</v>
      </c>
      <c r="E330" s="26">
        <f>data!BW60</f>
        <v>0</v>
      </c>
      <c r="F330" s="26">
        <f>data!BX60</f>
        <v>0</v>
      </c>
      <c r="G330" s="26">
        <f>data!BY60</f>
        <v>3.1</v>
      </c>
      <c r="H330" s="26">
        <f>data!BZ60</f>
        <v>0</v>
      </c>
      <c r="I330" s="26">
        <f>data!CA60</f>
        <v>0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169577</v>
      </c>
      <c r="E331" s="86">
        <f>data!BW61</f>
        <v>0</v>
      </c>
      <c r="F331" s="86">
        <f>data!BX61</f>
        <v>0</v>
      </c>
      <c r="G331" s="86">
        <f>data!BY61</f>
        <v>336977</v>
      </c>
      <c r="H331" s="86">
        <f>data!BZ61</f>
        <v>0</v>
      </c>
      <c r="I331" s="86">
        <f>data!CA61</f>
        <v>0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40223</v>
      </c>
      <c r="E332" s="86">
        <f>data!BW62</f>
        <v>0</v>
      </c>
      <c r="F332" s="86">
        <f>data!BX62</f>
        <v>0</v>
      </c>
      <c r="G332" s="86">
        <f>data!BY62</f>
        <v>77072</v>
      </c>
      <c r="H332" s="86">
        <f>data!BZ62</f>
        <v>0</v>
      </c>
      <c r="I332" s="86">
        <f>data!CA62</f>
        <v>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1820</v>
      </c>
      <c r="E334" s="86">
        <f>data!BW64</f>
        <v>0</v>
      </c>
      <c r="F334" s="86">
        <f>data!BX64</f>
        <v>0</v>
      </c>
      <c r="G334" s="86">
        <f>data!BY64</f>
        <v>5322</v>
      </c>
      <c r="H334" s="86">
        <f>data!BZ64</f>
        <v>0</v>
      </c>
      <c r="I334" s="86">
        <f>data!CA64</f>
        <v>0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21726</v>
      </c>
      <c r="E336" s="86">
        <f>data!BW66</f>
        <v>0</v>
      </c>
      <c r="F336" s="86">
        <f>data!BX66</f>
        <v>0</v>
      </c>
      <c r="G336" s="86">
        <f>data!BY66</f>
        <v>29337</v>
      </c>
      <c r="H336" s="86">
        <f>data!BZ66</f>
        <v>0</v>
      </c>
      <c r="I336" s="86">
        <f>data!CA66</f>
        <v>0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26178</v>
      </c>
      <c r="E337" s="86">
        <f>data!BW67</f>
        <v>0</v>
      </c>
      <c r="F337" s="86">
        <f>data!BX67</f>
        <v>0</v>
      </c>
      <c r="G337" s="86">
        <f>data!BY67</f>
        <v>16321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10167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0</v>
      </c>
      <c r="H339" s="86">
        <f>data!BZ69</f>
        <v>0</v>
      </c>
      <c r="I339" s="86">
        <f>data!CA69</f>
        <v>0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259524</v>
      </c>
      <c r="E341" s="14">
        <f>data!BW71</f>
        <v>0</v>
      </c>
      <c r="F341" s="14">
        <f>data!BX71</f>
        <v>0</v>
      </c>
      <c r="G341" s="14">
        <f>data!BY71</f>
        <v>475196</v>
      </c>
      <c r="H341" s="14">
        <f>data!BZ71</f>
        <v>0</v>
      </c>
      <c r="I341" s="14">
        <f>data!CA71</f>
        <v>0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1134</v>
      </c>
      <c r="E348" s="85">
        <f>data!BW76</f>
        <v>0</v>
      </c>
      <c r="F348" s="85">
        <f>data!BX76</f>
        <v>0</v>
      </c>
      <c r="G348" s="85">
        <f>data!BY76</f>
        <v>707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1000</v>
      </c>
      <c r="E350" s="85">
        <f>data!BW78</f>
        <v>0</v>
      </c>
      <c r="F350" s="85">
        <f>data!BX78</f>
        <v>0</v>
      </c>
      <c r="G350" s="85">
        <f>data!BY78</f>
        <v>800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Morton General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6</v>
      </c>
      <c r="E362" s="217"/>
      <c r="F362" s="211"/>
      <c r="G362" s="211"/>
      <c r="H362" s="211"/>
      <c r="I362" s="87">
        <f>data!CE60</f>
        <v>176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557357</v>
      </c>
      <c r="E363" s="218"/>
      <c r="F363" s="219"/>
      <c r="G363" s="219"/>
      <c r="H363" s="219"/>
      <c r="I363" s="86">
        <f>data!CE61</f>
        <v>13827291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75803</v>
      </c>
      <c r="E364" s="218"/>
      <c r="F364" s="219"/>
      <c r="G364" s="219"/>
      <c r="H364" s="219"/>
      <c r="I364" s="86">
        <f>data!CE62</f>
        <v>3228418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17400</v>
      </c>
      <c r="E365" s="218"/>
      <c r="F365" s="219"/>
      <c r="G365" s="219"/>
      <c r="H365" s="219"/>
      <c r="I365" s="86">
        <f>data!CE63</f>
        <v>1745271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48367</v>
      </c>
      <c r="E366" s="218"/>
      <c r="F366" s="219"/>
      <c r="G366" s="219"/>
      <c r="H366" s="219"/>
      <c r="I366" s="86">
        <f>data!CE64</f>
        <v>2117454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411363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152947</v>
      </c>
      <c r="E368" s="218"/>
      <c r="F368" s="219"/>
      <c r="G368" s="219"/>
      <c r="H368" s="219"/>
      <c r="I368" s="86">
        <f>data!CE66</f>
        <v>2720081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1810680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1214</v>
      </c>
      <c r="E370" s="218"/>
      <c r="F370" s="219"/>
      <c r="G370" s="219"/>
      <c r="H370" s="219"/>
      <c r="I370" s="86">
        <f>data!CE68</f>
        <v>143686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0</v>
      </c>
      <c r="E371" s="86">
        <f>data!CD69</f>
        <v>0</v>
      </c>
      <c r="F371" s="219"/>
      <c r="G371" s="219"/>
      <c r="H371" s="219"/>
      <c r="I371" s="86">
        <f>data!CE69</f>
        <v>911477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0</v>
      </c>
      <c r="F372" s="220"/>
      <c r="G372" s="220"/>
      <c r="H372" s="220"/>
      <c r="I372" s="14">
        <f>-data!CE70</f>
        <v>-512958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853088</v>
      </c>
      <c r="E373" s="86">
        <f>data!CD71</f>
        <v>0</v>
      </c>
      <c r="F373" s="219"/>
      <c r="G373" s="219"/>
      <c r="H373" s="219"/>
      <c r="I373" s="14">
        <f>data!CE71</f>
        <v>26402763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-1809700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8592937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34425394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43018331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78437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58224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47900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189368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45.5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Arbor Health Morton General Hospital Year End Report</dc:title>
  <dc:subject>2018 Arbor Health Morton General Hospital Year End Report</dc:subject>
  <dc:creator>Washington State Dept of Health - HSQA - Community Health Systems</dc:creator>
  <cp:keywords>hospital financial reports</cp:keywords>
  <cp:lastModifiedBy>Huyck, Randall  (DOH)</cp:lastModifiedBy>
  <cp:lastPrinted>2019-04-19T21:11:15Z</cp:lastPrinted>
  <dcterms:created xsi:type="dcterms:W3CDTF">1999-06-02T22:01:56Z</dcterms:created>
  <dcterms:modified xsi:type="dcterms:W3CDTF">2019-04-25T18:26:24Z</dcterms:modified>
</cp:coreProperties>
</file>