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441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data!$DR$821:$DR$866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210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K812" i="10"/>
  <c r="I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N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O722" i="10"/>
  <c r="BN722" i="10"/>
  <c r="BM722" i="10"/>
  <c r="BL722" i="10"/>
  <c r="BK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H550" i="10"/>
  <c r="F550" i="10"/>
  <c r="E550" i="10"/>
  <c r="H546" i="10"/>
  <c r="F546" i="10"/>
  <c r="E546" i="10"/>
  <c r="E545" i="10"/>
  <c r="F544" i="10"/>
  <c r="E544" i="10"/>
  <c r="H540" i="10"/>
  <c r="F540" i="10"/>
  <c r="E540" i="10"/>
  <c r="H539" i="10"/>
  <c r="E539" i="10"/>
  <c r="F539" i="10"/>
  <c r="F538" i="10"/>
  <c r="E538" i="10"/>
  <c r="H538" i="10"/>
  <c r="H537" i="10"/>
  <c r="F537" i="10"/>
  <c r="E537" i="10"/>
  <c r="H536" i="10"/>
  <c r="E536" i="10"/>
  <c r="F536" i="10"/>
  <c r="E535" i="10"/>
  <c r="F535" i="10"/>
  <c r="H534" i="10"/>
  <c r="E534" i="10"/>
  <c r="F534" i="10"/>
  <c r="E533" i="10"/>
  <c r="H532" i="10"/>
  <c r="F532" i="10"/>
  <c r="E532" i="10"/>
  <c r="E531" i="10"/>
  <c r="F531" i="10"/>
  <c r="E530" i="10"/>
  <c r="E529" i="10"/>
  <c r="F529" i="10"/>
  <c r="E528" i="10"/>
  <c r="E527" i="10"/>
  <c r="E526" i="10"/>
  <c r="F526" i="10"/>
  <c r="E525" i="10"/>
  <c r="F524" i="10"/>
  <c r="E524" i="10"/>
  <c r="E523" i="10"/>
  <c r="F523" i="10"/>
  <c r="E522" i="10"/>
  <c r="F522" i="10"/>
  <c r="F521" i="10"/>
  <c r="E520" i="10"/>
  <c r="F520" i="10"/>
  <c r="E519" i="10"/>
  <c r="F518" i="10"/>
  <c r="E518" i="10"/>
  <c r="E517" i="10"/>
  <c r="F517" i="10"/>
  <c r="E516" i="10"/>
  <c r="F516" i="10"/>
  <c r="F515" i="10"/>
  <c r="E515" i="10"/>
  <c r="E514" i="10"/>
  <c r="F512" i="10"/>
  <c r="F511" i="10"/>
  <c r="E511" i="10"/>
  <c r="E510" i="10"/>
  <c r="E509" i="10"/>
  <c r="E508" i="10"/>
  <c r="F508" i="10"/>
  <c r="E507" i="10"/>
  <c r="F506" i="10"/>
  <c r="E506" i="10"/>
  <c r="H506" i="10"/>
  <c r="H505" i="10"/>
  <c r="F505" i="10"/>
  <c r="E505" i="10"/>
  <c r="H504" i="10"/>
  <c r="E504" i="10"/>
  <c r="F504" i="10"/>
  <c r="F503" i="10"/>
  <c r="E503" i="10"/>
  <c r="H503" i="10"/>
  <c r="E502" i="10"/>
  <c r="E501" i="10"/>
  <c r="F501" i="10"/>
  <c r="H500" i="10"/>
  <c r="F500" i="10"/>
  <c r="E500" i="10"/>
  <c r="E499" i="10"/>
  <c r="F498" i="10"/>
  <c r="E498" i="10"/>
  <c r="E497" i="10"/>
  <c r="F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9" i="10"/>
  <c r="B440" i="10" s="1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D221" i="10"/>
  <c r="CD722" i="10" s="1"/>
  <c r="C217" i="10"/>
  <c r="D433" i="10" s="1"/>
  <c r="B217" i="10"/>
  <c r="E216" i="10"/>
  <c r="D215" i="10"/>
  <c r="BP722" i="10" s="1"/>
  <c r="E214" i="10"/>
  <c r="D213" i="10"/>
  <c r="BJ722" i="10" s="1"/>
  <c r="E212" i="10"/>
  <c r="E211" i="10"/>
  <c r="E210" i="10"/>
  <c r="E209" i="10"/>
  <c r="C204" i="10"/>
  <c r="B204" i="10"/>
  <c r="E203" i="10"/>
  <c r="C475" i="10" s="1"/>
  <c r="E202" i="10"/>
  <c r="C474" i="10" s="1"/>
  <c r="E201" i="10"/>
  <c r="D200" i="10"/>
  <c r="AI722" i="10" s="1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S816" i="10" s="1"/>
  <c r="CE78" i="10"/>
  <c r="I612" i="10" s="1"/>
  <c r="CE77" i="10"/>
  <c r="Q816" i="10" s="1"/>
  <c r="CE76" i="10"/>
  <c r="P816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CE74" i="10" s="1"/>
  <c r="C464" i="10" s="1"/>
  <c r="AV73" i="10"/>
  <c r="O779" i="10" s="1"/>
  <c r="CD71" i="10"/>
  <c r="C575" i="10" s="1"/>
  <c r="CE70" i="10"/>
  <c r="CC69" i="10"/>
  <c r="L812" i="10" s="1"/>
  <c r="CE68" i="10"/>
  <c r="K816" i="10" s="1"/>
  <c r="CE66" i="10"/>
  <c r="I816" i="10" s="1"/>
  <c r="CC65" i="10"/>
  <c r="H812" i="10" s="1"/>
  <c r="CE64" i="10"/>
  <c r="CE63" i="10"/>
  <c r="F816" i="10" s="1"/>
  <c r="CE61" i="10"/>
  <c r="CB48" i="10" s="1"/>
  <c r="CB62" i="10" s="1"/>
  <c r="CE60" i="10"/>
  <c r="C816" i="10" s="1"/>
  <c r="B53" i="10"/>
  <c r="CE51" i="10"/>
  <c r="B49" i="10"/>
  <c r="BK48" i="10"/>
  <c r="BK62" i="10" s="1"/>
  <c r="AX48" i="10"/>
  <c r="AX62" i="10" s="1"/>
  <c r="E781" i="10" s="1"/>
  <c r="AS48" i="10"/>
  <c r="AS62" i="10" s="1"/>
  <c r="E776" i="10" s="1"/>
  <c r="AE48" i="10"/>
  <c r="AE62" i="10" s="1"/>
  <c r="AA48" i="10"/>
  <c r="AA62" i="10" s="1"/>
  <c r="E758" i="10" s="1"/>
  <c r="M48" i="10"/>
  <c r="M62" i="10" s="1"/>
  <c r="H48" i="10"/>
  <c r="H62" i="10" s="1"/>
  <c r="CE47" i="10"/>
  <c r="CE65" i="10" l="1"/>
  <c r="R48" i="10"/>
  <c r="R62" i="10" s="1"/>
  <c r="D48" i="10"/>
  <c r="D62" i="10" s="1"/>
  <c r="E735" i="10" s="1"/>
  <c r="V48" i="10"/>
  <c r="V62" i="10" s="1"/>
  <c r="AN48" i="10"/>
  <c r="AN62" i="10" s="1"/>
  <c r="BG48" i="10"/>
  <c r="BG62" i="10" s="1"/>
  <c r="E790" i="10" s="1"/>
  <c r="D464" i="10"/>
  <c r="CE69" i="10"/>
  <c r="D242" i="10"/>
  <c r="B448" i="10" s="1"/>
  <c r="H815" i="10"/>
  <c r="CE73" i="10"/>
  <c r="O816" i="10" s="1"/>
  <c r="AJ48" i="10"/>
  <c r="AJ62" i="10" s="1"/>
  <c r="BB48" i="10"/>
  <c r="BB62" i="10" s="1"/>
  <c r="BT48" i="10"/>
  <c r="BT62" i="10" s="1"/>
  <c r="E803" i="10" s="1"/>
  <c r="BY48" i="10"/>
  <c r="BY62" i="10" s="1"/>
  <c r="E808" i="10" s="1"/>
  <c r="S48" i="10"/>
  <c r="S62" i="10" s="1"/>
  <c r="AK48" i="10"/>
  <c r="AK62" i="10" s="1"/>
  <c r="J48" i="10"/>
  <c r="J62" i="10" s="1"/>
  <c r="E741" i="10" s="1"/>
  <c r="AB48" i="10"/>
  <c r="AB62" i="10" s="1"/>
  <c r="E759" i="10" s="1"/>
  <c r="AP48" i="10"/>
  <c r="AP62" i="10" s="1"/>
  <c r="AY48" i="10"/>
  <c r="AY62" i="10" s="1"/>
  <c r="BC48" i="10"/>
  <c r="BC62" i="10" s="1"/>
  <c r="BL48" i="10"/>
  <c r="BL62" i="10" s="1"/>
  <c r="E795" i="10" s="1"/>
  <c r="BV48" i="10"/>
  <c r="BV62" i="10" s="1"/>
  <c r="BZ48" i="10"/>
  <c r="BZ62" i="10" s="1"/>
  <c r="K48" i="10"/>
  <c r="K62" i="10" s="1"/>
  <c r="E742" i="10" s="1"/>
  <c r="X48" i="10"/>
  <c r="X62" i="10" s="1"/>
  <c r="E755" i="10" s="1"/>
  <c r="AQ48" i="10"/>
  <c r="AQ62" i="10" s="1"/>
  <c r="BI48" i="10"/>
  <c r="BI62" i="10" s="1"/>
  <c r="E792" i="10" s="1"/>
  <c r="CF77" i="10"/>
  <c r="BP48" i="10"/>
  <c r="BP62" i="10" s="1"/>
  <c r="E799" i="10" s="1"/>
  <c r="E48" i="10"/>
  <c r="E62" i="10" s="1"/>
  <c r="N48" i="10"/>
  <c r="N62" i="10" s="1"/>
  <c r="W48" i="10"/>
  <c r="W62" i="10" s="1"/>
  <c r="AF48" i="10"/>
  <c r="AF62" i="10" s="1"/>
  <c r="E763" i="10" s="1"/>
  <c r="AT48" i="10"/>
  <c r="AT62" i="10" s="1"/>
  <c r="BH48" i="10"/>
  <c r="BH62" i="10" s="1"/>
  <c r="BQ48" i="10"/>
  <c r="BQ62" i="10" s="1"/>
  <c r="E800" i="10" s="1"/>
  <c r="C429" i="10"/>
  <c r="J612" i="10"/>
  <c r="F48" i="10"/>
  <c r="F62" i="10" s="1"/>
  <c r="O48" i="10"/>
  <c r="O62" i="10" s="1"/>
  <c r="T48" i="10"/>
  <c r="T62" i="10" s="1"/>
  <c r="E751" i="10" s="1"/>
  <c r="AC48" i="10"/>
  <c r="AC62" i="10" s="1"/>
  <c r="AH48" i="10"/>
  <c r="AH62" i="10" s="1"/>
  <c r="AL48" i="10"/>
  <c r="AL62" i="10" s="1"/>
  <c r="AU48" i="10"/>
  <c r="AU62" i="10" s="1"/>
  <c r="E778" i="10" s="1"/>
  <c r="AZ48" i="10"/>
  <c r="AZ62" i="10" s="1"/>
  <c r="BD48" i="10"/>
  <c r="BD62" i="10" s="1"/>
  <c r="BN48" i="10"/>
  <c r="BN62" i="10" s="1"/>
  <c r="E797" i="10" s="1"/>
  <c r="BR48" i="10"/>
  <c r="BR62" i="10" s="1"/>
  <c r="E801" i="10" s="1"/>
  <c r="BW48" i="10"/>
  <c r="BW62" i="10" s="1"/>
  <c r="CA48" i="10"/>
  <c r="CA62" i="10" s="1"/>
  <c r="E200" i="10"/>
  <c r="C473" i="10" s="1"/>
  <c r="D277" i="10"/>
  <c r="D292" i="10" s="1"/>
  <c r="D341" i="10" s="1"/>
  <c r="C481" i="10" s="1"/>
  <c r="C48" i="10"/>
  <c r="C62" i="10" s="1"/>
  <c r="G48" i="10"/>
  <c r="G62" i="10" s="1"/>
  <c r="L48" i="10"/>
  <c r="L62" i="10" s="1"/>
  <c r="P48" i="10"/>
  <c r="P62" i="10" s="1"/>
  <c r="U48" i="10"/>
  <c r="U62" i="10" s="1"/>
  <c r="Z48" i="10"/>
  <c r="Z62" i="10" s="1"/>
  <c r="AD48" i="10"/>
  <c r="AD62" i="10" s="1"/>
  <c r="AI48" i="10"/>
  <c r="AI62" i="10" s="1"/>
  <c r="AM48" i="10"/>
  <c r="AM62" i="10" s="1"/>
  <c r="AR48" i="10"/>
  <c r="AR62" i="10" s="1"/>
  <c r="AV48" i="10"/>
  <c r="AV62" i="10" s="1"/>
  <c r="BA48" i="10"/>
  <c r="BA62" i="10" s="1"/>
  <c r="E784" i="10" s="1"/>
  <c r="BF48" i="10"/>
  <c r="BF62" i="10" s="1"/>
  <c r="BJ48" i="10"/>
  <c r="BJ62" i="10" s="1"/>
  <c r="BO48" i="10"/>
  <c r="BO62" i="10" s="1"/>
  <c r="E798" i="10" s="1"/>
  <c r="BS48" i="10"/>
  <c r="BS62" i="10" s="1"/>
  <c r="E802" i="10" s="1"/>
  <c r="BX48" i="10"/>
  <c r="BX62" i="10" s="1"/>
  <c r="AV75" i="10"/>
  <c r="N779" i="10" s="1"/>
  <c r="E215" i="10"/>
  <c r="D330" i="10"/>
  <c r="D339" i="10" s="1"/>
  <c r="C482" i="10" s="1"/>
  <c r="D368" i="10"/>
  <c r="D373" i="10" s="1"/>
  <c r="D391" i="10" s="1"/>
  <c r="D393" i="10" s="1"/>
  <c r="D396" i="10" s="1"/>
  <c r="B444" i="10"/>
  <c r="E750" i="10"/>
  <c r="E746" i="10"/>
  <c r="E774" i="10"/>
  <c r="E738" i="10"/>
  <c r="E757" i="10"/>
  <c r="E793" i="10"/>
  <c r="E768" i="10"/>
  <c r="E737" i="10"/>
  <c r="E765" i="10"/>
  <c r="E810" i="10"/>
  <c r="E739" i="10"/>
  <c r="E749" i="10"/>
  <c r="E785" i="10"/>
  <c r="E794" i="10"/>
  <c r="E777" i="10"/>
  <c r="E760" i="10"/>
  <c r="E769" i="10"/>
  <c r="E806" i="10"/>
  <c r="E786" i="10"/>
  <c r="E805" i="10"/>
  <c r="E752" i="10"/>
  <c r="E761" i="10"/>
  <c r="E770" i="10"/>
  <c r="E789" i="10"/>
  <c r="E744" i="10"/>
  <c r="E762" i="10"/>
  <c r="E736" i="10"/>
  <c r="E754" i="10"/>
  <c r="E773" i="10"/>
  <c r="E782" i="10"/>
  <c r="E809" i="10"/>
  <c r="E767" i="10"/>
  <c r="E753" i="10"/>
  <c r="F519" i="10"/>
  <c r="H519" i="10"/>
  <c r="D438" i="10"/>
  <c r="H510" i="10"/>
  <c r="F510" i="10"/>
  <c r="E791" i="10"/>
  <c r="E766" i="10"/>
  <c r="D816" i="10"/>
  <c r="C427" i="10"/>
  <c r="D463" i="10"/>
  <c r="F499" i="10"/>
  <c r="H499" i="10"/>
  <c r="F528" i="10"/>
  <c r="E783" i="10"/>
  <c r="E745" i="10"/>
  <c r="F513" i="10"/>
  <c r="E771" i="10"/>
  <c r="E787" i="10"/>
  <c r="E811" i="10"/>
  <c r="H816" i="10"/>
  <c r="C431" i="10"/>
  <c r="C469" i="10"/>
  <c r="F514" i="10"/>
  <c r="E743" i="10"/>
  <c r="E807" i="10"/>
  <c r="E734" i="10"/>
  <c r="E779" i="10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F507" i="10"/>
  <c r="H507" i="10"/>
  <c r="E775" i="10"/>
  <c r="L816" i="10"/>
  <c r="C440" i="10"/>
  <c r="F496" i="10"/>
  <c r="F509" i="10"/>
  <c r="E747" i="10"/>
  <c r="M816" i="10"/>
  <c r="C458" i="10"/>
  <c r="C463" i="10"/>
  <c r="H502" i="10"/>
  <c r="F502" i="10"/>
  <c r="F525" i="10"/>
  <c r="H525" i="10"/>
  <c r="H527" i="10"/>
  <c r="F527" i="10"/>
  <c r="G816" i="10"/>
  <c r="F612" i="10"/>
  <c r="C432" i="10"/>
  <c r="B445" i="10"/>
  <c r="D612" i="10"/>
  <c r="C439" i="10"/>
  <c r="G612" i="10"/>
  <c r="CE75" i="10"/>
  <c r="D217" i="10"/>
  <c r="H545" i="10"/>
  <c r="F545" i="10"/>
  <c r="L612" i="10"/>
  <c r="Q815" i="10"/>
  <c r="R816" i="10"/>
  <c r="E213" i="10"/>
  <c r="C430" i="10"/>
  <c r="R815" i="10"/>
  <c r="BI730" i="10"/>
  <c r="H612" i="10"/>
  <c r="N815" i="10"/>
  <c r="CF76" i="10"/>
  <c r="D204" i="10"/>
  <c r="C434" i="10"/>
  <c r="B465" i="10"/>
  <c r="L815" i="10"/>
  <c r="I815" i="10"/>
  <c r="F530" i="10"/>
  <c r="F533" i="10"/>
  <c r="H533" i="10"/>
  <c r="S815" i="10"/>
  <c r="K815" i="10"/>
  <c r="T815" i="10"/>
  <c r="C815" i="10"/>
  <c r="M815" i="10"/>
  <c r="D815" i="10"/>
  <c r="O815" i="10"/>
  <c r="F815" i="10"/>
  <c r="P815" i="10"/>
  <c r="G815" i="10"/>
  <c r="D465" i="10" l="1"/>
  <c r="E217" i="10"/>
  <c r="C478" i="10" s="1"/>
  <c r="E204" i="10"/>
  <c r="C476" i="10" s="1"/>
  <c r="E740" i="10"/>
  <c r="E796" i="10"/>
  <c r="E748" i="10"/>
  <c r="E780" i="10"/>
  <c r="CE62" i="10"/>
  <c r="E804" i="10"/>
  <c r="N816" i="10"/>
  <c r="K612" i="10"/>
  <c r="C465" i="10"/>
  <c r="E772" i="10"/>
  <c r="E812" i="10"/>
  <c r="E788" i="10"/>
  <c r="E764" i="10"/>
  <c r="CA52" i="10"/>
  <c r="CA67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E52" i="10"/>
  <c r="E67" i="10" s="1"/>
  <c r="CC52" i="10"/>
  <c r="CC67" i="10" s="1"/>
  <c r="J812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Y52" i="10"/>
  <c r="BY67" i="10" s="1"/>
  <c r="BQ52" i="10"/>
  <c r="BQ67" i="10" s="1"/>
  <c r="BA52" i="10"/>
  <c r="BA67" i="10" s="1"/>
  <c r="AK52" i="10"/>
  <c r="AK67" i="10" s="1"/>
  <c r="M52" i="10"/>
  <c r="M67" i="10" s="1"/>
  <c r="Z52" i="10"/>
  <c r="Z67" i="10" s="1"/>
  <c r="CB52" i="10"/>
  <c r="CB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G52" i="10"/>
  <c r="G67" i="10" s="1"/>
  <c r="BZ52" i="10"/>
  <c r="BZ67" i="10" s="1"/>
  <c r="BJ52" i="10"/>
  <c r="BJ67" i="10" s="1"/>
  <c r="BB52" i="10"/>
  <c r="BB67" i="10" s="1"/>
  <c r="AL52" i="10"/>
  <c r="AL67" i="10" s="1"/>
  <c r="V52" i="10"/>
  <c r="V67" i="10" s="1"/>
  <c r="F52" i="10"/>
  <c r="F67" i="10" s="1"/>
  <c r="AS52" i="10"/>
  <c r="AS67" i="10" s="1"/>
  <c r="U52" i="10"/>
  <c r="U67" i="10" s="1"/>
  <c r="BR52" i="10"/>
  <c r="BR67" i="10" s="1"/>
  <c r="AT52" i="10"/>
  <c r="AT67" i="10" s="1"/>
  <c r="AD52" i="10"/>
  <c r="AD67" i="10" s="1"/>
  <c r="N52" i="10"/>
  <c r="N67" i="10" s="1"/>
  <c r="BI52" i="10"/>
  <c r="BI67" i="10" s="1"/>
  <c r="AC52" i="10"/>
  <c r="AC67" i="10" s="1"/>
  <c r="J52" i="10"/>
  <c r="J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BV52" i="10"/>
  <c r="BV67" i="10" s="1"/>
  <c r="BF52" i="10"/>
  <c r="BF67" i="10" s="1"/>
  <c r="AP52" i="10"/>
  <c r="AP67" i="10" s="1"/>
  <c r="R52" i="10"/>
  <c r="R67" i="10" s="1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BN52" i="10"/>
  <c r="BN67" i="10" s="1"/>
  <c r="AX52" i="10"/>
  <c r="AX67" i="10" s="1"/>
  <c r="AH52" i="10"/>
  <c r="AH67" i="10" s="1"/>
  <c r="E756" i="10"/>
  <c r="CE48" i="10"/>
  <c r="E815" i="10" l="1"/>
  <c r="BE71" i="10"/>
  <c r="AG71" i="10"/>
  <c r="C526" i="10" s="1"/>
  <c r="BU71" i="10"/>
  <c r="C641" i="10" s="1"/>
  <c r="J775" i="10"/>
  <c r="AR71" i="10"/>
  <c r="J761" i="10"/>
  <c r="AD71" i="10"/>
  <c r="J765" i="10"/>
  <c r="AH71" i="10"/>
  <c r="J774" i="10"/>
  <c r="AQ71" i="10"/>
  <c r="J805" i="10"/>
  <c r="BV71" i="10"/>
  <c r="J791" i="10"/>
  <c r="BH71" i="10"/>
  <c r="J777" i="10"/>
  <c r="AT71" i="10"/>
  <c r="J793" i="10"/>
  <c r="BJ71" i="10"/>
  <c r="J786" i="10"/>
  <c r="BC71" i="10"/>
  <c r="J800" i="10"/>
  <c r="BQ71" i="10"/>
  <c r="J787" i="10"/>
  <c r="BD71" i="10"/>
  <c r="Q71" i="10"/>
  <c r="J773" i="10"/>
  <c r="AP71" i="10"/>
  <c r="J770" i="10"/>
  <c r="AM71" i="10"/>
  <c r="J789" i="10"/>
  <c r="BF71" i="10"/>
  <c r="J779" i="10"/>
  <c r="AV71" i="10"/>
  <c r="J809" i="10"/>
  <c r="BZ71" i="10"/>
  <c r="J790" i="10"/>
  <c r="BG71" i="10"/>
  <c r="J743" i="10"/>
  <c r="L71" i="10"/>
  <c r="J807" i="10"/>
  <c r="BX71" i="10"/>
  <c r="J752" i="10"/>
  <c r="U71" i="10"/>
  <c r="J738" i="10"/>
  <c r="G71" i="10"/>
  <c r="J802" i="10"/>
  <c r="BS71" i="10"/>
  <c r="J739" i="10"/>
  <c r="H71" i="10"/>
  <c r="J803" i="10"/>
  <c r="BT71" i="10"/>
  <c r="BM71" i="10"/>
  <c r="J769" i="10"/>
  <c r="AL71" i="10"/>
  <c r="J810" i="10"/>
  <c r="CA71" i="10"/>
  <c r="J785" i="10"/>
  <c r="BB71" i="10"/>
  <c r="J781" i="10"/>
  <c r="AX71" i="10"/>
  <c r="J799" i="10"/>
  <c r="BP71" i="10"/>
  <c r="J808" i="10"/>
  <c r="BY71" i="10"/>
  <c r="J797" i="10"/>
  <c r="BN71" i="10"/>
  <c r="C67" i="10"/>
  <c r="CE52" i="10"/>
  <c r="J798" i="10"/>
  <c r="BO71" i="10"/>
  <c r="J751" i="10"/>
  <c r="T71" i="10"/>
  <c r="J741" i="10"/>
  <c r="J71" i="10"/>
  <c r="J776" i="10"/>
  <c r="AS71" i="10"/>
  <c r="J746" i="10"/>
  <c r="O71" i="10"/>
  <c r="J811" i="10"/>
  <c r="CB71" i="10"/>
  <c r="J747" i="10"/>
  <c r="P71" i="10"/>
  <c r="CC71" i="10"/>
  <c r="J745" i="10"/>
  <c r="N71" i="10"/>
  <c r="J771" i="10"/>
  <c r="AN71" i="10"/>
  <c r="J766" i="10"/>
  <c r="AI71" i="10"/>
  <c r="J778" i="10"/>
  <c r="AU71" i="10"/>
  <c r="J782" i="10"/>
  <c r="AY71" i="10"/>
  <c r="J801" i="10"/>
  <c r="BR71" i="10"/>
  <c r="J794" i="10"/>
  <c r="BK71" i="10"/>
  <c r="C614" i="10"/>
  <c r="C550" i="10"/>
  <c r="G550" i="10" s="1"/>
  <c r="J742" i="10"/>
  <c r="K71" i="10"/>
  <c r="J806" i="10"/>
  <c r="BW71" i="10"/>
  <c r="J759" i="10"/>
  <c r="AB71" i="10"/>
  <c r="J760" i="10"/>
  <c r="AC71" i="10"/>
  <c r="J737" i="10"/>
  <c r="F71" i="10"/>
  <c r="J754" i="10"/>
  <c r="W71" i="10"/>
  <c r="J757" i="10"/>
  <c r="Z71" i="10"/>
  <c r="J755" i="10"/>
  <c r="X71" i="10"/>
  <c r="J736" i="10"/>
  <c r="E71" i="10"/>
  <c r="E816" i="10"/>
  <c r="C428" i="10"/>
  <c r="I71" i="10"/>
  <c r="J758" i="10"/>
  <c r="AA71" i="10"/>
  <c r="J768" i="10"/>
  <c r="AK71" i="10"/>
  <c r="J783" i="10"/>
  <c r="AZ71" i="10"/>
  <c r="J784" i="10"/>
  <c r="BA71" i="10"/>
  <c r="J735" i="10"/>
  <c r="D71" i="10"/>
  <c r="J795" i="10"/>
  <c r="BL71" i="10"/>
  <c r="Y71" i="10"/>
  <c r="J750" i="10"/>
  <c r="S71" i="10"/>
  <c r="J749" i="10"/>
  <c r="R71" i="10"/>
  <c r="J767" i="10"/>
  <c r="AJ71" i="10"/>
  <c r="J792" i="10"/>
  <c r="BI71" i="10"/>
  <c r="J753" i="10"/>
  <c r="V71" i="10"/>
  <c r="J762" i="10"/>
  <c r="AE71" i="10"/>
  <c r="J744" i="10"/>
  <c r="M71" i="10"/>
  <c r="J763" i="10"/>
  <c r="AF71" i="10"/>
  <c r="AO71" i="10"/>
  <c r="AW71" i="10"/>
  <c r="C566" i="10" l="1"/>
  <c r="C698" i="10"/>
  <c r="C697" i="10"/>
  <c r="C525" i="10"/>
  <c r="G525" i="10" s="1"/>
  <c r="C671" i="10"/>
  <c r="C499" i="10"/>
  <c r="G499" i="10" s="1"/>
  <c r="C564" i="10"/>
  <c r="C639" i="10"/>
  <c r="C505" i="10"/>
  <c r="G505" i="10" s="1"/>
  <c r="C677" i="10"/>
  <c r="C551" i="10"/>
  <c r="C629" i="10"/>
  <c r="C506" i="10"/>
  <c r="G506" i="10" s="1"/>
  <c r="C678" i="10"/>
  <c r="C701" i="10"/>
  <c r="C529" i="10"/>
  <c r="C538" i="10"/>
  <c r="G538" i="10" s="1"/>
  <c r="C710" i="10"/>
  <c r="C616" i="10"/>
  <c r="C543" i="10"/>
  <c r="C638" i="10"/>
  <c r="C558" i="10"/>
  <c r="C623" i="10"/>
  <c r="C562" i="10"/>
  <c r="C636" i="10"/>
  <c r="C553" i="10"/>
  <c r="G526" i="10"/>
  <c r="H526" i="10" s="1"/>
  <c r="C680" i="10"/>
  <c r="C508" i="10"/>
  <c r="C711" i="10"/>
  <c r="C539" i="10"/>
  <c r="G539" i="10" s="1"/>
  <c r="C670" i="10"/>
  <c r="C498" i="10"/>
  <c r="C692" i="10"/>
  <c r="C520" i="10"/>
  <c r="J734" i="10"/>
  <c r="J815" i="10" s="1"/>
  <c r="CE67" i="10"/>
  <c r="C71" i="10"/>
  <c r="D615" i="10"/>
  <c r="C681" i="10"/>
  <c r="C509" i="10"/>
  <c r="C675" i="10"/>
  <c r="C503" i="10"/>
  <c r="G503" i="10" s="1"/>
  <c r="C619" i="10"/>
  <c r="C559" i="10"/>
  <c r="C547" i="10"/>
  <c r="C632" i="10"/>
  <c r="C633" i="10"/>
  <c r="C548" i="10"/>
  <c r="C567" i="10"/>
  <c r="C642" i="10"/>
  <c r="C695" i="10"/>
  <c r="C523" i="10"/>
  <c r="C690" i="10"/>
  <c r="C518" i="10"/>
  <c r="C560" i="10"/>
  <c r="C627" i="10"/>
  <c r="C637" i="10"/>
  <c r="C557" i="10"/>
  <c r="C679" i="10"/>
  <c r="C507" i="10"/>
  <c r="G507" i="10" s="1"/>
  <c r="C497" i="10"/>
  <c r="C669" i="10"/>
  <c r="C694" i="10"/>
  <c r="C522" i="10"/>
  <c r="C712" i="10"/>
  <c r="C540" i="10"/>
  <c r="G540" i="10" s="1"/>
  <c r="C704" i="10"/>
  <c r="C532" i="10"/>
  <c r="G532" i="10" s="1"/>
  <c r="C696" i="10"/>
  <c r="C524" i="10"/>
  <c r="C630" i="10"/>
  <c r="C546" i="10"/>
  <c r="G546" i="10" s="1"/>
  <c r="C674" i="10"/>
  <c r="C502" i="10"/>
  <c r="G502" i="10" s="1"/>
  <c r="C691" i="10"/>
  <c r="C519" i="10"/>
  <c r="G519" i="10" s="1"/>
  <c r="C693" i="10"/>
  <c r="C521" i="10"/>
  <c r="C556" i="10"/>
  <c r="C635" i="10"/>
  <c r="C700" i="10"/>
  <c r="C528" i="10"/>
  <c r="C640" i="10"/>
  <c r="C565" i="10"/>
  <c r="C686" i="10"/>
  <c r="C514" i="10"/>
  <c r="C571" i="10"/>
  <c r="C646" i="10"/>
  <c r="C707" i="10"/>
  <c r="C535" i="10"/>
  <c r="C634" i="10"/>
  <c r="C554" i="10"/>
  <c r="C561" i="10"/>
  <c r="C621" i="10"/>
  <c r="C699" i="10"/>
  <c r="C527" i="10"/>
  <c r="G527" i="10" s="1"/>
  <c r="C676" i="10"/>
  <c r="C504" i="10"/>
  <c r="G504" i="10" s="1"/>
  <c r="C672" i="10"/>
  <c r="C500" i="10"/>
  <c r="G500" i="10" s="1"/>
  <c r="C687" i="10"/>
  <c r="C515" i="10"/>
  <c r="C573" i="10"/>
  <c r="C622" i="10"/>
  <c r="C685" i="10"/>
  <c r="C513" i="10"/>
  <c r="C570" i="10"/>
  <c r="C645" i="10"/>
  <c r="C572" i="10"/>
  <c r="C647" i="10"/>
  <c r="C555" i="10"/>
  <c r="C617" i="10"/>
  <c r="C708" i="10"/>
  <c r="C536" i="10"/>
  <c r="G536" i="10" s="1"/>
  <c r="C709" i="10"/>
  <c r="C537" i="10"/>
  <c r="G537" i="10" s="1"/>
  <c r="C703" i="10"/>
  <c r="C531" i="10"/>
  <c r="C624" i="10"/>
  <c r="C549" i="10"/>
  <c r="C530" i="10"/>
  <c r="C702" i="10"/>
  <c r="C625" i="10"/>
  <c r="C544" i="10"/>
  <c r="C689" i="10"/>
  <c r="C517" i="10"/>
  <c r="C574" i="10"/>
  <c r="C620" i="10"/>
  <c r="C552" i="10"/>
  <c r="C618" i="10"/>
  <c r="C683" i="10"/>
  <c r="C511" i="10"/>
  <c r="C542" i="10"/>
  <c r="C631" i="10"/>
  <c r="C684" i="10"/>
  <c r="C512" i="10"/>
  <c r="C706" i="10"/>
  <c r="C534" i="10"/>
  <c r="G534" i="10" s="1"/>
  <c r="C545" i="10"/>
  <c r="G545" i="10" s="1"/>
  <c r="C628" i="10"/>
  <c r="C688" i="10"/>
  <c r="C516" i="10"/>
  <c r="C568" i="10"/>
  <c r="C643" i="10"/>
  <c r="C563" i="10"/>
  <c r="C626" i="10"/>
  <c r="C533" i="10"/>
  <c r="G533" i="10" s="1"/>
  <c r="C705" i="10"/>
  <c r="C673" i="10"/>
  <c r="C501" i="10"/>
  <c r="C644" i="10"/>
  <c r="C569" i="10"/>
  <c r="C541" i="10"/>
  <c r="C713" i="10"/>
  <c r="C682" i="10"/>
  <c r="C510" i="10"/>
  <c r="G510" i="10" s="1"/>
  <c r="C648" i="10" l="1"/>
  <c r="M716" i="10" s="1"/>
  <c r="Y816" i="10" s="1"/>
  <c r="G517" i="10"/>
  <c r="H517" i="10" s="1"/>
  <c r="G515" i="10"/>
  <c r="H515" i="10"/>
  <c r="G514" i="10"/>
  <c r="H514" i="10" s="1"/>
  <c r="G524" i="10"/>
  <c r="H524" i="10" s="1"/>
  <c r="G518" i="10"/>
  <c r="H518" i="10"/>
  <c r="D712" i="10"/>
  <c r="D704" i="10"/>
  <c r="D696" i="10"/>
  <c r="D688" i="10"/>
  <c r="D709" i="10"/>
  <c r="D701" i="10"/>
  <c r="D693" i="10"/>
  <c r="D685" i="10"/>
  <c r="D706" i="10"/>
  <c r="D698" i="10"/>
  <c r="D690" i="10"/>
  <c r="D711" i="10"/>
  <c r="D703" i="10"/>
  <c r="D695" i="10"/>
  <c r="D687" i="10"/>
  <c r="D708" i="10"/>
  <c r="D700" i="10"/>
  <c r="D692" i="10"/>
  <c r="D684" i="10"/>
  <c r="D713" i="10"/>
  <c r="D705" i="10"/>
  <c r="D697" i="10"/>
  <c r="D689" i="10"/>
  <c r="D686" i="10"/>
  <c r="D682" i="10"/>
  <c r="D679" i="10"/>
  <c r="D671" i="10"/>
  <c r="D625" i="10"/>
  <c r="D716" i="10"/>
  <c r="D691" i="10"/>
  <c r="D683" i="10"/>
  <c r="D676" i="10"/>
  <c r="D668" i="10"/>
  <c r="D628" i="10"/>
  <c r="D622" i="10"/>
  <c r="D618" i="10"/>
  <c r="D681" i="10"/>
  <c r="D673" i="10"/>
  <c r="D678" i="10"/>
  <c r="D670" i="10"/>
  <c r="D647" i="10"/>
  <c r="D646" i="10"/>
  <c r="D645" i="10"/>
  <c r="D629" i="10"/>
  <c r="D626" i="10"/>
  <c r="D621" i="10"/>
  <c r="D617" i="10"/>
  <c r="D699" i="10"/>
  <c r="D680" i="10"/>
  <c r="D672" i="10"/>
  <c r="D620" i="10"/>
  <c r="D616" i="10"/>
  <c r="D710" i="10"/>
  <c r="D677" i="10"/>
  <c r="D669" i="10"/>
  <c r="D627" i="10"/>
  <c r="D707" i="10"/>
  <c r="D632" i="10"/>
  <c r="D694" i="10"/>
  <c r="D643" i="10"/>
  <c r="D639" i="10"/>
  <c r="D635" i="10"/>
  <c r="D624" i="10"/>
  <c r="D702" i="10"/>
  <c r="D675" i="10"/>
  <c r="D642" i="10"/>
  <c r="D638" i="10"/>
  <c r="D634" i="10"/>
  <c r="D631" i="10"/>
  <c r="D623" i="10"/>
  <c r="D641" i="10"/>
  <c r="D637" i="10"/>
  <c r="D633" i="10"/>
  <c r="D674" i="10"/>
  <c r="D630" i="10"/>
  <c r="D619" i="10"/>
  <c r="D636" i="10"/>
  <c r="D644" i="10"/>
  <c r="D640" i="10"/>
  <c r="G497" i="10"/>
  <c r="H497" i="10" s="1"/>
  <c r="C668" i="10"/>
  <c r="C715" i="10" s="1"/>
  <c r="C496" i="10"/>
  <c r="G531" i="10"/>
  <c r="H531" i="10" s="1"/>
  <c r="G521" i="10"/>
  <c r="H521" i="10"/>
  <c r="G498" i="10"/>
  <c r="H498" i="10"/>
  <c r="G511" i="10"/>
  <c r="H511" i="10" s="1"/>
  <c r="G544" i="10"/>
  <c r="H544" i="10" s="1"/>
  <c r="G523" i="10"/>
  <c r="H523" i="10"/>
  <c r="G529" i="10"/>
  <c r="H529" i="10" s="1"/>
  <c r="G535" i="10"/>
  <c r="H535" i="10" s="1"/>
  <c r="G508" i="10"/>
  <c r="H508" i="10" s="1"/>
  <c r="G530" i="10"/>
  <c r="H530" i="10"/>
  <c r="G528" i="10"/>
  <c r="H528" i="10" s="1"/>
  <c r="G512" i="10"/>
  <c r="H512" i="10"/>
  <c r="G522" i="10"/>
  <c r="H522" i="10" s="1"/>
  <c r="G509" i="10"/>
  <c r="H509" i="10" s="1"/>
  <c r="G520" i="10"/>
  <c r="H520" i="10" s="1"/>
  <c r="G513" i="10"/>
  <c r="H513" i="10"/>
  <c r="J816" i="10"/>
  <c r="C433" i="10"/>
  <c r="C441" i="10" s="1"/>
  <c r="CE71" i="10"/>
  <c r="C716" i="10" s="1"/>
  <c r="G501" i="10"/>
  <c r="H501" i="10" s="1"/>
  <c r="G516" i="10"/>
  <c r="H516" i="10" s="1"/>
  <c r="D715" i="10" l="1"/>
  <c r="E623" i="10"/>
  <c r="G496" i="10"/>
  <c r="H496" i="10" s="1"/>
  <c r="E612" i="10"/>
  <c r="E709" i="10" l="1"/>
  <c r="E701" i="10"/>
  <c r="E693" i="10"/>
  <c r="E685" i="10"/>
  <c r="E706" i="10"/>
  <c r="E698" i="10"/>
  <c r="E690" i="10"/>
  <c r="E711" i="10"/>
  <c r="E703" i="10"/>
  <c r="E695" i="10"/>
  <c r="E708" i="10"/>
  <c r="E700" i="10"/>
  <c r="E692" i="10"/>
  <c r="E684" i="10"/>
  <c r="E713" i="10"/>
  <c r="E705" i="10"/>
  <c r="E697" i="10"/>
  <c r="E689" i="10"/>
  <c r="E710" i="10"/>
  <c r="E702" i="10"/>
  <c r="E716" i="10"/>
  <c r="E691" i="10"/>
  <c r="E683" i="10"/>
  <c r="E676" i="10"/>
  <c r="E668" i="10"/>
  <c r="E628" i="10"/>
  <c r="E712" i="10"/>
  <c r="E681" i="10"/>
  <c r="E673" i="10"/>
  <c r="E687" i="10"/>
  <c r="E678" i="10"/>
  <c r="E670" i="10"/>
  <c r="E647" i="10"/>
  <c r="E646" i="10"/>
  <c r="E645" i="10"/>
  <c r="E694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96" i="10"/>
  <c r="E688" i="10"/>
  <c r="E677" i="10"/>
  <c r="E669" i="10"/>
  <c r="E627" i="10"/>
  <c r="E707" i="10"/>
  <c r="E674" i="10"/>
  <c r="E682" i="10"/>
  <c r="E679" i="10"/>
  <c r="E629" i="10"/>
  <c r="E625" i="10"/>
  <c r="E704" i="10"/>
  <c r="E686" i="10"/>
  <c r="E672" i="10"/>
  <c r="E699" i="10"/>
  <c r="E680" i="10"/>
  <c r="E671" i="10"/>
  <c r="E626" i="10"/>
  <c r="E715" i="10" l="1"/>
  <c r="F624" i="10"/>
  <c r="F706" i="10" l="1"/>
  <c r="F698" i="10"/>
  <c r="F690" i="10"/>
  <c r="F682" i="10"/>
  <c r="F711" i="10"/>
  <c r="F703" i="10"/>
  <c r="F695" i="10"/>
  <c r="F687" i="10"/>
  <c r="F708" i="10"/>
  <c r="F700" i="10"/>
  <c r="F692" i="10"/>
  <c r="F713" i="10"/>
  <c r="F705" i="10"/>
  <c r="F697" i="10"/>
  <c r="F689" i="10"/>
  <c r="F710" i="10"/>
  <c r="F702" i="10"/>
  <c r="F694" i="10"/>
  <c r="F686" i="10"/>
  <c r="F716" i="10"/>
  <c r="F707" i="10"/>
  <c r="F699" i="10"/>
  <c r="F712" i="10"/>
  <c r="F693" i="10"/>
  <c r="F681" i="10"/>
  <c r="F673" i="10"/>
  <c r="F709" i="10"/>
  <c r="F678" i="10"/>
  <c r="F670" i="10"/>
  <c r="F647" i="10"/>
  <c r="F646" i="10"/>
  <c r="F645" i="10"/>
  <c r="F629" i="10"/>
  <c r="F626" i="10"/>
  <c r="F684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80" i="10"/>
  <c r="F672" i="10"/>
  <c r="F685" i="10"/>
  <c r="F674" i="10"/>
  <c r="F704" i="10"/>
  <c r="F679" i="10"/>
  <c r="F671" i="10"/>
  <c r="F625" i="10"/>
  <c r="F676" i="10"/>
  <c r="F631" i="10"/>
  <c r="F628" i="10"/>
  <c r="F669" i="10"/>
  <c r="F677" i="10"/>
  <c r="F630" i="10"/>
  <c r="F683" i="10"/>
  <c r="F668" i="10"/>
  <c r="F701" i="10"/>
  <c r="F632" i="10"/>
  <c r="F696" i="10"/>
  <c r="F691" i="10"/>
  <c r="F627" i="10"/>
  <c r="F688" i="10"/>
  <c r="F715" i="10" l="1"/>
  <c r="G625" i="10"/>
  <c r="G711" i="10" l="1"/>
  <c r="G703" i="10"/>
  <c r="G695" i="10"/>
  <c r="G687" i="10"/>
  <c r="G708" i="10"/>
  <c r="G700" i="10"/>
  <c r="G692" i="10"/>
  <c r="G684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683" i="10"/>
  <c r="G712" i="10"/>
  <c r="G704" i="10"/>
  <c r="G696" i="10"/>
  <c r="G709" i="10"/>
  <c r="G678" i="10"/>
  <c r="G670" i="10"/>
  <c r="G647" i="10"/>
  <c r="G646" i="10"/>
  <c r="G645" i="10"/>
  <c r="G629" i="10"/>
  <c r="G626" i="10"/>
  <c r="G706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0" i="10"/>
  <c r="G672" i="10"/>
  <c r="G688" i="10"/>
  <c r="G677" i="10"/>
  <c r="G669" i="10"/>
  <c r="G627" i="10"/>
  <c r="G679" i="10"/>
  <c r="G671" i="10"/>
  <c r="G701" i="10"/>
  <c r="G682" i="10"/>
  <c r="G676" i="10"/>
  <c r="G668" i="10"/>
  <c r="G628" i="10"/>
  <c r="G673" i="10"/>
  <c r="G693" i="10"/>
  <c r="G681" i="10"/>
  <c r="G685" i="10"/>
  <c r="G690" i="10"/>
  <c r="G674" i="10"/>
  <c r="G698" i="10"/>
  <c r="G715" i="10" l="1"/>
  <c r="H628" i="10"/>
  <c r="H708" i="10" l="1"/>
  <c r="H700" i="10"/>
  <c r="H692" i="10"/>
  <c r="H684" i="10"/>
  <c r="H713" i="10"/>
  <c r="H705" i="10"/>
  <c r="H697" i="10"/>
  <c r="H689" i="10"/>
  <c r="H710" i="10"/>
  <c r="H702" i="10"/>
  <c r="H694" i="10"/>
  <c r="H716" i="10"/>
  <c r="H707" i="10"/>
  <c r="H699" i="10"/>
  <c r="H691" i="10"/>
  <c r="H683" i="10"/>
  <c r="H712" i="10"/>
  <c r="H704" i="10"/>
  <c r="H696" i="10"/>
  <c r="H688" i="10"/>
  <c r="H709" i="10"/>
  <c r="H701" i="10"/>
  <c r="H706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3" i="10"/>
  <c r="H687" i="10"/>
  <c r="H680" i="10"/>
  <c r="H672" i="10"/>
  <c r="H677" i="10"/>
  <c r="H669" i="10"/>
  <c r="H711" i="10"/>
  <c r="H690" i="10"/>
  <c r="H685" i="10"/>
  <c r="H674" i="10"/>
  <c r="H682" i="10"/>
  <c r="H676" i="10"/>
  <c r="H668" i="10"/>
  <c r="H698" i="10"/>
  <c r="H693" i="10"/>
  <c r="H686" i="10"/>
  <c r="H681" i="10"/>
  <c r="H673" i="10"/>
  <c r="H695" i="10"/>
  <c r="H670" i="10"/>
  <c r="H647" i="10"/>
  <c r="H678" i="10"/>
  <c r="H646" i="10"/>
  <c r="H671" i="10"/>
  <c r="H645" i="10"/>
  <c r="H679" i="10"/>
  <c r="H629" i="10"/>
  <c r="H715" i="10" l="1"/>
  <c r="I629" i="10"/>
  <c r="I713" i="10" l="1"/>
  <c r="I705" i="10"/>
  <c r="I697" i="10"/>
  <c r="I689" i="10"/>
  <c r="I681" i="10"/>
  <c r="I710" i="10"/>
  <c r="I702" i="10"/>
  <c r="I694" i="10"/>
  <c r="I686" i="10"/>
  <c r="I716" i="10"/>
  <c r="I707" i="10"/>
  <c r="I699" i="10"/>
  <c r="I691" i="10"/>
  <c r="I712" i="10"/>
  <c r="I704" i="10"/>
  <c r="I696" i="10"/>
  <c r="I688" i="10"/>
  <c r="I709" i="10"/>
  <c r="I701" i="10"/>
  <c r="I693" i="10"/>
  <c r="I685" i="10"/>
  <c r="I706" i="10"/>
  <c r="I698" i="10"/>
  <c r="I703" i="10"/>
  <c r="I687" i="10"/>
  <c r="I680" i="10"/>
  <c r="I672" i="10"/>
  <c r="I700" i="10"/>
  <c r="I684" i="10"/>
  <c r="I677" i="10"/>
  <c r="I669" i="10"/>
  <c r="I711" i="10"/>
  <c r="I690" i="10"/>
  <c r="I674" i="10"/>
  <c r="I708" i="10"/>
  <c r="I692" i="10"/>
  <c r="I679" i="10"/>
  <c r="I671" i="10"/>
  <c r="I673" i="10"/>
  <c r="I695" i="10"/>
  <c r="I683" i="10"/>
  <c r="I678" i="10"/>
  <c r="I670" i="10"/>
  <c r="I647" i="10"/>
  <c r="I646" i="10"/>
  <c r="I645" i="10"/>
  <c r="I643" i="10"/>
  <c r="I639" i="10"/>
  <c r="I635" i="10"/>
  <c r="I631" i="10"/>
  <c r="I675" i="10"/>
  <c r="I642" i="10"/>
  <c r="I638" i="10"/>
  <c r="I634" i="10"/>
  <c r="I668" i="10"/>
  <c r="I644" i="10"/>
  <c r="I640" i="10"/>
  <c r="I636" i="10"/>
  <c r="I632" i="10"/>
  <c r="I637" i="10"/>
  <c r="I682" i="10"/>
  <c r="I633" i="10"/>
  <c r="I630" i="10"/>
  <c r="I676" i="10"/>
  <c r="I641" i="10"/>
  <c r="I715" i="10" l="1"/>
  <c r="J630" i="10"/>
  <c r="J710" i="10" l="1"/>
  <c r="J702" i="10"/>
  <c r="J694" i="10"/>
  <c r="J686" i="10"/>
  <c r="J716" i="10"/>
  <c r="J707" i="10"/>
  <c r="J699" i="10"/>
  <c r="J691" i="10"/>
  <c r="J683" i="10"/>
  <c r="J712" i="10"/>
  <c r="J704" i="10"/>
  <c r="J696" i="10"/>
  <c r="J688" i="10"/>
  <c r="J709" i="10"/>
  <c r="J701" i="10"/>
  <c r="J693" i="10"/>
  <c r="J685" i="10"/>
  <c r="J706" i="10"/>
  <c r="J698" i="10"/>
  <c r="J690" i="10"/>
  <c r="J682" i="10"/>
  <c r="J711" i="10"/>
  <c r="J703" i="10"/>
  <c r="J695" i="10"/>
  <c r="J700" i="10"/>
  <c r="J684" i="10"/>
  <c r="J677" i="10"/>
  <c r="J669" i="10"/>
  <c r="J697" i="10"/>
  <c r="J674" i="10"/>
  <c r="J708" i="10"/>
  <c r="J692" i="10"/>
  <c r="J679" i="10"/>
  <c r="J671" i="10"/>
  <c r="J705" i="10"/>
  <c r="J676" i="10"/>
  <c r="J668" i="10"/>
  <c r="J713" i="10"/>
  <c r="J681" i="10"/>
  <c r="J678" i="10"/>
  <c r="J670" i="10"/>
  <c r="J647" i="10"/>
  <c r="J646" i="10"/>
  <c r="J645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87" i="10"/>
  <c r="J672" i="10"/>
  <c r="J689" i="10"/>
  <c r="J680" i="10"/>
  <c r="J673" i="10"/>
  <c r="K644" i="10" l="1"/>
  <c r="J715" i="10"/>
  <c r="L647" i="10"/>
  <c r="K716" i="10" l="1"/>
  <c r="K707" i="10"/>
  <c r="K699" i="10"/>
  <c r="K691" i="10"/>
  <c r="K683" i="10"/>
  <c r="K712" i="10"/>
  <c r="K704" i="10"/>
  <c r="K696" i="10"/>
  <c r="K688" i="10"/>
  <c r="K709" i="10"/>
  <c r="K701" i="10"/>
  <c r="K693" i="10"/>
  <c r="K706" i="10"/>
  <c r="K698" i="10"/>
  <c r="K690" i="10"/>
  <c r="K682" i="10"/>
  <c r="K711" i="10"/>
  <c r="K703" i="10"/>
  <c r="K695" i="10"/>
  <c r="K687" i="10"/>
  <c r="K708" i="10"/>
  <c r="K700" i="10"/>
  <c r="K697" i="10"/>
  <c r="K674" i="10"/>
  <c r="K692" i="10"/>
  <c r="K679" i="10"/>
  <c r="K671" i="10"/>
  <c r="K705" i="10"/>
  <c r="K694" i="10"/>
  <c r="K685" i="10"/>
  <c r="K676" i="10"/>
  <c r="K668" i="10"/>
  <c r="K702" i="10"/>
  <c r="K673" i="10"/>
  <c r="K710" i="10"/>
  <c r="K686" i="10"/>
  <c r="K675" i="10"/>
  <c r="K689" i="10"/>
  <c r="K680" i="10"/>
  <c r="K672" i="10"/>
  <c r="K681" i="10"/>
  <c r="K678" i="10"/>
  <c r="K669" i="10"/>
  <c r="K713" i="10"/>
  <c r="K684" i="10"/>
  <c r="K670" i="10"/>
  <c r="K677" i="10"/>
  <c r="L712" i="10"/>
  <c r="L704" i="10"/>
  <c r="L696" i="10"/>
  <c r="M696" i="10" s="1"/>
  <c r="Y762" i="10" s="1"/>
  <c r="L688" i="10"/>
  <c r="L709" i="10"/>
  <c r="L701" i="10"/>
  <c r="L693" i="10"/>
  <c r="M693" i="10" s="1"/>
  <c r="Y759" i="10" s="1"/>
  <c r="L685" i="10"/>
  <c r="L706" i="10"/>
  <c r="L698" i="10"/>
  <c r="L690" i="10"/>
  <c r="L711" i="10"/>
  <c r="L703" i="10"/>
  <c r="L695" i="10"/>
  <c r="L687" i="10"/>
  <c r="M687" i="10" s="1"/>
  <c r="Y753" i="10" s="1"/>
  <c r="L708" i="10"/>
  <c r="M708" i="10" s="1"/>
  <c r="Y774" i="10" s="1"/>
  <c r="L700" i="10"/>
  <c r="L692" i="10"/>
  <c r="M692" i="10" s="1"/>
  <c r="Y758" i="10" s="1"/>
  <c r="L684" i="10"/>
  <c r="M684" i="10" s="1"/>
  <c r="Y750" i="10" s="1"/>
  <c r="L713" i="10"/>
  <c r="L705" i="10"/>
  <c r="M705" i="10" s="1"/>
  <c r="Y771" i="10" s="1"/>
  <c r="L697" i="10"/>
  <c r="L679" i="10"/>
  <c r="M679" i="10" s="1"/>
  <c r="Y745" i="10" s="1"/>
  <c r="L671" i="10"/>
  <c r="M671" i="10" s="1"/>
  <c r="Y737" i="10" s="1"/>
  <c r="L694" i="10"/>
  <c r="L676" i="10"/>
  <c r="L668" i="10"/>
  <c r="L702" i="10"/>
  <c r="L673" i="10"/>
  <c r="L699" i="10"/>
  <c r="L682" i="10"/>
  <c r="M682" i="10" s="1"/>
  <c r="Y748" i="10" s="1"/>
  <c r="L681" i="10"/>
  <c r="M681" i="10" s="1"/>
  <c r="Y747" i="10" s="1"/>
  <c r="L678" i="10"/>
  <c r="L670" i="10"/>
  <c r="L707" i="10"/>
  <c r="M707" i="10" s="1"/>
  <c r="Y773" i="10" s="1"/>
  <c r="L689" i="10"/>
  <c r="L683" i="10"/>
  <c r="L680" i="10"/>
  <c r="L672" i="10"/>
  <c r="M672" i="10" s="1"/>
  <c r="Y738" i="10" s="1"/>
  <c r="L691" i="10"/>
  <c r="L677" i="10"/>
  <c r="L669" i="10"/>
  <c r="L686" i="10"/>
  <c r="M686" i="10" s="1"/>
  <c r="Y752" i="10" s="1"/>
  <c r="L675" i="10"/>
  <c r="L716" i="10"/>
  <c r="L710" i="10"/>
  <c r="L674" i="10"/>
  <c r="M674" i="10" s="1"/>
  <c r="Y740" i="10" s="1"/>
  <c r="M691" i="10" l="1"/>
  <c r="Y757" i="10" s="1"/>
  <c r="M710" i="10"/>
  <c r="Y776" i="10" s="1"/>
  <c r="M699" i="10"/>
  <c r="Y765" i="10" s="1"/>
  <c r="M669" i="10"/>
  <c r="Y735" i="10" s="1"/>
  <c r="M695" i="10"/>
  <c r="Y761" i="10" s="1"/>
  <c r="M701" i="10"/>
  <c r="Y767" i="10" s="1"/>
  <c r="M685" i="10"/>
  <c r="Y751" i="10" s="1"/>
  <c r="M690" i="10"/>
  <c r="Y756" i="10" s="1"/>
  <c r="M670" i="10"/>
  <c r="Y736" i="10" s="1"/>
  <c r="M676" i="10"/>
  <c r="Y742" i="10" s="1"/>
  <c r="M698" i="10"/>
  <c r="Y764" i="10" s="1"/>
  <c r="M704" i="10"/>
  <c r="Y770" i="10" s="1"/>
  <c r="M677" i="10"/>
  <c r="Y743" i="10" s="1"/>
  <c r="M678" i="10"/>
  <c r="Y744" i="10" s="1"/>
  <c r="M694" i="10"/>
  <c r="Y760" i="10" s="1"/>
  <c r="M700" i="10"/>
  <c r="Y766" i="10" s="1"/>
  <c r="M706" i="10"/>
  <c r="Y772" i="10" s="1"/>
  <c r="M712" i="10"/>
  <c r="Y778" i="10" s="1"/>
  <c r="K715" i="10"/>
  <c r="M680" i="10"/>
  <c r="Y746" i="10" s="1"/>
  <c r="M697" i="10"/>
  <c r="Y763" i="10" s="1"/>
  <c r="M683" i="10"/>
  <c r="Y749" i="10" s="1"/>
  <c r="M673" i="10"/>
  <c r="Y739" i="10" s="1"/>
  <c r="M703" i="10"/>
  <c r="Y769" i="10" s="1"/>
  <c r="M709" i="10"/>
  <c r="Y775" i="10" s="1"/>
  <c r="M675" i="10"/>
  <c r="Y741" i="10" s="1"/>
  <c r="M689" i="10"/>
  <c r="Y755" i="10" s="1"/>
  <c r="M702" i="10"/>
  <c r="Y768" i="10" s="1"/>
  <c r="M713" i="10"/>
  <c r="Y779" i="10" s="1"/>
  <c r="M711" i="10"/>
  <c r="Y777" i="10" s="1"/>
  <c r="M688" i="10"/>
  <c r="Y754" i="10" s="1"/>
  <c r="L715" i="10"/>
  <c r="M668" i="10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F497" i="1" s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AM75" i="1"/>
  <c r="AI75" i="1"/>
  <c r="G154" i="9" s="1"/>
  <c r="AH75" i="1"/>
  <c r="F154" i="9" s="1"/>
  <c r="AF75" i="1"/>
  <c r="AD75" i="1"/>
  <c r="I122" i="9" s="1"/>
  <c r="AA75" i="1"/>
  <c r="F122" i="9" s="1"/>
  <c r="Z75" i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CE69" i="1"/>
  <c r="I371" i="9" s="1"/>
  <c r="D361" i="1"/>
  <c r="D372" i="1"/>
  <c r="C125" i="8" s="1"/>
  <c r="D260" i="1"/>
  <c r="C16" i="8" s="1"/>
  <c r="D265" i="1"/>
  <c r="D275" i="1"/>
  <c r="B476" i="1" s="1"/>
  <c r="D290" i="1"/>
  <c r="C49" i="8" s="1"/>
  <c r="D314" i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D32" i="6" s="1"/>
  <c r="E196" i="1"/>
  <c r="F8" i="6" s="1"/>
  <c r="E197" i="1"/>
  <c r="C470" i="1" s="1"/>
  <c r="E198" i="1"/>
  <c r="E199" i="1"/>
  <c r="E200" i="1"/>
  <c r="E201" i="1"/>
  <c r="F13" i="6" s="1"/>
  <c r="E202" i="1"/>
  <c r="C474" i="1" s="1"/>
  <c r="E203" i="1"/>
  <c r="C475" i="1" s="1"/>
  <c r="D204" i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F28" i="4" s="1"/>
  <c r="E153" i="1"/>
  <c r="D463" i="1" s="1"/>
  <c r="E152" i="1"/>
  <c r="D28" i="4" s="1"/>
  <c r="E151" i="1"/>
  <c r="E150" i="1"/>
  <c r="E148" i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C34" i="5"/>
  <c r="F12" i="6"/>
  <c r="C469" i="1"/>
  <c r="G122" i="9"/>
  <c r="D366" i="9"/>
  <c r="CE64" i="1"/>
  <c r="F612" i="1" s="1"/>
  <c r="D368" i="9"/>
  <c r="C276" i="9"/>
  <c r="CE70" i="1"/>
  <c r="C458" i="1" s="1"/>
  <c r="CE76" i="1"/>
  <c r="CE77" i="1"/>
  <c r="CF77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M48" i="1"/>
  <c r="M62" i="1" s="1"/>
  <c r="CD71" i="1"/>
  <c r="BM48" i="1"/>
  <c r="BM62" i="1" s="1"/>
  <c r="I268" i="9" s="1"/>
  <c r="CC48" i="1"/>
  <c r="CC62" i="1" s="1"/>
  <c r="S48" i="1"/>
  <c r="S62" i="1" s="1"/>
  <c r="C615" i="1"/>
  <c r="E372" i="9"/>
  <c r="CA48" i="1"/>
  <c r="CA62" i="1" s="1"/>
  <c r="AZ48" i="1"/>
  <c r="AZ62" i="1" s="1"/>
  <c r="AJ48" i="1"/>
  <c r="AJ62" i="1" s="1"/>
  <c r="N48" i="1"/>
  <c r="N62" i="1" s="1"/>
  <c r="G10" i="4"/>
  <c r="F10" i="4"/>
  <c r="I381" i="9"/>
  <c r="F499" i="1"/>
  <c r="F517" i="1"/>
  <c r="H505" i="1"/>
  <c r="H515" i="1"/>
  <c r="F501" i="1"/>
  <c r="H499" i="1"/>
  <c r="R48" i="1" l="1"/>
  <c r="R62" i="1" s="1"/>
  <c r="BP48" i="1"/>
  <c r="BP62" i="1" s="1"/>
  <c r="BU48" i="1"/>
  <c r="BU62" i="1" s="1"/>
  <c r="B10" i="4"/>
  <c r="V48" i="1"/>
  <c r="V62" i="1" s="1"/>
  <c r="AN48" i="1"/>
  <c r="AN62" i="1" s="1"/>
  <c r="BD48" i="1"/>
  <c r="BD62" i="1" s="1"/>
  <c r="G236" i="9" s="1"/>
  <c r="BR48" i="1"/>
  <c r="BR62" i="1" s="1"/>
  <c r="AI48" i="1"/>
  <c r="AI62" i="1" s="1"/>
  <c r="Q48" i="1"/>
  <c r="Q62" i="1" s="1"/>
  <c r="E48" i="1"/>
  <c r="E62" i="1" s="1"/>
  <c r="BI48" i="1"/>
  <c r="BI62" i="1" s="1"/>
  <c r="E28" i="4"/>
  <c r="C33" i="8"/>
  <c r="AA48" i="1"/>
  <c r="AA62" i="1" s="1"/>
  <c r="F108" i="9" s="1"/>
  <c r="AP48" i="1"/>
  <c r="AP62" i="1" s="1"/>
  <c r="BF48" i="1"/>
  <c r="BF62" i="1" s="1"/>
  <c r="BT48" i="1"/>
  <c r="BT62" i="1" s="1"/>
  <c r="AQ48" i="1"/>
  <c r="AQ62" i="1" s="1"/>
  <c r="Y48" i="1"/>
  <c r="Y62" i="1" s="1"/>
  <c r="U48" i="1"/>
  <c r="U62" i="1" s="1"/>
  <c r="G76" i="9" s="1"/>
  <c r="AM48" i="1"/>
  <c r="AM62" i="1" s="1"/>
  <c r="AU48" i="1"/>
  <c r="AU62" i="1" s="1"/>
  <c r="E204" i="9" s="1"/>
  <c r="D48" i="1"/>
  <c r="D62" i="1" s="1"/>
  <c r="D12" i="9" s="1"/>
  <c r="B19" i="4"/>
  <c r="D433" i="1"/>
  <c r="BH48" i="1"/>
  <c r="BH62" i="1" s="1"/>
  <c r="AG48" i="1"/>
  <c r="AG62" i="1" s="1"/>
  <c r="AC48" i="1"/>
  <c r="AC62" i="1" s="1"/>
  <c r="H108" i="9" s="1"/>
  <c r="H48" i="1"/>
  <c r="H62" i="1" s="1"/>
  <c r="H12" i="9" s="1"/>
  <c r="C427" i="1"/>
  <c r="D428" i="1"/>
  <c r="AR48" i="1"/>
  <c r="AR62" i="1" s="1"/>
  <c r="BV48" i="1"/>
  <c r="BV62" i="1" s="1"/>
  <c r="AY48" i="1"/>
  <c r="AY62" i="1" s="1"/>
  <c r="O48" i="1"/>
  <c r="O62" i="1" s="1"/>
  <c r="H44" i="9" s="1"/>
  <c r="AT48" i="1"/>
  <c r="AT62" i="1" s="1"/>
  <c r="D204" i="9" s="1"/>
  <c r="C48" i="1"/>
  <c r="C62" i="1" s="1"/>
  <c r="C12" i="9" s="1"/>
  <c r="AO48" i="1"/>
  <c r="AO62" i="1" s="1"/>
  <c r="AK48" i="1"/>
  <c r="AK62" i="1" s="1"/>
  <c r="I140" i="9" s="1"/>
  <c r="G48" i="1"/>
  <c r="G62" i="1" s="1"/>
  <c r="G12" i="9" s="1"/>
  <c r="P48" i="1"/>
  <c r="P62" i="1" s="1"/>
  <c r="BB48" i="1"/>
  <c r="BB62" i="1" s="1"/>
  <c r="I48" i="1"/>
  <c r="I62" i="1" s="1"/>
  <c r="I12" i="9" s="1"/>
  <c r="BS48" i="1"/>
  <c r="BS62" i="1" s="1"/>
  <c r="H300" i="9" s="1"/>
  <c r="Z48" i="1"/>
  <c r="Z62" i="1" s="1"/>
  <c r="CB48" i="1"/>
  <c r="CB62" i="1" s="1"/>
  <c r="C364" i="9" s="1"/>
  <c r="G612" i="1"/>
  <c r="AD48" i="1"/>
  <c r="AD62" i="1" s="1"/>
  <c r="BJ48" i="1"/>
  <c r="BJ62" i="1" s="1"/>
  <c r="BG48" i="1"/>
  <c r="BG62" i="1" s="1"/>
  <c r="C268" i="9" s="1"/>
  <c r="BC48" i="1"/>
  <c r="BC62" i="1" s="1"/>
  <c r="F236" i="9" s="1"/>
  <c r="F48" i="1"/>
  <c r="F62" i="1" s="1"/>
  <c r="AF48" i="1"/>
  <c r="AF62" i="1" s="1"/>
  <c r="AV48" i="1"/>
  <c r="AV62" i="1" s="1"/>
  <c r="F204" i="9" s="1"/>
  <c r="BL48" i="1"/>
  <c r="BL62" i="1" s="1"/>
  <c r="H268" i="9" s="1"/>
  <c r="BX48" i="1"/>
  <c r="BX62" i="1" s="1"/>
  <c r="F332" i="9" s="1"/>
  <c r="BO48" i="1"/>
  <c r="BO62" i="1" s="1"/>
  <c r="D300" i="9" s="1"/>
  <c r="AW48" i="1"/>
  <c r="AW62" i="1" s="1"/>
  <c r="BA48" i="1"/>
  <c r="BA62" i="1" s="1"/>
  <c r="D236" i="9" s="1"/>
  <c r="BZ48" i="1"/>
  <c r="BZ62" i="1" s="1"/>
  <c r="BZ71" i="1" s="1"/>
  <c r="T48" i="1"/>
  <c r="T62" i="1" s="1"/>
  <c r="W48" i="1"/>
  <c r="W62" i="1" s="1"/>
  <c r="I76" i="9" s="1"/>
  <c r="AL48" i="1"/>
  <c r="AL62" i="1" s="1"/>
  <c r="C172" i="9" s="1"/>
  <c r="I363" i="9"/>
  <c r="J48" i="1"/>
  <c r="J62" i="1" s="1"/>
  <c r="C44" i="9" s="1"/>
  <c r="AH48" i="1"/>
  <c r="AH62" i="1" s="1"/>
  <c r="AX48" i="1"/>
  <c r="AX62" i="1" s="1"/>
  <c r="H204" i="9" s="1"/>
  <c r="BN48" i="1"/>
  <c r="BN62" i="1" s="1"/>
  <c r="C300" i="9" s="1"/>
  <c r="BY48" i="1"/>
  <c r="BY62" i="1" s="1"/>
  <c r="K48" i="1"/>
  <c r="K62" i="1" s="1"/>
  <c r="BW48" i="1"/>
  <c r="BW62" i="1" s="1"/>
  <c r="E332" i="9" s="1"/>
  <c r="BE48" i="1"/>
  <c r="BE62" i="1" s="1"/>
  <c r="BQ48" i="1"/>
  <c r="BQ62" i="1" s="1"/>
  <c r="F300" i="9" s="1"/>
  <c r="AE48" i="1"/>
  <c r="AE62" i="1" s="1"/>
  <c r="X48" i="1"/>
  <c r="X62" i="1" s="1"/>
  <c r="C108" i="9" s="1"/>
  <c r="I366" i="9"/>
  <c r="C27" i="5"/>
  <c r="F9" i="6"/>
  <c r="CF76" i="1"/>
  <c r="BZ52" i="1" s="1"/>
  <c r="BZ67" i="1" s="1"/>
  <c r="H337" i="9" s="1"/>
  <c r="I380" i="9"/>
  <c r="C464" i="1"/>
  <c r="C218" i="9"/>
  <c r="I372" i="9"/>
  <c r="C440" i="1"/>
  <c r="I44" i="9"/>
  <c r="C430" i="1"/>
  <c r="C429" i="1"/>
  <c r="I172" i="9"/>
  <c r="I362" i="9"/>
  <c r="D277" i="1"/>
  <c r="C35" i="8" s="1"/>
  <c r="C10" i="4"/>
  <c r="B440" i="1"/>
  <c r="D268" i="9"/>
  <c r="H236" i="9"/>
  <c r="I382" i="9"/>
  <c r="I612" i="1"/>
  <c r="C448" i="1"/>
  <c r="C119" i="8"/>
  <c r="H140" i="9"/>
  <c r="E373" i="9"/>
  <c r="C575" i="1"/>
  <c r="C28" i="4"/>
  <c r="C421" i="1"/>
  <c r="D330" i="1"/>
  <c r="C86" i="8" s="1"/>
  <c r="E300" i="9"/>
  <c r="E268" i="9"/>
  <c r="B441" i="1"/>
  <c r="C141" i="8"/>
  <c r="C473" i="1"/>
  <c r="D154" i="9"/>
  <c r="E186" i="9"/>
  <c r="I370" i="9"/>
  <c r="C332" i="9"/>
  <c r="I332" i="9"/>
  <c r="E108" i="9"/>
  <c r="D612" i="1"/>
  <c r="H52" i="1"/>
  <c r="H67" i="1" s="1"/>
  <c r="H71" i="1" s="1"/>
  <c r="AF52" i="1"/>
  <c r="AF67" i="1" s="1"/>
  <c r="D145" i="9" s="1"/>
  <c r="E52" i="1"/>
  <c r="E67" i="1" s="1"/>
  <c r="E71" i="1" s="1"/>
  <c r="D368" i="1"/>
  <c r="C120" i="8" s="1"/>
  <c r="E154" i="9"/>
  <c r="F90" i="9"/>
  <c r="E122" i="9"/>
  <c r="C432" i="1"/>
  <c r="AS48" i="1"/>
  <c r="AS62" i="1" s="1"/>
  <c r="D5" i="7"/>
  <c r="L48" i="1"/>
  <c r="L62" i="1" s="1"/>
  <c r="E172" i="9"/>
  <c r="I300" i="9"/>
  <c r="E140" i="9"/>
  <c r="H332" i="9"/>
  <c r="D172" i="9"/>
  <c r="F76" i="9"/>
  <c r="D76" i="9"/>
  <c r="C76" i="9"/>
  <c r="D140" i="9"/>
  <c r="E76" i="9"/>
  <c r="I90" i="9"/>
  <c r="C236" i="9"/>
  <c r="F172" i="9"/>
  <c r="G28" i="4"/>
  <c r="X52" i="1"/>
  <c r="X67" i="1" s="1"/>
  <c r="X71" i="1" s="1"/>
  <c r="D44" i="9"/>
  <c r="C140" i="9"/>
  <c r="D186" i="9"/>
  <c r="F140" i="9"/>
  <c r="I108" i="9"/>
  <c r="F268" i="9"/>
  <c r="G332" i="9"/>
  <c r="H76" i="9"/>
  <c r="I236" i="9"/>
  <c r="D332" i="9"/>
  <c r="G44" i="9"/>
  <c r="E236" i="9"/>
  <c r="G300" i="9"/>
  <c r="F44" i="9"/>
  <c r="B446" i="1"/>
  <c r="D242" i="1"/>
  <c r="F12" i="9"/>
  <c r="G140" i="9"/>
  <c r="E12" i="9"/>
  <c r="C418" i="1"/>
  <c r="D438" i="1"/>
  <c r="F14" i="6"/>
  <c r="C471" i="1"/>
  <c r="F10" i="6"/>
  <c r="D26" i="9"/>
  <c r="CE75" i="1"/>
  <c r="G204" i="9"/>
  <c r="D108" i="9"/>
  <c r="F7" i="6"/>
  <c r="E204" i="1"/>
  <c r="C468" i="1"/>
  <c r="I383" i="9"/>
  <c r="D22" i="7"/>
  <c r="C40" i="5"/>
  <c r="C420" i="1"/>
  <c r="B28" i="4"/>
  <c r="F186" i="9"/>
  <c r="I204" i="9"/>
  <c r="H172" i="9"/>
  <c r="F52" i="1"/>
  <c r="F67" i="1" s="1"/>
  <c r="F71" i="1" s="1"/>
  <c r="M52" i="1"/>
  <c r="M67" i="1" s="1"/>
  <c r="M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C58" i="9"/>
  <c r="AE71" i="1" l="1"/>
  <c r="C524" i="1" s="1"/>
  <c r="G524" i="1" s="1"/>
  <c r="G52" i="1"/>
  <c r="G67" i="1" s="1"/>
  <c r="G71" i="1" s="1"/>
  <c r="C672" i="1" s="1"/>
  <c r="BP52" i="1"/>
  <c r="BP67" i="1" s="1"/>
  <c r="BA52" i="1"/>
  <c r="BA67" i="1" s="1"/>
  <c r="AV52" i="1"/>
  <c r="AV67" i="1" s="1"/>
  <c r="AB52" i="1"/>
  <c r="AB67" i="1" s="1"/>
  <c r="AJ52" i="1"/>
  <c r="AJ67" i="1" s="1"/>
  <c r="H145" i="9" s="1"/>
  <c r="AC52" i="1"/>
  <c r="AC67" i="1" s="1"/>
  <c r="H113" i="9" s="1"/>
  <c r="AX52" i="1"/>
  <c r="AX67" i="1" s="1"/>
  <c r="AX71" i="1" s="1"/>
  <c r="T52" i="1"/>
  <c r="T67" i="1" s="1"/>
  <c r="T71" i="1" s="1"/>
  <c r="C513" i="1" s="1"/>
  <c r="G513" i="1" s="1"/>
  <c r="BF52" i="1"/>
  <c r="BF67" i="1" s="1"/>
  <c r="BF71" i="1" s="1"/>
  <c r="G172" i="9"/>
  <c r="CC52" i="1"/>
  <c r="CC67" i="1" s="1"/>
  <c r="AG52" i="1"/>
  <c r="AG67" i="1" s="1"/>
  <c r="Y52" i="1"/>
  <c r="Y67" i="1" s="1"/>
  <c r="Y71" i="1" s="1"/>
  <c r="D117" i="9" s="1"/>
  <c r="CA52" i="1"/>
  <c r="CA67" i="1" s="1"/>
  <c r="AN52" i="1"/>
  <c r="AN67" i="1" s="1"/>
  <c r="E177" i="9" s="1"/>
  <c r="BO52" i="1"/>
  <c r="BO67" i="1" s="1"/>
  <c r="BJ52" i="1"/>
  <c r="BJ67" i="1" s="1"/>
  <c r="AH52" i="1"/>
  <c r="AH67" i="1" s="1"/>
  <c r="F145" i="9" s="1"/>
  <c r="CB52" i="1"/>
  <c r="CB67" i="1" s="1"/>
  <c r="CB71" i="1" s="1"/>
  <c r="C573" i="1" s="1"/>
  <c r="AD52" i="1"/>
  <c r="AD67" i="1" s="1"/>
  <c r="AD71" i="1" s="1"/>
  <c r="BC52" i="1"/>
  <c r="BC67" i="1" s="1"/>
  <c r="AO52" i="1"/>
  <c r="AO67" i="1" s="1"/>
  <c r="F177" i="9" s="1"/>
  <c r="AI52" i="1"/>
  <c r="AI67" i="1" s="1"/>
  <c r="AI71" i="1" s="1"/>
  <c r="AQ52" i="1"/>
  <c r="AQ67" i="1" s="1"/>
  <c r="U71" i="1"/>
  <c r="C514" i="1" s="1"/>
  <c r="G514" i="1" s="1"/>
  <c r="BS52" i="1"/>
  <c r="BS67" i="1" s="1"/>
  <c r="BS71" i="1" s="1"/>
  <c r="C639" i="1" s="1"/>
  <c r="W52" i="1"/>
  <c r="W67" i="1" s="1"/>
  <c r="W71" i="1" s="1"/>
  <c r="AE52" i="1"/>
  <c r="AE67" i="1" s="1"/>
  <c r="C145" i="9" s="1"/>
  <c r="Q52" i="1"/>
  <c r="Q67" i="1" s="1"/>
  <c r="BL52" i="1"/>
  <c r="BL67" i="1" s="1"/>
  <c r="H273" i="9" s="1"/>
  <c r="BQ52" i="1"/>
  <c r="BQ67" i="1" s="1"/>
  <c r="BQ71" i="1" s="1"/>
  <c r="F309" i="9" s="1"/>
  <c r="BE52" i="1"/>
  <c r="BE67" i="1" s="1"/>
  <c r="BE71" i="1" s="1"/>
  <c r="H245" i="9" s="1"/>
  <c r="AM52" i="1"/>
  <c r="AM67" i="1" s="1"/>
  <c r="AM71" i="1" s="1"/>
  <c r="C532" i="1" s="1"/>
  <c r="G532" i="1" s="1"/>
  <c r="BX52" i="1"/>
  <c r="BX67" i="1" s="1"/>
  <c r="BX71" i="1" s="1"/>
  <c r="C569" i="1" s="1"/>
  <c r="BI52" i="1"/>
  <c r="BI67" i="1" s="1"/>
  <c r="AP52" i="1"/>
  <c r="AP67" i="1" s="1"/>
  <c r="G177" i="9" s="1"/>
  <c r="AA52" i="1"/>
  <c r="AA67" i="1" s="1"/>
  <c r="AA71" i="1" s="1"/>
  <c r="BD52" i="1"/>
  <c r="BD67" i="1" s="1"/>
  <c r="BD71" i="1" s="1"/>
  <c r="C549" i="1" s="1"/>
  <c r="BW71" i="1"/>
  <c r="P52" i="1"/>
  <c r="P67" i="1" s="1"/>
  <c r="P71" i="1" s="1"/>
  <c r="I53" i="9" s="1"/>
  <c r="AU52" i="1"/>
  <c r="AU67" i="1" s="1"/>
  <c r="AU71" i="1" s="1"/>
  <c r="C712" i="1" s="1"/>
  <c r="D52" i="1"/>
  <c r="D67" i="1" s="1"/>
  <c r="D71" i="1" s="1"/>
  <c r="BB52" i="1"/>
  <c r="BB67" i="1" s="1"/>
  <c r="BB71" i="1" s="1"/>
  <c r="CE62" i="1"/>
  <c r="BW52" i="1"/>
  <c r="BW67" i="1" s="1"/>
  <c r="E337" i="9" s="1"/>
  <c r="I52" i="1"/>
  <c r="I67" i="1" s="1"/>
  <c r="I17" i="9" s="1"/>
  <c r="BV52" i="1"/>
  <c r="BV67" i="1" s="1"/>
  <c r="BV71" i="1" s="1"/>
  <c r="AY52" i="1"/>
  <c r="AY67" i="1" s="1"/>
  <c r="AY71" i="1" s="1"/>
  <c r="C544" i="1" s="1"/>
  <c r="G544" i="1" s="1"/>
  <c r="O52" i="1"/>
  <c r="O67" i="1" s="1"/>
  <c r="H49" i="9" s="1"/>
  <c r="AZ52" i="1"/>
  <c r="AZ67" i="1" s="1"/>
  <c r="AZ71" i="1" s="1"/>
  <c r="AS52" i="1"/>
  <c r="AS67" i="1" s="1"/>
  <c r="AL52" i="1"/>
  <c r="AL67" i="1" s="1"/>
  <c r="AL71" i="1" s="1"/>
  <c r="N52" i="1"/>
  <c r="N67" i="1" s="1"/>
  <c r="AT52" i="1"/>
  <c r="AT67" i="1" s="1"/>
  <c r="D209" i="9" s="1"/>
  <c r="L52" i="1"/>
  <c r="L67" i="1" s="1"/>
  <c r="E49" i="9" s="1"/>
  <c r="BN52" i="1"/>
  <c r="BN67" i="1" s="1"/>
  <c r="BN71" i="1" s="1"/>
  <c r="C619" i="1" s="1"/>
  <c r="AW52" i="1"/>
  <c r="AW67" i="1" s="1"/>
  <c r="AW71" i="1" s="1"/>
  <c r="G213" i="9" s="1"/>
  <c r="BK52" i="1"/>
  <c r="BK67" i="1" s="1"/>
  <c r="BK71" i="1" s="1"/>
  <c r="G277" i="9" s="1"/>
  <c r="C52" i="1"/>
  <c r="C67" i="1" s="1"/>
  <c r="C17" i="9" s="1"/>
  <c r="V52" i="1"/>
  <c r="V67" i="1" s="1"/>
  <c r="H81" i="9" s="1"/>
  <c r="BM52" i="1"/>
  <c r="BM67" i="1" s="1"/>
  <c r="BM71" i="1" s="1"/>
  <c r="C638" i="1" s="1"/>
  <c r="AK52" i="1"/>
  <c r="AK67" i="1" s="1"/>
  <c r="AK71" i="1" s="1"/>
  <c r="C530" i="1" s="1"/>
  <c r="G530" i="1" s="1"/>
  <c r="BY52" i="1"/>
  <c r="BY67" i="1" s="1"/>
  <c r="BY71" i="1" s="1"/>
  <c r="R52" i="1"/>
  <c r="R67" i="1" s="1"/>
  <c r="D81" i="9" s="1"/>
  <c r="BH52" i="1"/>
  <c r="BH67" i="1" s="1"/>
  <c r="BH71" i="1" s="1"/>
  <c r="C553" i="1" s="1"/>
  <c r="J52" i="1"/>
  <c r="J67" i="1" s="1"/>
  <c r="K52" i="1"/>
  <c r="K67" i="1" s="1"/>
  <c r="K71" i="1" s="1"/>
  <c r="U52" i="1"/>
  <c r="U67" i="1" s="1"/>
  <c r="G81" i="9" s="1"/>
  <c r="BG52" i="1"/>
  <c r="BG67" i="1" s="1"/>
  <c r="BU52" i="1"/>
  <c r="BU67" i="1" s="1"/>
  <c r="BU71" i="1" s="1"/>
  <c r="C341" i="9" s="1"/>
  <c r="AC71" i="1"/>
  <c r="C337" i="9"/>
  <c r="C71" i="1"/>
  <c r="C668" i="1" s="1"/>
  <c r="S52" i="1"/>
  <c r="S67" i="1" s="1"/>
  <c r="AF71" i="1"/>
  <c r="Z52" i="1"/>
  <c r="Z67" i="1" s="1"/>
  <c r="AR52" i="1"/>
  <c r="AR67" i="1" s="1"/>
  <c r="BT52" i="1"/>
  <c r="BT67" i="1" s="1"/>
  <c r="C540" i="1"/>
  <c r="G540" i="1" s="1"/>
  <c r="H309" i="9"/>
  <c r="E273" i="9"/>
  <c r="I81" i="9"/>
  <c r="E113" i="9"/>
  <c r="AJ71" i="1"/>
  <c r="H149" i="9" s="1"/>
  <c r="C556" i="1"/>
  <c r="AN71" i="1"/>
  <c r="C564" i="1"/>
  <c r="H305" i="9"/>
  <c r="C245" i="9"/>
  <c r="C628" i="1"/>
  <c r="C117" i="9"/>
  <c r="C689" i="1"/>
  <c r="C517" i="1"/>
  <c r="G517" i="1" s="1"/>
  <c r="H517" i="1" s="1"/>
  <c r="F21" i="9"/>
  <c r="C499" i="1"/>
  <c r="G499" i="1" s="1"/>
  <c r="C671" i="1"/>
  <c r="C562" i="1"/>
  <c r="BI71" i="1"/>
  <c r="E277" i="9" s="1"/>
  <c r="CA71" i="1"/>
  <c r="C572" i="1" s="1"/>
  <c r="C635" i="1"/>
  <c r="E145" i="9"/>
  <c r="AG71" i="1"/>
  <c r="N71" i="1"/>
  <c r="G53" i="9" s="1"/>
  <c r="D49" i="9"/>
  <c r="C518" i="1"/>
  <c r="G518" i="1" s="1"/>
  <c r="F341" i="9"/>
  <c r="C690" i="1"/>
  <c r="G113" i="9"/>
  <c r="AB71" i="1"/>
  <c r="F85" i="9"/>
  <c r="C702" i="1"/>
  <c r="J71" i="1"/>
  <c r="C53" i="9" s="1"/>
  <c r="C644" i="1"/>
  <c r="I277" i="9"/>
  <c r="C545" i="1"/>
  <c r="G545" i="1" s="1"/>
  <c r="I364" i="9"/>
  <c r="C428" i="1"/>
  <c r="C149" i="9"/>
  <c r="CE48" i="1"/>
  <c r="C696" i="1"/>
  <c r="G49" i="9"/>
  <c r="D292" i="1"/>
  <c r="C50" i="8" s="1"/>
  <c r="D373" i="1"/>
  <c r="D391" i="1" s="1"/>
  <c r="G273" i="9"/>
  <c r="H17" i="9"/>
  <c r="D339" i="1"/>
  <c r="C482" i="1" s="1"/>
  <c r="C49" i="9"/>
  <c r="I337" i="9"/>
  <c r="E44" i="9"/>
  <c r="AS71" i="1"/>
  <c r="C204" i="9"/>
  <c r="G145" i="9"/>
  <c r="D273" i="9"/>
  <c r="I113" i="9"/>
  <c r="E17" i="9"/>
  <c r="C209" i="9"/>
  <c r="C177" i="9"/>
  <c r="D113" i="9"/>
  <c r="G85" i="9"/>
  <c r="E241" i="9"/>
  <c r="C571" i="1"/>
  <c r="C646" i="1"/>
  <c r="H341" i="9"/>
  <c r="C241" i="9"/>
  <c r="G245" i="9"/>
  <c r="D181" i="9"/>
  <c r="F337" i="9"/>
  <c r="C525" i="1"/>
  <c r="G525" i="1" s="1"/>
  <c r="C697" i="1"/>
  <c r="D149" i="9"/>
  <c r="C113" i="9"/>
  <c r="G17" i="9"/>
  <c r="I273" i="9"/>
  <c r="D27" i="7"/>
  <c r="B448" i="1"/>
  <c r="C497" i="1"/>
  <c r="C669" i="1"/>
  <c r="D21" i="9"/>
  <c r="F544" i="1"/>
  <c r="H536" i="1"/>
  <c r="F536" i="1"/>
  <c r="F528" i="1"/>
  <c r="F520" i="1"/>
  <c r="D341" i="1"/>
  <c r="C481" i="1" s="1"/>
  <c r="H209" i="9"/>
  <c r="I241" i="9"/>
  <c r="C522" i="1"/>
  <c r="G522" i="1" s="1"/>
  <c r="C694" i="1"/>
  <c r="H117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126" i="8"/>
  <c r="F32" i="6"/>
  <c r="C478" i="1"/>
  <c r="C498" i="1"/>
  <c r="G498" i="1" s="1"/>
  <c r="E21" i="9"/>
  <c r="C670" i="1"/>
  <c r="F498" i="1"/>
  <c r="C501" i="1"/>
  <c r="H21" i="9"/>
  <c r="C673" i="1"/>
  <c r="H241" i="9"/>
  <c r="C516" i="1"/>
  <c r="G516" i="1" s="1"/>
  <c r="H516" i="1" s="1"/>
  <c r="I85" i="9"/>
  <c r="C688" i="1"/>
  <c r="C476" i="1"/>
  <c r="F16" i="6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F516" i="1"/>
  <c r="D17" i="9"/>
  <c r="F305" i="9"/>
  <c r="C181" i="9"/>
  <c r="C703" i="1"/>
  <c r="C531" i="1"/>
  <c r="G531" i="1" s="1"/>
  <c r="F540" i="1"/>
  <c r="H540" i="1"/>
  <c r="F532" i="1"/>
  <c r="H532" i="1"/>
  <c r="H524" i="1"/>
  <c r="F524" i="1"/>
  <c r="F550" i="1"/>
  <c r="H550" i="1"/>
  <c r="G305" i="9"/>
  <c r="F113" i="9"/>
  <c r="F49" i="9"/>
  <c r="F17" i="9"/>
  <c r="G241" i="9"/>
  <c r="I213" i="9"/>
  <c r="C625" i="1"/>
  <c r="C568" i="1"/>
  <c r="C643" i="1"/>
  <c r="E341" i="9"/>
  <c r="C506" i="1"/>
  <c r="G506" i="1" s="1"/>
  <c r="F53" i="9"/>
  <c r="C678" i="1"/>
  <c r="C523" i="1"/>
  <c r="G523" i="1" s="1"/>
  <c r="C695" i="1"/>
  <c r="I117" i="9"/>
  <c r="C676" i="1" l="1"/>
  <c r="C504" i="1"/>
  <c r="G504" i="1" s="1"/>
  <c r="D53" i="9"/>
  <c r="C704" i="1"/>
  <c r="BA71" i="1"/>
  <c r="D241" i="9"/>
  <c r="C373" i="9"/>
  <c r="C309" i="9"/>
  <c r="C636" i="1"/>
  <c r="C634" i="1"/>
  <c r="C542" i="1"/>
  <c r="BJ71" i="1"/>
  <c r="F273" i="9"/>
  <c r="BP71" i="1"/>
  <c r="E305" i="9"/>
  <c r="D277" i="9"/>
  <c r="C554" i="1"/>
  <c r="C559" i="1"/>
  <c r="C369" i="9"/>
  <c r="D177" i="9"/>
  <c r="I149" i="9"/>
  <c r="C631" i="1"/>
  <c r="I71" i="1"/>
  <c r="C502" i="1" s="1"/>
  <c r="G502" i="1" s="1"/>
  <c r="C273" i="9"/>
  <c r="BG71" i="1"/>
  <c r="C81" i="9"/>
  <c r="Q71" i="1"/>
  <c r="D369" i="9"/>
  <c r="CC71" i="1"/>
  <c r="AQ71" i="1"/>
  <c r="H177" i="9"/>
  <c r="C622" i="1"/>
  <c r="BL71" i="1"/>
  <c r="D305" i="9"/>
  <c r="BO71" i="1"/>
  <c r="G21" i="9"/>
  <c r="I49" i="9"/>
  <c r="C624" i="1"/>
  <c r="C550" i="1"/>
  <c r="G550" i="1" s="1"/>
  <c r="C500" i="1"/>
  <c r="G500" i="1" s="1"/>
  <c r="G337" i="9"/>
  <c r="I209" i="9"/>
  <c r="E209" i="9"/>
  <c r="C614" i="1"/>
  <c r="D615" i="1" s="1"/>
  <c r="L71" i="1"/>
  <c r="C677" i="1" s="1"/>
  <c r="E213" i="9"/>
  <c r="C623" i="1"/>
  <c r="C681" i="1"/>
  <c r="AH71" i="1"/>
  <c r="O71" i="1"/>
  <c r="V71" i="1"/>
  <c r="BC71" i="1"/>
  <c r="F241" i="9"/>
  <c r="AP71" i="1"/>
  <c r="AV71" i="1"/>
  <c r="F209" i="9"/>
  <c r="R71" i="1"/>
  <c r="G209" i="9"/>
  <c r="C305" i="9"/>
  <c r="F81" i="9"/>
  <c r="C686" i="1"/>
  <c r="C566" i="1"/>
  <c r="C685" i="1"/>
  <c r="C509" i="1"/>
  <c r="G509" i="1" s="1"/>
  <c r="AT71" i="1"/>
  <c r="I145" i="9"/>
  <c r="D337" i="9"/>
  <c r="C641" i="1"/>
  <c r="C558" i="1"/>
  <c r="AO71" i="1"/>
  <c r="C21" i="9"/>
  <c r="C496" i="1"/>
  <c r="G496" i="1" s="1"/>
  <c r="H496" i="1" s="1"/>
  <c r="AR71" i="1"/>
  <c r="I177" i="9"/>
  <c r="Z71" i="1"/>
  <c r="E81" i="9"/>
  <c r="S71" i="1"/>
  <c r="CE52" i="1"/>
  <c r="CE67" i="1"/>
  <c r="BT71" i="1"/>
  <c r="I305" i="9"/>
  <c r="C679" i="1"/>
  <c r="C503" i="1"/>
  <c r="G503" i="1" s="1"/>
  <c r="E181" i="9"/>
  <c r="C705" i="1"/>
  <c r="C533" i="1"/>
  <c r="G533" i="1" s="1"/>
  <c r="C701" i="1"/>
  <c r="C529" i="1"/>
  <c r="G529" i="1" s="1"/>
  <c r="C507" i="1"/>
  <c r="G507" i="1" s="1"/>
  <c r="C675" i="1"/>
  <c r="C647" i="1"/>
  <c r="I341" i="9"/>
  <c r="C693" i="1"/>
  <c r="C521" i="1"/>
  <c r="G521" i="1" s="1"/>
  <c r="G117" i="9"/>
  <c r="C674" i="1"/>
  <c r="E149" i="9"/>
  <c r="C526" i="1"/>
  <c r="G526" i="1" s="1"/>
  <c r="C698" i="1"/>
  <c r="C683" i="1"/>
  <c r="C511" i="1"/>
  <c r="D85" i="9"/>
  <c r="H498" i="1"/>
  <c r="C102" i="8"/>
  <c r="C505" i="1"/>
  <c r="G505" i="1" s="1"/>
  <c r="C710" i="1"/>
  <c r="C213" i="9"/>
  <c r="C538" i="1"/>
  <c r="G538" i="1" s="1"/>
  <c r="H528" i="1"/>
  <c r="H544" i="1"/>
  <c r="G497" i="1"/>
  <c r="H497" i="1" s="1"/>
  <c r="G501" i="1"/>
  <c r="H501" i="1" s="1"/>
  <c r="H520" i="1"/>
  <c r="F522" i="1"/>
  <c r="H522" i="1"/>
  <c r="F510" i="1"/>
  <c r="H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14" i="1" s="1"/>
  <c r="H507" i="1"/>
  <c r="F507" i="1"/>
  <c r="F518" i="1"/>
  <c r="H518" i="1" s="1"/>
  <c r="H546" i="1"/>
  <c r="F546" i="1"/>
  <c r="F506" i="1"/>
  <c r="H506" i="1"/>
  <c r="H500" i="1"/>
  <c r="F500" i="1"/>
  <c r="F509" i="1"/>
  <c r="H509" i="1"/>
  <c r="C541" i="1" l="1"/>
  <c r="F213" i="9"/>
  <c r="C713" i="1"/>
  <c r="E53" i="9"/>
  <c r="F181" i="9"/>
  <c r="C534" i="1"/>
  <c r="G534" i="1" s="1"/>
  <c r="C706" i="1"/>
  <c r="G181" i="9"/>
  <c r="C535" i="1"/>
  <c r="G535" i="1" s="1"/>
  <c r="C707" i="1"/>
  <c r="C708" i="1"/>
  <c r="C536" i="1"/>
  <c r="G536" i="1" s="1"/>
  <c r="H181" i="9"/>
  <c r="E309" i="9"/>
  <c r="C621" i="1"/>
  <c r="C561" i="1"/>
  <c r="D245" i="9"/>
  <c r="C630" i="1"/>
  <c r="C546" i="1"/>
  <c r="G546" i="1" s="1"/>
  <c r="C687" i="1"/>
  <c r="C515" i="1"/>
  <c r="G515" i="1" s="1"/>
  <c r="H85" i="9"/>
  <c r="D309" i="9"/>
  <c r="C627" i="1"/>
  <c r="C560" i="1"/>
  <c r="C682" i="1"/>
  <c r="C510" i="1"/>
  <c r="G510" i="1" s="1"/>
  <c r="C85" i="9"/>
  <c r="I21" i="9"/>
  <c r="H53" i="9"/>
  <c r="C680" i="1"/>
  <c r="C508" i="1"/>
  <c r="C620" i="1"/>
  <c r="C574" i="1"/>
  <c r="D373" i="9"/>
  <c r="C633" i="1"/>
  <c r="F245" i="9"/>
  <c r="C548" i="1"/>
  <c r="C617" i="1"/>
  <c r="F277" i="9"/>
  <c r="C555" i="1"/>
  <c r="C539" i="1"/>
  <c r="G539" i="1" s="1"/>
  <c r="C711" i="1"/>
  <c r="D213" i="9"/>
  <c r="C527" i="1"/>
  <c r="G527" i="1" s="1"/>
  <c r="F149" i="9"/>
  <c r="C699" i="1"/>
  <c r="C557" i="1"/>
  <c r="H277" i="9"/>
  <c r="C637" i="1"/>
  <c r="C277" i="9"/>
  <c r="C552" i="1"/>
  <c r="C618" i="1"/>
  <c r="CE71" i="1"/>
  <c r="C716" i="1" s="1"/>
  <c r="C433" i="1"/>
  <c r="C441" i="1" s="1"/>
  <c r="I369" i="9"/>
  <c r="C684" i="1"/>
  <c r="C512" i="1"/>
  <c r="E85" i="9"/>
  <c r="H526" i="1"/>
  <c r="C565" i="1"/>
  <c r="I309" i="9"/>
  <c r="C640" i="1"/>
  <c r="E117" i="9"/>
  <c r="C691" i="1"/>
  <c r="C519" i="1"/>
  <c r="G519" i="1" s="1"/>
  <c r="I181" i="9"/>
  <c r="C709" i="1"/>
  <c r="C537" i="1"/>
  <c r="G537" i="1" s="1"/>
  <c r="I373" i="9"/>
  <c r="G511" i="1"/>
  <c r="H511" i="1"/>
  <c r="D671" i="1"/>
  <c r="D634" i="1"/>
  <c r="D669" i="1"/>
  <c r="D638" i="1"/>
  <c r="D691" i="1"/>
  <c r="D703" i="1"/>
  <c r="D677" i="1"/>
  <c r="D640" i="1"/>
  <c r="D701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4" i="1"/>
  <c r="D632" i="1"/>
  <c r="D617" i="1"/>
  <c r="D674" i="1"/>
  <c r="D697" i="1"/>
  <c r="D685" i="1"/>
  <c r="D709" i="1"/>
  <c r="D636" i="1"/>
  <c r="D707" i="1"/>
  <c r="D637" i="1"/>
  <c r="D713" i="1"/>
  <c r="D698" i="1"/>
  <c r="D616" i="1"/>
  <c r="D629" i="1"/>
  <c r="D670" i="1"/>
  <c r="D689" i="1"/>
  <c r="D696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42" i="1"/>
  <c r="D716" i="1"/>
  <c r="D690" i="1"/>
  <c r="D702" i="1"/>
  <c r="D694" i="1"/>
  <c r="D647" i="1"/>
  <c r="D635" i="1"/>
  <c r="D620" i="1"/>
  <c r="D673" i="1"/>
  <c r="D627" i="1"/>
  <c r="D621" i="1"/>
  <c r="D712" i="1"/>
  <c r="D678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C648" i="1" l="1"/>
  <c r="M716" i="1" s="1"/>
  <c r="G508" i="1"/>
  <c r="H508" i="1"/>
  <c r="C715" i="1"/>
  <c r="G512" i="1"/>
  <c r="H512" i="1"/>
  <c r="E623" i="1"/>
  <c r="E716" i="1" s="1"/>
  <c r="E612" i="1"/>
  <c r="D715" i="1"/>
  <c r="E684" i="1" l="1"/>
  <c r="E626" i="1"/>
  <c r="E691" i="1"/>
  <c r="E636" i="1"/>
  <c r="E674" i="1"/>
  <c r="E671" i="1"/>
  <c r="E632" i="1"/>
  <c r="E644" i="1"/>
  <c r="E697" i="1"/>
  <c r="E701" i="1"/>
  <c r="E709" i="1"/>
  <c r="E631" i="1"/>
  <c r="E634" i="1"/>
  <c r="E629" i="1"/>
  <c r="E686" i="1"/>
  <c r="E642" i="1"/>
  <c r="E637" i="1"/>
  <c r="E692" i="1"/>
  <c r="E698" i="1"/>
  <c r="E643" i="1"/>
  <c r="E625" i="1"/>
  <c r="E677" i="1"/>
  <c r="E710" i="1"/>
  <c r="E685" i="1"/>
  <c r="E668" i="1"/>
  <c r="E628" i="1"/>
  <c r="E669" i="1"/>
  <c r="E647" i="1"/>
  <c r="E711" i="1"/>
  <c r="E712" i="1"/>
  <c r="E704" i="1"/>
  <c r="E638" i="1"/>
  <c r="E682" i="1"/>
  <c r="E708" i="1"/>
  <c r="E694" i="1"/>
  <c r="E673" i="1"/>
  <c r="E702" i="1"/>
  <c r="E683" i="1"/>
  <c r="E624" i="1"/>
  <c r="E641" i="1"/>
  <c r="E630" i="1"/>
  <c r="E690" i="1"/>
  <c r="E679" i="1"/>
  <c r="E681" i="1"/>
  <c r="E678" i="1"/>
  <c r="E640" i="1"/>
  <c r="E699" i="1"/>
  <c r="E695" i="1"/>
  <c r="E688" i="1"/>
  <c r="E700" i="1"/>
  <c r="E639" i="1"/>
  <c r="E680" i="1"/>
  <c r="E713" i="1"/>
  <c r="E689" i="1"/>
  <c r="E675" i="1"/>
  <c r="E707" i="1"/>
  <c r="E706" i="1"/>
  <c r="E670" i="1"/>
  <c r="E693" i="1"/>
  <c r="E696" i="1"/>
  <c r="E635" i="1"/>
  <c r="E646" i="1"/>
  <c r="E672" i="1"/>
  <c r="E633" i="1"/>
  <c r="E705" i="1"/>
  <c r="E645" i="1"/>
  <c r="E676" i="1"/>
  <c r="E703" i="1"/>
  <c r="E687" i="1"/>
  <c r="E627" i="1"/>
  <c r="E715" i="1" l="1"/>
  <c r="F624" i="1"/>
  <c r="F645" i="1" l="1"/>
  <c r="F671" i="1"/>
  <c r="F696" i="1"/>
  <c r="F636" i="1"/>
  <c r="F628" i="1"/>
  <c r="F629" i="1"/>
  <c r="F677" i="1"/>
  <c r="F693" i="1"/>
  <c r="F679" i="1"/>
  <c r="F643" i="1"/>
  <c r="F701" i="1"/>
  <c r="F685" i="1"/>
  <c r="F637" i="1"/>
  <c r="F639" i="1"/>
  <c r="F704" i="1"/>
  <c r="F680" i="1"/>
  <c r="F689" i="1"/>
  <c r="F684" i="1"/>
  <c r="F699" i="1"/>
  <c r="F707" i="1"/>
  <c r="F712" i="1"/>
  <c r="F641" i="1"/>
  <c r="F673" i="1"/>
  <c r="F690" i="1"/>
  <c r="F676" i="1"/>
  <c r="F630" i="1"/>
  <c r="F672" i="1"/>
  <c r="F688" i="1"/>
  <c r="F640" i="1"/>
  <c r="F635" i="1"/>
  <c r="F716" i="1"/>
  <c r="F692" i="1"/>
  <c r="F710" i="1"/>
  <c r="F700" i="1"/>
  <c r="F682" i="1"/>
  <c r="F702" i="1"/>
  <c r="F694" i="1"/>
  <c r="F709" i="1"/>
  <c r="F631" i="1"/>
  <c r="F711" i="1"/>
  <c r="F713" i="1"/>
  <c r="F703" i="1"/>
  <c r="F706" i="1"/>
  <c r="F633" i="1"/>
  <c r="F675" i="1"/>
  <c r="F644" i="1"/>
  <c r="F683" i="1"/>
  <c r="F626" i="1"/>
  <c r="F695" i="1"/>
  <c r="F678" i="1"/>
  <c r="F646" i="1"/>
  <c r="F697" i="1"/>
  <c r="F627" i="1"/>
  <c r="F705" i="1"/>
  <c r="F632" i="1"/>
  <c r="F625" i="1"/>
  <c r="F674" i="1"/>
  <c r="F669" i="1"/>
  <c r="F642" i="1"/>
  <c r="F686" i="1"/>
  <c r="F687" i="1"/>
  <c r="F634" i="1"/>
  <c r="F698" i="1"/>
  <c r="F681" i="1"/>
  <c r="F670" i="1"/>
  <c r="F668" i="1"/>
  <c r="F638" i="1"/>
  <c r="F708" i="1"/>
  <c r="F691" i="1"/>
  <c r="F647" i="1"/>
  <c r="G625" i="1" l="1"/>
  <c r="F715" i="1"/>
  <c r="G642" i="1" l="1"/>
  <c r="G630" i="1"/>
  <c r="G673" i="1"/>
  <c r="G677" i="1"/>
  <c r="G668" i="1"/>
  <c r="G704" i="1"/>
  <c r="G713" i="1"/>
  <c r="G641" i="1"/>
  <c r="G688" i="1"/>
  <c r="G690" i="1"/>
  <c r="G710" i="1"/>
  <c r="G636" i="1"/>
  <c r="G706" i="1"/>
  <c r="G671" i="1"/>
  <c r="G707" i="1"/>
  <c r="G672" i="1"/>
  <c r="G686" i="1"/>
  <c r="G680" i="1"/>
  <c r="G698" i="1"/>
  <c r="G703" i="1"/>
  <c r="G627" i="1"/>
  <c r="G684" i="1"/>
  <c r="G678" i="1"/>
  <c r="G716" i="1"/>
  <c r="G697" i="1"/>
  <c r="G644" i="1"/>
  <c r="G702" i="1"/>
  <c r="G645" i="1"/>
  <c r="G626" i="1"/>
  <c r="G628" i="1"/>
  <c r="G681" i="1"/>
  <c r="G709" i="1"/>
  <c r="G639" i="1"/>
  <c r="G629" i="1"/>
  <c r="G712" i="1"/>
  <c r="G693" i="1"/>
  <c r="G691" i="1"/>
  <c r="G692" i="1"/>
  <c r="G683" i="1"/>
  <c r="G675" i="1"/>
  <c r="G635" i="1"/>
  <c r="G643" i="1"/>
  <c r="G708" i="1"/>
  <c r="G711" i="1"/>
  <c r="G695" i="1"/>
  <c r="G646" i="1"/>
  <c r="G634" i="1"/>
  <c r="G696" i="1"/>
  <c r="G676" i="1"/>
  <c r="G687" i="1"/>
  <c r="G674" i="1"/>
  <c r="G700" i="1"/>
  <c r="G670" i="1"/>
  <c r="G637" i="1"/>
  <c r="G638" i="1"/>
  <c r="G705" i="1"/>
  <c r="G699" i="1"/>
  <c r="G631" i="1"/>
  <c r="G685" i="1"/>
  <c r="G669" i="1"/>
  <c r="G694" i="1"/>
  <c r="G679" i="1"/>
  <c r="G689" i="1"/>
  <c r="G701" i="1"/>
  <c r="G633" i="1"/>
  <c r="G640" i="1"/>
  <c r="G682" i="1"/>
  <c r="G647" i="1"/>
  <c r="G632" i="1"/>
  <c r="H628" i="1" l="1"/>
  <c r="H711" i="1" s="1"/>
  <c r="G715" i="1"/>
  <c r="H695" i="1" l="1"/>
  <c r="H682" i="1"/>
  <c r="H635" i="1"/>
  <c r="H705" i="1"/>
  <c r="H632" i="1"/>
  <c r="H696" i="1"/>
  <c r="H698" i="1"/>
  <c r="H677" i="1"/>
  <c r="H709" i="1"/>
  <c r="H708" i="1"/>
  <c r="H692" i="1"/>
  <c r="H670" i="1"/>
  <c r="H697" i="1"/>
  <c r="H690" i="1"/>
  <c r="H713" i="1"/>
  <c r="H629" i="1"/>
  <c r="I629" i="1" s="1"/>
  <c r="H699" i="1"/>
  <c r="H644" i="1"/>
  <c r="H642" i="1"/>
  <c r="H647" i="1"/>
  <c r="H710" i="1"/>
  <c r="H679" i="1"/>
  <c r="H712" i="1"/>
  <c r="H674" i="1"/>
  <c r="H707" i="1"/>
  <c r="H675" i="1"/>
  <c r="H678" i="1"/>
  <c r="H640" i="1"/>
  <c r="H630" i="1"/>
  <c r="H669" i="1"/>
  <c r="H637" i="1"/>
  <c r="H694" i="1"/>
  <c r="H691" i="1"/>
  <c r="H636" i="1"/>
  <c r="H634" i="1"/>
  <c r="H703" i="1"/>
  <c r="H633" i="1"/>
  <c r="H676" i="1"/>
  <c r="H643" i="1"/>
  <c r="H689" i="1"/>
  <c r="H638" i="1"/>
  <c r="H645" i="1"/>
  <c r="H701" i="1"/>
  <c r="H702" i="1"/>
  <c r="H681" i="1"/>
  <c r="H716" i="1"/>
  <c r="H684" i="1"/>
  <c r="H671" i="1"/>
  <c r="H639" i="1"/>
  <c r="H668" i="1"/>
  <c r="H687" i="1"/>
  <c r="H641" i="1"/>
  <c r="H706" i="1"/>
  <c r="H683" i="1"/>
  <c r="H631" i="1"/>
  <c r="H680" i="1"/>
  <c r="H672" i="1"/>
  <c r="H693" i="1"/>
  <c r="H686" i="1"/>
  <c r="H673" i="1"/>
  <c r="H704" i="1"/>
  <c r="H685" i="1"/>
  <c r="H646" i="1"/>
  <c r="H700" i="1"/>
  <c r="H688" i="1"/>
  <c r="H715" i="1" l="1"/>
  <c r="I692" i="1"/>
  <c r="I676" i="1"/>
  <c r="I640" i="1"/>
  <c r="I630" i="1"/>
  <c r="I705" i="1"/>
  <c r="I689" i="1"/>
  <c r="I646" i="1"/>
  <c r="I703" i="1"/>
  <c r="I694" i="1"/>
  <c r="I682" i="1"/>
  <c r="I644" i="1"/>
  <c r="I701" i="1"/>
  <c r="I710" i="1"/>
  <c r="I690" i="1"/>
  <c r="I702" i="1"/>
  <c r="I671" i="1"/>
  <c r="I645" i="1"/>
  <c r="I642" i="1"/>
  <c r="I684" i="1"/>
  <c r="I693" i="1"/>
  <c r="I636" i="1"/>
  <c r="I677" i="1"/>
  <c r="I697" i="1"/>
  <c r="I700" i="1"/>
  <c r="I691" i="1"/>
  <c r="I631" i="1"/>
  <c r="I687" i="1"/>
  <c r="I680" i="1"/>
  <c r="I706" i="1"/>
  <c r="I707" i="1"/>
  <c r="I686" i="1"/>
  <c r="I638" i="1"/>
  <c r="I679" i="1"/>
  <c r="I637" i="1"/>
  <c r="I647" i="1"/>
  <c r="I672" i="1"/>
  <c r="I709" i="1"/>
  <c r="I669" i="1"/>
  <c r="I674" i="1"/>
  <c r="I641" i="1"/>
  <c r="I685" i="1"/>
  <c r="I688" i="1"/>
  <c r="I678" i="1"/>
  <c r="I712" i="1"/>
  <c r="I695" i="1"/>
  <c r="I708" i="1"/>
  <c r="I668" i="1"/>
  <c r="I639" i="1"/>
  <c r="I633" i="1"/>
  <c r="I681" i="1"/>
  <c r="I683" i="1"/>
  <c r="I673" i="1"/>
  <c r="I675" i="1"/>
  <c r="I670" i="1"/>
  <c r="I632" i="1"/>
  <c r="I711" i="1"/>
  <c r="I704" i="1"/>
  <c r="I635" i="1"/>
  <c r="I643" i="1"/>
  <c r="I716" i="1"/>
  <c r="I634" i="1"/>
  <c r="I699" i="1"/>
  <c r="I713" i="1"/>
  <c r="I696" i="1"/>
  <c r="I698" i="1"/>
  <c r="I715" i="1" l="1"/>
  <c r="J630" i="1"/>
  <c r="J707" i="1" l="1"/>
  <c r="J642" i="1"/>
  <c r="J635" i="1"/>
  <c r="J680" i="1"/>
  <c r="J675" i="1"/>
  <c r="J686" i="1"/>
  <c r="J672" i="1"/>
  <c r="J692" i="1"/>
  <c r="J644" i="1"/>
  <c r="J710" i="1"/>
  <c r="J640" i="1"/>
  <c r="J703" i="1"/>
  <c r="J698" i="1"/>
  <c r="J631" i="1"/>
  <c r="J697" i="1"/>
  <c r="J676" i="1"/>
  <c r="J674" i="1"/>
  <c r="J670" i="1"/>
  <c r="J639" i="1"/>
  <c r="J681" i="1"/>
  <c r="J693" i="1"/>
  <c r="J695" i="1"/>
  <c r="J700" i="1"/>
  <c r="J690" i="1"/>
  <c r="J634" i="1"/>
  <c r="J646" i="1"/>
  <c r="J682" i="1"/>
  <c r="J713" i="1"/>
  <c r="J701" i="1"/>
  <c r="J638" i="1"/>
  <c r="J678" i="1"/>
  <c r="J685" i="1"/>
  <c r="J699" i="1"/>
  <c r="J696" i="1"/>
  <c r="J671" i="1"/>
  <c r="J647" i="1"/>
  <c r="J706" i="1"/>
  <c r="J709" i="1"/>
  <c r="J636" i="1"/>
  <c r="J633" i="1"/>
  <c r="J669" i="1"/>
  <c r="J694" i="1"/>
  <c r="J705" i="1"/>
  <c r="J673" i="1"/>
  <c r="J683" i="1"/>
  <c r="J641" i="1"/>
  <c r="J716" i="1"/>
  <c r="J691" i="1"/>
  <c r="J689" i="1"/>
  <c r="J679" i="1"/>
  <c r="J645" i="1"/>
  <c r="J702" i="1"/>
  <c r="J704" i="1"/>
  <c r="J637" i="1"/>
  <c r="J643" i="1"/>
  <c r="J668" i="1"/>
  <c r="J677" i="1"/>
  <c r="J632" i="1"/>
  <c r="J712" i="1"/>
  <c r="J684" i="1"/>
  <c r="J711" i="1"/>
  <c r="J688" i="1"/>
  <c r="J687" i="1"/>
  <c r="J708" i="1"/>
  <c r="L647" i="1" l="1"/>
  <c r="L709" i="1" s="1"/>
  <c r="L702" i="1"/>
  <c r="L704" i="1"/>
  <c r="L693" i="1"/>
  <c r="L673" i="1"/>
  <c r="L698" i="1"/>
  <c r="L679" i="1"/>
  <c r="L676" i="1"/>
  <c r="L685" i="1"/>
  <c r="L696" i="1"/>
  <c r="L712" i="1"/>
  <c r="L668" i="1"/>
  <c r="L682" i="1"/>
  <c r="L669" i="1"/>
  <c r="L670" i="1"/>
  <c r="L692" i="1"/>
  <c r="L699" i="1"/>
  <c r="L716" i="1"/>
  <c r="L688" i="1"/>
  <c r="L686" i="1"/>
  <c r="L697" i="1"/>
  <c r="L677" i="1"/>
  <c r="L700" i="1"/>
  <c r="L703" i="1"/>
  <c r="L695" i="1"/>
  <c r="L710" i="1"/>
  <c r="L691" i="1"/>
  <c r="L674" i="1"/>
  <c r="L681" i="1"/>
  <c r="L690" i="1"/>
  <c r="L675" i="1"/>
  <c r="J715" i="1"/>
  <c r="K644" i="1"/>
  <c r="L707" i="1" l="1"/>
  <c r="L694" i="1"/>
  <c r="L683" i="1"/>
  <c r="L678" i="1"/>
  <c r="L706" i="1"/>
  <c r="L672" i="1"/>
  <c r="L684" i="1"/>
  <c r="L689" i="1"/>
  <c r="L708" i="1"/>
  <c r="L713" i="1"/>
  <c r="L671" i="1"/>
  <c r="L711" i="1"/>
  <c r="L701" i="1"/>
  <c r="L680" i="1"/>
  <c r="L687" i="1"/>
  <c r="L705" i="1"/>
  <c r="K688" i="1"/>
  <c r="M688" i="1" s="1"/>
  <c r="K684" i="1"/>
  <c r="K669" i="1"/>
  <c r="M669" i="1" s="1"/>
  <c r="K668" i="1"/>
  <c r="K710" i="1"/>
  <c r="M710" i="1" s="1"/>
  <c r="K686" i="1"/>
  <c r="M686" i="1" s="1"/>
  <c r="K712" i="1"/>
  <c r="M712" i="1" s="1"/>
  <c r="K704" i="1"/>
  <c r="M704" i="1" s="1"/>
  <c r="K691" i="1"/>
  <c r="M691" i="1" s="1"/>
  <c r="K680" i="1"/>
  <c r="K697" i="1"/>
  <c r="M697" i="1" s="1"/>
  <c r="K695" i="1"/>
  <c r="K701" i="1"/>
  <c r="K673" i="1"/>
  <c r="M673" i="1" s="1"/>
  <c r="K671" i="1"/>
  <c r="M671" i="1" s="1"/>
  <c r="K703" i="1"/>
  <c r="M703" i="1" s="1"/>
  <c r="K672" i="1"/>
  <c r="K675" i="1"/>
  <c r="M675" i="1" s="1"/>
  <c r="K707" i="1"/>
  <c r="M707" i="1" s="1"/>
  <c r="K696" i="1"/>
  <c r="M696" i="1" s="1"/>
  <c r="K670" i="1"/>
  <c r="M670" i="1" s="1"/>
  <c r="K681" i="1"/>
  <c r="M681" i="1" s="1"/>
  <c r="K716" i="1"/>
  <c r="K692" i="1"/>
  <c r="M692" i="1" s="1"/>
  <c r="K705" i="1"/>
  <c r="K674" i="1"/>
  <c r="M674" i="1" s="1"/>
  <c r="K687" i="1"/>
  <c r="K689" i="1"/>
  <c r="M689" i="1" s="1"/>
  <c r="K677" i="1"/>
  <c r="M677" i="1" s="1"/>
  <c r="K711" i="1"/>
  <c r="K708" i="1"/>
  <c r="K700" i="1"/>
  <c r="M700" i="1" s="1"/>
  <c r="K693" i="1"/>
  <c r="M693" i="1" s="1"/>
  <c r="K676" i="1"/>
  <c r="M676" i="1" s="1"/>
  <c r="K713" i="1"/>
  <c r="K702" i="1"/>
  <c r="M702" i="1" s="1"/>
  <c r="K682" i="1"/>
  <c r="M682" i="1" s="1"/>
  <c r="K690" i="1"/>
  <c r="M690" i="1" s="1"/>
  <c r="K683" i="1"/>
  <c r="M683" i="1" s="1"/>
  <c r="K685" i="1"/>
  <c r="M685" i="1" s="1"/>
  <c r="K706" i="1"/>
  <c r="M706" i="1" s="1"/>
  <c r="K709" i="1"/>
  <c r="M709" i="1" s="1"/>
  <c r="K699" i="1"/>
  <c r="M699" i="1" s="1"/>
  <c r="K679" i="1"/>
  <c r="M679" i="1" s="1"/>
  <c r="K694" i="1"/>
  <c r="M694" i="1" s="1"/>
  <c r="K678" i="1"/>
  <c r="K698" i="1"/>
  <c r="M698" i="1" s="1"/>
  <c r="M695" i="1"/>
  <c r="M687" i="1" l="1"/>
  <c r="M672" i="1"/>
  <c r="M684" i="1"/>
  <c r="E87" i="9" s="1"/>
  <c r="M678" i="1"/>
  <c r="L715" i="1"/>
  <c r="M713" i="1"/>
  <c r="F215" i="9" s="1"/>
  <c r="M680" i="1"/>
  <c r="M708" i="1"/>
  <c r="H183" i="9" s="1"/>
  <c r="M705" i="1"/>
  <c r="M701" i="1"/>
  <c r="H151" i="9" s="1"/>
  <c r="M711" i="1"/>
  <c r="D215" i="9" s="1"/>
  <c r="K715" i="1"/>
  <c r="H119" i="9"/>
  <c r="G23" i="9"/>
  <c r="E119" i="9"/>
  <c r="C215" i="9"/>
  <c r="I87" i="9"/>
  <c r="F87" i="9"/>
  <c r="G151" i="9"/>
  <c r="C183" i="9"/>
  <c r="D183" i="9"/>
  <c r="F183" i="9"/>
  <c r="E55" i="9"/>
  <c r="E151" i="9"/>
  <c r="D87" i="9"/>
  <c r="H87" i="9"/>
  <c r="F23" i="9"/>
  <c r="D151" i="9"/>
  <c r="E215" i="9"/>
  <c r="D23" i="9"/>
  <c r="G119" i="9"/>
  <c r="E23" i="9"/>
  <c r="F151" i="9"/>
  <c r="F55" i="9"/>
  <c r="D119" i="9"/>
  <c r="I23" i="9"/>
  <c r="C55" i="9"/>
  <c r="H55" i="9"/>
  <c r="I119" i="9"/>
  <c r="C119" i="9"/>
  <c r="G87" i="9"/>
  <c r="H23" i="9"/>
  <c r="F119" i="9"/>
  <c r="I55" i="9"/>
  <c r="M668" i="1"/>
  <c r="G183" i="9"/>
  <c r="I151" i="9"/>
  <c r="I183" i="9"/>
  <c r="G55" i="9"/>
  <c r="C87" i="9"/>
  <c r="D55" i="9"/>
  <c r="C151" i="9"/>
  <c r="E183" i="9" l="1"/>
  <c r="M715" i="1"/>
  <c r="C23" i="9"/>
</calcChain>
</file>

<file path=xl/sharedStrings.xml><?xml version="1.0" encoding="utf-8"?>
<sst xmlns="http://schemas.openxmlformats.org/spreadsheetml/2006/main" count="4670" uniqueCount="1280">
  <si>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</si>
  <si>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</si>
  <si>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</si>
  <si>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</si>
  <si>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</si>
  <si>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</si>
  <si>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</si>
  <si>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</si>
  <si>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</si>
  <si>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</si>
  <si>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</si>
  <si>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</si>
  <si>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</si>
  <si>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</si>
  <si>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</si>
  <si>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</si>
  <si>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</si>
  <si>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</si>
  <si>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</si>
  <si>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</si>
  <si>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</si>
  <si>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</si>
  <si>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</si>
  <si>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</si>
  <si>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</si>
  <si>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</si>
  <si>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</si>
  <si>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</si>
  <si>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</si>
  <si>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</si>
  <si>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</si>
  <si>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</si>
  <si>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</si>
  <si>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</si>
  <si>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</si>
  <si>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</si>
  <si>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</si>
  <si>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</si>
  <si>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</si>
  <si>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</si>
  <si>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</si>
  <si>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</si>
  <si>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</si>
  <si>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</si>
  <si>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</si>
  <si>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</si>
  <si>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</si>
  <si>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</si>
  <si>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</si>
  <si>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</si>
  <si>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</si>
  <si>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</si>
  <si>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</si>
  <si>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</si>
  <si>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</si>
  <si>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</si>
  <si>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</si>
  <si>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</si>
  <si>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</si>
  <si>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</si>
  <si>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</si>
  <si>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</si>
  <si>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</si>
  <si>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</si>
  <si>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</si>
  <si>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</si>
  <si>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</si>
  <si>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</si>
  <si>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</si>
  <si>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</si>
  <si>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</si>
  <si>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</si>
  <si>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</si>
  <si>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</si>
  <si>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</si>
  <si>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</si>
  <si>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</si>
  <si>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</si>
  <si>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</si>
  <si>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</si>
  <si>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</si>
  <si>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</si>
  <si>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</si>
  <si>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</si>
  <si>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</si>
  <si>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</si>
  <si>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</si>
  <si>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</si>
  <si>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</si>
  <si>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</si>
  <si>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</si>
  <si>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</si>
  <si>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</si>
  <si>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</si>
  <si>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</si>
  <si>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</si>
  <si>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</si>
  <si>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</si>
  <si>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</si>
  <si>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</si>
  <si>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</si>
  <si>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</si>
  <si>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</si>
  <si>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</si>
  <si>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</si>
  <si>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</si>
  <si>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</si>
  <si>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</si>
  <si>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</si>
  <si>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</si>
  <si>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</si>
  <si>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</si>
  <si>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</si>
  <si>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</si>
  <si>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</si>
  <si>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</si>
  <si>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</si>
  <si>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</si>
  <si>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</si>
  <si>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</si>
  <si>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</si>
  <si>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</si>
  <si>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</si>
  <si>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</si>
  <si>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</si>
  <si>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</si>
  <si>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</si>
  <si>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</si>
  <si>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</si>
  <si>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</si>
  <si>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</si>
  <si>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</si>
  <si>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</si>
  <si>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</si>
  <si>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</si>
  <si>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</si>
  <si>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</si>
  <si>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</si>
  <si>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</si>
  <si>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</si>
  <si>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</si>
  <si>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</si>
  <si>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</si>
  <si>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</si>
  <si>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</si>
  <si>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</si>
  <si>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</si>
  <si>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</si>
  <si>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</si>
  <si>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</si>
  <si>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</si>
  <si>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</si>
  <si>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</si>
  <si>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</si>
  <si>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</si>
  <si>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</si>
  <si>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</si>
  <si>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</si>
  <si>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</si>
  <si>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</si>
  <si>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</si>
  <si>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</si>
  <si>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</si>
  <si>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</si>
  <si>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</si>
  <si>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</si>
  <si>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</si>
  <si>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</si>
  <si>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</si>
  <si>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</si>
  <si>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</si>
  <si>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</si>
  <si>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</si>
  <si>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</si>
  <si>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</si>
  <si>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</si>
  <si>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</si>
  <si>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</si>
  <si>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</si>
  <si>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</si>
  <si>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</si>
  <si>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</si>
  <si>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</si>
  <si>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</si>
  <si>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</si>
  <si>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</si>
  <si>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</si>
  <si>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</si>
  <si>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</si>
  <si>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</si>
  <si>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</si>
  <si>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</si>
  <si>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</si>
  <si>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</si>
  <si>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</si>
  <si>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</si>
  <si>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</si>
  <si>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</si>
  <si>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</si>
  <si>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</si>
  <si>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</si>
  <si>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</si>
  <si>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</si>
  <si>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</si>
  <si>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</si>
  <si>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</si>
  <si>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</si>
  <si>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</si>
  <si>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</si>
  <si>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</si>
  <si>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</si>
  <si>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</si>
  <si>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</si>
  <si>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</si>
  <si>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</si>
  <si>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</si>
  <si>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</si>
  <si>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</si>
  <si>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</si>
  <si>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</si>
  <si>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</si>
  <si>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</si>
  <si>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</si>
  <si>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</si>
  <si>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</si>
  <si>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</si>
  <si>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</si>
  <si>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</si>
  <si>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</si>
  <si>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</si>
  <si>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</si>
  <si>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</si>
  <si>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</si>
  <si>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</si>
  <si>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</si>
  <si>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</si>
  <si>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</si>
  <si>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</si>
  <si>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</si>
  <si>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</si>
  <si>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</si>
  <si>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</si>
  <si>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</si>
  <si>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</si>
  <si>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</si>
  <si>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</si>
  <si>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</si>
  <si>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</si>
  <si>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</si>
  <si>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</si>
  <si>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</si>
  <si>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</si>
  <si>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</si>
  <si>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</si>
  <si>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</si>
  <si>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</si>
  <si>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</si>
  <si>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</si>
  <si>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</si>
  <si>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</si>
  <si>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</si>
  <si>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</si>
  <si>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</si>
  <si>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</si>
  <si>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</si>
  <si>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</si>
  <si>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</si>
  <si>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</si>
  <si>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</si>
  <si>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</si>
  <si>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</si>
  <si>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</si>
  <si>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</si>
  <si>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</si>
  <si>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</si>
  <si>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</si>
  <si>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</si>
  <si>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</si>
  <si>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</si>
  <si>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</si>
  <si>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</si>
  <si>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</si>
  <si>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</si>
  <si>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</si>
  <si>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</si>
  <si>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</si>
  <si>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</si>
  <si>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</si>
  <si>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</si>
  <si>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</si>
  <si>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</si>
  <si>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</si>
  <si>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</si>
  <si>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</si>
  <si>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</si>
  <si>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</si>
  <si>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</si>
  <si>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</si>
  <si>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</si>
  <si>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</si>
  <si>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</si>
  <si>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</si>
  <si>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</si>
  <si>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</si>
  <si>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</si>
  <si>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</si>
  <si>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</si>
  <si>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</si>
  <si>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</si>
  <si>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</si>
  <si>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</si>
  <si>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</si>
  <si>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</si>
  <si>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</si>
  <si>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</si>
  <si>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</si>
  <si>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</si>
  <si>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</si>
  <si>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</si>
  <si>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</si>
  <si>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</si>
  <si>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</si>
  <si>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</si>
  <si>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</si>
  <si>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</si>
  <si>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</si>
  <si>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</si>
  <si>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</si>
  <si>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</si>
  <si>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</si>
  <si>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</si>
  <si>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</si>
  <si>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</si>
  <si>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</si>
  <si>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</si>
  <si>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</si>
  <si>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</si>
  <si>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</si>
  <si>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</si>
  <si>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</si>
  <si>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</si>
  <si>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</si>
  <si>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</si>
  <si>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</si>
  <si>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</si>
  <si>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</si>
  <si>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</si>
  <si>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</si>
  <si>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</si>
  <si>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</si>
  <si>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</si>
  <si>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</si>
  <si>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</si>
  <si>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</si>
  <si>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</si>
  <si>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</si>
  <si>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</si>
  <si>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</si>
  <si>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</si>
  <si>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</si>
  <si>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</si>
  <si>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</si>
  <si>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</si>
  <si>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</si>
  <si>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</si>
  <si>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</si>
  <si>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</si>
  <si>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</si>
  <si>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</si>
  <si>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</si>
  <si>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</si>
  <si>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</si>
  <si>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</si>
  <si>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</si>
  <si>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</si>
  <si>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</si>
  <si>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</si>
  <si>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</si>
  <si>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</si>
  <si>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</si>
  <si>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</si>
  <si>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</si>
  <si>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</si>
  <si>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</si>
  <si>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</si>
  <si>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</si>
  <si>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</si>
  <si>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</si>
  <si>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</si>
  <si>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</si>
  <si>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</si>
  <si>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</si>
  <si>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</si>
  <si>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</si>
  <si>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</si>
  <si>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</si>
  <si>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</si>
  <si>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</si>
  <si>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</si>
  <si>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</si>
  <si>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</si>
  <si>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</si>
  <si>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</si>
  <si>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</si>
  <si>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</si>
  <si>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</si>
  <si>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</si>
  <si>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</si>
  <si>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</si>
  <si>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</si>
  <si>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</si>
  <si>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</si>
  <si>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</si>
  <si>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</si>
  <si>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</si>
  <si>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</si>
  <si>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</si>
  <si>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</si>
  <si>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</si>
  <si>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</si>
  <si>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</si>
  <si>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</si>
  <si>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</si>
  <si>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</si>
  <si>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</si>
  <si>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</si>
  <si>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</si>
  <si>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</si>
  <si>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</si>
  <si>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</si>
  <si>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</si>
  <si>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</si>
  <si>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</si>
  <si>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</si>
  <si>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</si>
  <si>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</si>
  <si>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</si>
  <si>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</si>
  <si>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</si>
  <si>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</si>
  <si>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</si>
  <si>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</si>
  <si>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</si>
  <si>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</si>
  <si>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</si>
  <si>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</si>
  <si>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</si>
  <si>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</si>
  <si>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</si>
  <si>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</si>
  <si>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</si>
  <si>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</si>
  <si>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</si>
  <si>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</si>
  <si>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</si>
  <si>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</si>
  <si>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</si>
  <si>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</si>
  <si>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</si>
  <si>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</si>
  <si>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</si>
  <si>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</si>
  <si>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</si>
  <si>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</si>
  <si>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</si>
  <si>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</si>
  <si>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</si>
  <si>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</si>
  <si>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</si>
  <si>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</si>
  <si>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</si>
  <si>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</si>
  <si>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</si>
  <si>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</si>
  <si>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</si>
  <si>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</si>
  <si>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</si>
  <si>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</si>
  <si>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</si>
  <si>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</si>
  <si>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</si>
  <si>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</si>
  <si>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</si>
  <si>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</si>
  <si>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</si>
  <si>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</si>
  <si>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</si>
  <si>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</si>
  <si>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</si>
  <si>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</si>
  <si>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</si>
  <si>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</si>
  <si>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</si>
  <si>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</si>
  <si>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</si>
  <si>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</si>
  <si>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</si>
  <si>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</si>
  <si>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</si>
  <si>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</si>
  <si>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</si>
  <si>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</si>
  <si>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</si>
  <si>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</si>
  <si>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</si>
  <si>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</si>
  <si>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</si>
  <si>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</si>
  <si>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</si>
  <si>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</si>
  <si>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</si>
  <si>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</si>
  <si>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</si>
  <si>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</si>
  <si>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</si>
  <si>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</si>
  <si>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</si>
  <si>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</si>
  <si>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</si>
  <si>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</si>
  <si>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</si>
  <si>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</si>
  <si>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</si>
  <si>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</si>
  <si>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</si>
  <si>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</si>
  <si>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</si>
  <si>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</si>
  <si>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</si>
  <si>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</si>
  <si>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</si>
  <si>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</si>
  <si>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</si>
  <si>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</si>
  <si>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</si>
  <si>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</si>
  <si>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</si>
  <si>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</si>
  <si>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</si>
  <si>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</si>
  <si>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</si>
  <si>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</si>
  <si>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</si>
  <si>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</si>
  <si>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</si>
  <si>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</si>
  <si>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</si>
  <si>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</si>
  <si>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</si>
  <si>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</si>
  <si>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</si>
  <si>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</si>
  <si>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</si>
  <si>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</si>
  <si>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</si>
  <si>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</si>
  <si>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</si>
  <si>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</si>
  <si>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</si>
  <si>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</si>
  <si>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</si>
  <si>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</si>
  <si>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</si>
  <si>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</si>
  <si>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</si>
  <si>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</si>
  <si>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</si>
  <si>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</si>
  <si>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</si>
  <si>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</si>
  <si>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</si>
  <si>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</si>
  <si>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</si>
  <si>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</si>
  <si>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</si>
  <si>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</si>
  <si>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</si>
  <si>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</si>
  <si>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</si>
  <si>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</si>
  <si>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</si>
  <si>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</si>
  <si>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</si>
  <si>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</si>
  <si>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</si>
  <si>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</si>
  <si>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</si>
  <si>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</si>
  <si>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</si>
  <si>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</si>
  <si>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</si>
  <si>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</si>
  <si>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</si>
  <si>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</si>
  <si>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</si>
  <si>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</si>
  <si>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</si>
  <si>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</si>
  <si>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</si>
  <si>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</si>
  <si>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</si>
  <si>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</si>
  <si>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</si>
  <si>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</si>
  <si>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</si>
  <si>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</si>
  <si>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</si>
  <si>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</si>
  <si>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</si>
  <si>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</si>
  <si>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</si>
  <si>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</si>
  <si>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</si>
  <si>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</si>
  <si>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</si>
  <si>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</si>
  <si>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</si>
  <si>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</si>
  <si>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</si>
  <si>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</si>
  <si>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</si>
  <si>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</si>
  <si>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</si>
  <si>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</si>
  <si>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</si>
  <si>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</si>
  <si>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</si>
  <si>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</si>
  <si>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</si>
  <si>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</si>
  <si>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</si>
  <si>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</si>
  <si>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</si>
  <si>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</si>
  <si>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</si>
  <si>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</si>
  <si>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</si>
  <si>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</si>
  <si>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</si>
  <si>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</si>
  <si>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</si>
  <si>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</si>
  <si>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</si>
  <si>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</si>
  <si>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</si>
  <si>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</si>
  <si>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</si>
  <si>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</si>
  <si>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</si>
  <si>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</si>
  <si>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</si>
  <si>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</si>
  <si>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</si>
  <si>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</si>
  <si>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</si>
  <si>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</si>
  <si>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</si>
  <si>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</si>
  <si>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</si>
  <si>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</si>
  <si>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</si>
  <si>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</si>
  <si>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</si>
  <si>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</si>
  <si>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</si>
  <si>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</si>
  <si>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</si>
  <si>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</si>
  <si>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</si>
  <si>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</si>
  <si>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</si>
  <si>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</si>
  <si>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</si>
  <si>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</si>
  <si>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</si>
  <si>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</si>
  <si>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</si>
  <si>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</si>
  <si>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</si>
  <si>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</si>
  <si>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</si>
  <si>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</si>
  <si>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</si>
  <si>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</si>
  <si>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</si>
  <si>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</si>
  <si>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</si>
  <si>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</si>
  <si>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</si>
  <si>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</si>
  <si>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</si>
  <si>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</si>
  <si>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</si>
  <si>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</si>
  <si>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</si>
  <si>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</si>
  <si>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</si>
  <si>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</si>
  <si>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</si>
  <si>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</si>
  <si>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</si>
  <si>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</si>
  <si>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</si>
  <si>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</si>
  <si>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</si>
  <si>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</si>
  <si>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</si>
  <si>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</si>
  <si>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</si>
  <si>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</si>
  <si>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</si>
  <si>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</si>
  <si>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</si>
  <si>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</si>
  <si>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</si>
  <si>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</si>
  <si>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</si>
  <si>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</si>
  <si>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</si>
  <si>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</si>
  <si>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</si>
  <si>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</si>
  <si>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</si>
  <si>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</si>
  <si>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</si>
  <si>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</si>
  <si>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</si>
  <si>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</si>
  <si>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</si>
  <si>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</si>
  <si>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</si>
  <si>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</si>
  <si>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</si>
  <si>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</si>
  <si>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</si>
  <si>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</si>
  <si>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</si>
  <si>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</si>
  <si>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</si>
  <si>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</si>
  <si>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</si>
  <si>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</si>
  <si>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</si>
  <si>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</si>
  <si>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</si>
  <si>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</si>
  <si>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</si>
  <si>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</si>
  <si>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</si>
  <si>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</si>
  <si>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</si>
  <si>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</si>
  <si>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</si>
  <si>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</si>
  <si>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</si>
  <si>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</si>
  <si>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</si>
  <si>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</si>
  <si>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</si>
  <si>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</si>
  <si>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</si>
  <si>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</si>
  <si>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</si>
  <si>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</si>
  <si>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</si>
  <si>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</si>
  <si>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</si>
  <si>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</si>
  <si>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</si>
  <si>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</si>
  <si>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</si>
  <si>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</si>
  <si>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</si>
  <si>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</si>
  <si>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</si>
  <si>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</si>
  <si>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</si>
  <si>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</si>
  <si>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</si>
  <si>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</si>
  <si>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</si>
  <si>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</si>
  <si>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</si>
  <si>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</si>
  <si>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</si>
  <si>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</si>
  <si>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</si>
  <si>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</si>
  <si>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</si>
  <si>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</si>
  <si>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</si>
  <si>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</si>
  <si>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</si>
  <si>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</si>
  <si>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</si>
  <si>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</si>
  <si>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</si>
  <si>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</si>
  <si>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</si>
  <si>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</si>
  <si>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</si>
  <si>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</si>
  <si>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</si>
  <si>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</si>
  <si>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</si>
  <si>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</si>
  <si>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</si>
  <si>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</si>
  <si>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</si>
  <si>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</si>
  <si>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</si>
  <si>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</si>
  <si>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</si>
  <si>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</si>
  <si>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</si>
  <si>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</si>
  <si>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</si>
  <si>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</si>
  <si>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</si>
  <si>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</si>
  <si>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</si>
  <si>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</si>
  <si>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</si>
  <si>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</si>
  <si>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</si>
  <si>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</si>
  <si>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</si>
  <si>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</si>
  <si>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</si>
  <si>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</si>
  <si>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</si>
  <si>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</si>
  <si>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</si>
  <si>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</si>
  <si>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</si>
  <si>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</si>
  <si>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</si>
  <si>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</si>
  <si>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</si>
  <si>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</si>
  <si>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</si>
  <si>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</si>
  <si>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</si>
  <si>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</si>
  <si>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</si>
  <si>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</si>
  <si>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</si>
  <si>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</si>
  <si>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</si>
  <si>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</si>
  <si>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</si>
  <si>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</si>
  <si>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</si>
  <si>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</si>
  <si>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</si>
  <si>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</si>
  <si>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</si>
  <si>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</si>
  <si>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</si>
  <si>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</si>
  <si>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</si>
  <si>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</si>
  <si>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</si>
  <si>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</si>
  <si>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</si>
  <si>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</si>
  <si>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</si>
  <si>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</si>
  <si>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</si>
  <si>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</si>
  <si>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</si>
  <si>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</si>
  <si>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</si>
  <si>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</si>
  <si>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</si>
  <si>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</si>
  <si>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</si>
  <si>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</si>
  <si>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</si>
  <si>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</si>
  <si>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</si>
  <si>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</si>
  <si>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</si>
  <si>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</si>
  <si>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</si>
  <si>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</si>
  <si>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</si>
  <si>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</si>
  <si>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</si>
  <si>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</si>
  <si>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</si>
  <si>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</si>
  <si>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</si>
  <si>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</si>
  <si>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</si>
  <si>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</si>
  <si>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</si>
  <si>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</si>
  <si>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</si>
  <si>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</si>
  <si>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</si>
  <si>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</si>
  <si>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</si>
  <si>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</si>
  <si>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</si>
  <si>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</si>
  <si>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</si>
  <si>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</si>
  <si>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</si>
  <si>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</si>
  <si>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</si>
  <si>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</si>
  <si>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</si>
  <si>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</si>
  <si>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</si>
  <si>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</si>
  <si>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</si>
  <si>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</si>
  <si>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</si>
  <si>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</si>
  <si>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</si>
  <si>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</si>
  <si>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</si>
  <si>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</si>
  <si>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</si>
  <si>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</si>
  <si>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</si>
  <si>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</si>
  <si>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</si>
  <si>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</si>
  <si>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</si>
  <si>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</si>
  <si>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</si>
  <si>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</si>
  <si>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</si>
  <si>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</si>
  <si>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</si>
  <si>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</si>
  <si>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</si>
  <si>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</si>
  <si>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</si>
  <si>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</si>
  <si>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</si>
  <si>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</si>
  <si>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</si>
  <si>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</si>
  <si>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</si>
  <si>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</si>
  <si>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</si>
  <si>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</si>
  <si>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</si>
  <si>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</si>
  <si>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</si>
  <si>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</si>
  <si>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</si>
  <si>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</si>
  <si>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</si>
  <si>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</si>
  <si>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</si>
  <si>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</si>
  <si>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</si>
  <si>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</si>
  <si>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</si>
  <si>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</si>
  <si>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</si>
  <si>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</si>
  <si>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</si>
  <si>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</si>
  <si>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</si>
  <si>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</si>
  <si>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</si>
  <si>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</si>
  <si>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</si>
  <si>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</si>
  <si>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</si>
  <si>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</si>
  <si>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</si>
  <si>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</si>
  <si>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</si>
  <si>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</si>
  <si>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</si>
  <si>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</si>
  <si>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</si>
  <si>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</si>
  <si>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</si>
  <si>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</si>
  <si>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</si>
  <si>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</si>
  <si>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</si>
  <si>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</si>
  <si>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</si>
  <si>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</si>
  <si>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</si>
  <si>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</si>
  <si>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</si>
  <si>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</si>
  <si>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</si>
  <si>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</si>
  <si>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</si>
  <si>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</si>
  <si>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</si>
  <si>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</si>
  <si>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</si>
  <si>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</si>
  <si>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</si>
  <si>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</si>
  <si>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</si>
  <si>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</si>
  <si>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</si>
  <si>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</si>
  <si>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</si>
  <si>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</si>
  <si>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</si>
  <si>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</si>
  <si>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</si>
  <si>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</si>
  <si>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</si>
  <si>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</si>
  <si>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</si>
  <si>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</si>
  <si>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</si>
  <si>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</si>
  <si>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</si>
  <si>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</si>
  <si>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</si>
  <si>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</si>
  <si>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</si>
  <si>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</si>
  <si>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</si>
  <si>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</si>
  <si>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</si>
  <si>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</si>
  <si>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</si>
  <si>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</si>
  <si>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</si>
  <si>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</si>
  <si>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</si>
  <si>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</si>
  <si>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</si>
  <si>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</si>
  <si>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</si>
  <si>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</si>
  <si>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</si>
  <si>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</si>
  <si>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</si>
  <si>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</si>
  <si>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</si>
  <si>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</si>
  <si>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</si>
  <si>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</si>
  <si>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</si>
  <si>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</si>
  <si>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</si>
  <si>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</si>
  <si>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</si>
  <si>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</si>
  <si>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</si>
  <si>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</si>
  <si>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</si>
  <si>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</si>
  <si>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</si>
  <si>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</si>
  <si>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</si>
  <si>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</si>
  <si>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</si>
  <si>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</si>
  <si>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</si>
  <si>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</si>
  <si>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</si>
  <si>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</si>
  <si>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</si>
  <si>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</si>
  <si>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</si>
  <si>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</si>
  <si>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</si>
  <si>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</si>
  <si>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</si>
  <si>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</si>
  <si>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</si>
  <si>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</si>
  <si>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</si>
  <si>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</si>
  <si>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</si>
  <si>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</si>
  <si>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</si>
  <si>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</si>
  <si>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</si>
  <si>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</si>
  <si>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</si>
  <si>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</si>
  <si>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</si>
  <si>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</si>
  <si>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</si>
  <si>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</si>
  <si>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</si>
  <si>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</si>
  <si>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</si>
  <si>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</si>
  <si>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</si>
  <si>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</si>
  <si>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</si>
  <si>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</si>
  <si>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</si>
  <si>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</si>
  <si>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</si>
  <si>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</si>
  <si>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</si>
  <si>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</si>
  <si>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</si>
  <si>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</si>
  <si>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</si>
  <si>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</si>
  <si>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</si>
  <si>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</si>
  <si>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</si>
  <si>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</si>
  <si>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</si>
  <si>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</si>
  <si>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</si>
  <si>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</si>
  <si>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</si>
  <si>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</si>
  <si>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</si>
  <si>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</si>
  <si>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</si>
  <si>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</si>
  <si>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</si>
  <si>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</si>
  <si>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</si>
  <si>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</si>
  <si>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</si>
  <si>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</si>
  <si>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</si>
  <si>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</si>
  <si>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</si>
  <si>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</si>
  <si>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</si>
  <si>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</si>
  <si>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</si>
  <si>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</si>
  <si>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</si>
  <si>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</si>
  <si>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</si>
  <si>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</si>
  <si>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</si>
  <si>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</si>
  <si>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</si>
  <si>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</si>
  <si>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</si>
  <si>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</si>
  <si>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</si>
  <si>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</si>
  <si>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</si>
  <si>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</si>
  <si>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</si>
  <si>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</si>
  <si>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</si>
  <si>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</si>
  <si>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</si>
  <si>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</si>
  <si>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</si>
  <si>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</si>
  <si>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</si>
  <si>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</si>
  <si>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</si>
  <si>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</si>
  <si>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</si>
  <si>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</si>
  <si>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</si>
  <si>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</si>
  <si>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</si>
  <si>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</si>
  <si>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</si>
  <si>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</si>
  <si>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</si>
  <si>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</si>
  <si>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</si>
  <si>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</si>
  <si>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</si>
  <si>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</si>
  <si>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</si>
  <si>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</si>
  <si>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</si>
  <si>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</si>
  <si>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</si>
  <si>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</si>
  <si>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</si>
  <si>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</si>
  <si>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</si>
  <si>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</si>
  <si>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</si>
  <si>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</si>
  <si>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</si>
  <si>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</si>
  <si>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</si>
  <si>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</si>
  <si>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</si>
  <si>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</si>
  <si>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</si>
  <si>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</si>
  <si>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</si>
  <si>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</si>
  <si>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</si>
  <si>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</si>
  <si>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</si>
  <si>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</si>
  <si>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</si>
  <si>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</si>
  <si>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</si>
  <si>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</si>
  <si>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</si>
  <si>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</si>
  <si>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</si>
  <si>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</si>
  <si>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</si>
  <si>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</si>
  <si>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</si>
  <si>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</si>
  <si>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</si>
  <si>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</si>
  <si>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</si>
  <si>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</si>
  <si>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</si>
  <si>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</si>
  <si>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</si>
  <si>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</si>
  <si>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</si>
  <si>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</si>
  <si>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</si>
  <si>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</si>
  <si>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</si>
  <si>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</si>
  <si>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</si>
  <si>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</si>
  <si>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</si>
  <si>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</si>
  <si>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</si>
  <si>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</si>
  <si>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</si>
  <si>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</si>
  <si>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</si>
  <si>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</si>
  <si>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</si>
  <si>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</si>
  <si>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</si>
  <si>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</si>
  <si>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</si>
  <si>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</si>
  <si>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</si>
  <si>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</si>
  <si>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</si>
  <si>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</si>
  <si>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</si>
  <si>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</si>
  <si>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</si>
  <si>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</si>
  <si>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</si>
  <si>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</si>
  <si>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</si>
  <si>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</si>
  <si>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</si>
  <si>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</si>
  <si>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</si>
  <si>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</si>
  <si>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</si>
  <si>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</si>
  <si>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</si>
  <si>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</si>
  <si>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Pierce</t>
  </si>
  <si>
    <t>Bill Robertson</t>
  </si>
  <si>
    <t>Anna Loomis</t>
  </si>
  <si>
    <t>John Wiborg</t>
  </si>
  <si>
    <t>(253) 459-7859</t>
  </si>
  <si>
    <t>176</t>
  </si>
  <si>
    <t>Tacoma General / Allenmore</t>
  </si>
  <si>
    <t>315 So. Martin Luther King Way</t>
  </si>
  <si>
    <t>Tacoma, Wa. 98405</t>
  </si>
  <si>
    <t>(253) 459-8319</t>
  </si>
  <si>
    <t>Jim McManus</t>
  </si>
  <si>
    <t>(253) 403-1000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</si>
</sst>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color rgb="FF0000FF"/>
      <name val="Calibri"/>
      <family val="2"/>
      <scheme val="minor"/>
    </font>
    <font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2">
    <xf numFmtId="37" fontId="0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37" fontId="10" fillId="0" borderId="0"/>
    <xf numFmtId="9" fontId="5" fillId="0" borderId="0" applyFont="0" applyFill="0" applyBorder="0" applyAlignment="0" applyProtection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0" fontId="9" fillId="0" borderId="0"/>
    <xf numFmtId="37" fontId="18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37" fontId="18" fillId="0" borderId="0"/>
    <xf numFmtId="0" fontId="3" fillId="0" borderId="0"/>
    <xf numFmtId="37" fontId="9" fillId="4" borderId="0" applyFill="0"/>
    <xf numFmtId="37" fontId="18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0" fontId="2" fillId="0" borderId="0"/>
    <xf numFmtId="37" fontId="10" fillId="0" borderId="0"/>
    <xf numFmtId="0" fontId="2" fillId="0" borderId="0"/>
    <xf numFmtId="43" fontId="1" fillId="0" borderId="0" applyFont="0" applyFill="0" applyBorder="0" applyAlignment="0" applyProtection="0"/>
  </cellStyleXfs>
  <cellXfs count="296">
    <xf numFmtId="37" fontId="0" fillId="0" borderId="0" xfId="0"/>
    <xf numFmtId="37" fontId="7" fillId="0" borderId="0" xfId="0" applyFont="1" applyBorder="1"/>
    <xf numFmtId="37" fontId="7" fillId="0" borderId="0" xfId="0" applyFont="1"/>
    <xf numFmtId="37" fontId="6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9" fillId="0" borderId="0" xfId="0" applyFont="1" applyBorder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9" fillId="0" borderId="0" xfId="0" applyFont="1" applyBorder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Border="1" applyAlignment="1" applyProtection="1">
      <alignment horizontal="left"/>
    </xf>
    <xf numFmtId="37" fontId="10" fillId="0" borderId="0" xfId="0" applyFont="1"/>
    <xf numFmtId="37" fontId="9" fillId="0" borderId="0" xfId="0" quotePrefix="1" applyNumberFormat="1" applyFont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8" fillId="0" borderId="2" xfId="0" applyNumberFormat="1" applyFont="1" applyFill="1" applyBorder="1" applyAlignment="1" applyProtection="1"/>
    <xf numFmtId="37" fontId="8" fillId="0" borderId="2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Protection="1"/>
    <xf numFmtId="37" fontId="8" fillId="0" borderId="4" xfId="0" applyNumberFormat="1" applyFont="1" applyFill="1" applyBorder="1" applyAlignment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3" xfId="0" applyFont="1" applyFill="1" applyBorder="1"/>
    <xf numFmtId="37" fontId="8" fillId="0" borderId="4" xfId="0" applyFont="1" applyFill="1" applyBorder="1"/>
    <xf numFmtId="37" fontId="8" fillId="0" borderId="2" xfId="0" applyNumberFormat="1" applyFont="1" applyFill="1" applyBorder="1" applyProtection="1"/>
    <xf numFmtId="37" fontId="8" fillId="0" borderId="2" xfId="0" quotePrefix="1" applyNumberFormat="1" applyFont="1" applyFill="1" applyBorder="1" applyAlignment="1" applyProtection="1">
      <alignment horizontal="left"/>
    </xf>
    <xf numFmtId="37" fontId="8" fillId="0" borderId="1" xfId="0" applyNumberFormat="1" applyFont="1" applyFill="1" applyBorder="1" applyAlignment="1" applyProtection="1"/>
    <xf numFmtId="37" fontId="8" fillId="0" borderId="2" xfId="0" applyFont="1" applyFill="1" applyBorder="1"/>
    <xf numFmtId="37" fontId="8" fillId="0" borderId="4" xfId="0" applyFont="1" applyFill="1" applyBorder="1" applyAlignment="1">
      <alignment horizontal="center"/>
    </xf>
    <xf numFmtId="39" fontId="8" fillId="0" borderId="2" xfId="0" applyNumberFormat="1" applyFont="1" applyFill="1" applyBorder="1" applyAlignment="1" applyProtection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NumberFormat="1" applyFont="1" applyFill="1" applyBorder="1" applyAlignment="1" applyProtection="1">
      <alignment horizontal="left"/>
    </xf>
    <xf numFmtId="37" fontId="8" fillId="0" borderId="0" xfId="0" applyFont="1" applyFill="1" applyBorder="1"/>
    <xf numFmtId="37" fontId="8" fillId="0" borderId="0" xfId="0" quotePrefix="1" applyNumberFormat="1" applyFont="1" applyFill="1" applyBorder="1" applyAlignment="1" applyProtection="1">
      <alignment horizontal="center"/>
    </xf>
    <xf numFmtId="37" fontId="8" fillId="0" borderId="5" xfId="0" applyFont="1" applyFill="1" applyBorder="1"/>
    <xf numFmtId="37" fontId="8" fillId="0" borderId="6" xfId="0" quotePrefix="1" applyNumberFormat="1" applyFont="1" applyFill="1" applyBorder="1" applyAlignment="1" applyProtection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8" fillId="0" borderId="2" xfId="0" applyNumberFormat="1" applyFont="1" applyFill="1" applyBorder="1" applyAlignment="1" applyProtection="1">
      <alignment horizontal="centerContinuous"/>
    </xf>
    <xf numFmtId="37" fontId="8" fillId="0" borderId="2" xfId="0" applyFont="1" applyFill="1" applyBorder="1" applyAlignment="1">
      <alignment horizontal="centerContinuous"/>
    </xf>
    <xf numFmtId="37" fontId="8" fillId="0" borderId="8" xfId="0" applyNumberFormat="1" applyFont="1" applyFill="1" applyBorder="1" applyAlignment="1" applyProtection="1">
      <alignment horizontal="centerContinuous"/>
    </xf>
    <xf numFmtId="37" fontId="8" fillId="0" borderId="8" xfId="0" applyFont="1" applyFill="1" applyBorder="1"/>
    <xf numFmtId="37" fontId="8" fillId="0" borderId="1" xfId="0" applyNumberFormat="1" applyFont="1" applyFill="1" applyBorder="1" applyAlignment="1" applyProtection="1">
      <alignment horizontal="centerContinuous"/>
    </xf>
    <xf numFmtId="37" fontId="8" fillId="0" borderId="9" xfId="0" applyNumberFormat="1" applyFont="1" applyFill="1" applyBorder="1" applyProtection="1"/>
    <xf numFmtId="37" fontId="8" fillId="0" borderId="10" xfId="0" applyNumberFormat="1" applyFont="1" applyFill="1" applyBorder="1" applyAlignment="1" applyProtection="1"/>
    <xf numFmtId="37" fontId="8" fillId="0" borderId="11" xfId="0" applyFont="1" applyFill="1" applyBorder="1"/>
    <xf numFmtId="37" fontId="8" fillId="0" borderId="6" xfId="0" applyNumberFormat="1" applyFont="1" applyFill="1" applyBorder="1" applyAlignment="1" applyProtection="1">
      <alignment horizontal="centerContinuous"/>
    </xf>
    <xf numFmtId="37" fontId="8" fillId="0" borderId="4" xfId="0" applyFont="1" applyFill="1" applyBorder="1" applyAlignment="1">
      <alignment horizontal="centerContinuous"/>
    </xf>
    <xf numFmtId="37" fontId="8" fillId="0" borderId="0" xfId="0" applyNumberFormat="1" applyFont="1" applyFill="1" applyBorder="1" applyAlignment="1" applyProtection="1"/>
    <xf numFmtId="37" fontId="8" fillId="0" borderId="6" xfId="0" applyFont="1" applyFill="1" applyBorder="1" applyAlignment="1">
      <alignment horizontal="center"/>
    </xf>
    <xf numFmtId="37" fontId="8" fillId="0" borderId="7" xfId="0" applyFont="1" applyFill="1" applyBorder="1" applyAlignment="1">
      <alignment horizontal="center"/>
    </xf>
    <xf numFmtId="37" fontId="8" fillId="0" borderId="2" xfId="0" quotePrefix="1" applyNumberFormat="1" applyFont="1" applyFill="1" applyBorder="1" applyAlignment="1" applyProtection="1"/>
    <xf numFmtId="37" fontId="8" fillId="0" borderId="8" xfId="0" applyNumberFormat="1" applyFont="1" applyFill="1" applyBorder="1" applyAlignment="1" applyProtection="1"/>
    <xf numFmtId="37" fontId="8" fillId="0" borderId="12" xfId="0" applyFont="1" applyFill="1" applyBorder="1"/>
    <xf numFmtId="37" fontId="8" fillId="0" borderId="10" xfId="0" applyFont="1" applyFill="1" applyBorder="1"/>
    <xf numFmtId="37" fontId="8" fillId="0" borderId="7" xfId="0" applyFont="1" applyFill="1" applyBorder="1"/>
    <xf numFmtId="37" fontId="8" fillId="0" borderId="9" xfId="0" applyFont="1" applyFill="1" applyBorder="1"/>
    <xf numFmtId="37" fontId="8" fillId="0" borderId="10" xfId="0" applyFont="1" applyFill="1" applyBorder="1" applyAlignment="1">
      <alignment horizontal="center"/>
    </xf>
    <xf numFmtId="164" fontId="8" fillId="0" borderId="2" xfId="0" applyNumberFormat="1" applyFont="1" applyFill="1" applyBorder="1" applyProtection="1"/>
    <xf numFmtId="37" fontId="8" fillId="0" borderId="2" xfId="0" applyFont="1" applyFill="1" applyBorder="1" applyAlignment="1">
      <alignment horizontal="center"/>
    </xf>
    <xf numFmtId="37" fontId="8" fillId="0" borderId="13" xfId="0" applyNumberFormat="1" applyFont="1" applyFill="1" applyBorder="1" applyProtection="1"/>
    <xf numFmtId="37" fontId="8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right"/>
    </xf>
    <xf numFmtId="37" fontId="8" fillId="0" borderId="2" xfId="0" applyFont="1" applyFill="1" applyBorder="1" applyAlignment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/>
    <xf numFmtId="164" fontId="8" fillId="0" borderId="2" xfId="0" quotePrefix="1" applyNumberFormat="1" applyFont="1" applyFill="1" applyBorder="1" applyAlignment="1" applyProtection="1">
      <alignment horizontal="left"/>
    </xf>
    <xf numFmtId="37" fontId="8" fillId="0" borderId="9" xfId="0" applyNumberFormat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left"/>
    </xf>
    <xf numFmtId="37" fontId="8" fillId="0" borderId="14" xfId="0" applyFont="1" applyFill="1" applyBorder="1" applyAlignment="1">
      <alignment horizontal="center"/>
    </xf>
    <xf numFmtId="37" fontId="8" fillId="0" borderId="8" xfId="0" applyFont="1" applyFill="1" applyBorder="1" applyAlignment="1">
      <alignment horizontal="center"/>
    </xf>
    <xf numFmtId="37" fontId="8" fillId="0" borderId="14" xfId="0" applyFont="1" applyFill="1" applyBorder="1"/>
    <xf numFmtId="37" fontId="9" fillId="0" borderId="14" xfId="0" applyFont="1" applyBorder="1"/>
    <xf numFmtId="37" fontId="9" fillId="0" borderId="8" xfId="0" applyFont="1" applyBorder="1"/>
    <xf numFmtId="37" fontId="8" fillId="0" borderId="8" xfId="0" applyFont="1" applyFill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13" xfId="0" applyFont="1" applyFill="1" applyBorder="1"/>
    <xf numFmtId="37" fontId="9" fillId="0" borderId="13" xfId="0" applyFont="1" applyBorder="1"/>
    <xf numFmtId="37" fontId="8" fillId="0" borderId="3" xfId="0" applyFont="1" applyFill="1" applyBorder="1" applyAlignment="1">
      <alignment horizontal="centerContinuous"/>
    </xf>
    <xf numFmtId="37" fontId="9" fillId="0" borderId="0" xfId="0" applyFont="1" applyBorder="1" applyAlignment="1">
      <alignment horizontal="center"/>
    </xf>
    <xf numFmtId="37" fontId="9" fillId="0" borderId="0" xfId="0" applyFont="1" applyBorder="1" applyAlignment="1"/>
    <xf numFmtId="37" fontId="9" fillId="0" borderId="0" xfId="0" applyFont="1" applyAlignment="1"/>
    <xf numFmtId="37" fontId="9" fillId="0" borderId="0" xfId="0" quotePrefix="1" applyNumberFormat="1" applyFont="1" applyBorder="1" applyAlignment="1" applyProtection="1"/>
    <xf numFmtId="37" fontId="10" fillId="0" borderId="0" xfId="0" applyFont="1" applyAlignment="1"/>
    <xf numFmtId="37" fontId="8" fillId="0" borderId="3" xfId="0" applyNumberFormat="1" applyFont="1" applyFill="1" applyBorder="1" applyAlignment="1" applyProtection="1"/>
    <xf numFmtId="37" fontId="8" fillId="0" borderId="3" xfId="0" applyFont="1" applyFill="1" applyBorder="1" applyAlignment="1"/>
    <xf numFmtId="37" fontId="8" fillId="0" borderId="4" xfId="0" applyFont="1" applyFill="1" applyBorder="1" applyAlignment="1"/>
    <xf numFmtId="4" fontId="8" fillId="0" borderId="2" xfId="0" applyNumberFormat="1" applyFont="1" applyFill="1" applyBorder="1" applyAlignment="1" applyProtection="1"/>
    <xf numFmtId="37" fontId="9" fillId="0" borderId="10" xfId="0" applyFont="1" applyBorder="1" applyAlignment="1"/>
    <xf numFmtId="3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>
      <alignment horizontal="center"/>
    </xf>
    <xf numFmtId="37" fontId="8" fillId="0" borderId="2" xfId="0" quotePrefix="1" applyNumberFormat="1" applyFont="1" applyFill="1" applyBorder="1" applyAlignment="1" applyProtection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NumberFormat="1" applyFont="1" applyFill="1" applyBorder="1" applyProtection="1"/>
    <xf numFmtId="37" fontId="8" fillId="2" borderId="2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NumberFormat="1" applyFont="1" applyFill="1" applyBorder="1" applyAlignment="1" applyProtection="1"/>
    <xf numFmtId="37" fontId="8" fillId="0" borderId="8" xfId="0" quotePrefix="1" applyNumberFormat="1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/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11" xfId="0" applyNumberFormat="1" applyFont="1" applyFill="1" applyBorder="1" applyProtection="1"/>
    <xf numFmtId="37" fontId="8" fillId="0" borderId="6" xfId="0" applyFont="1" applyFill="1" applyBorder="1" applyAlignment="1">
      <alignment horizontal="centerContinuous"/>
    </xf>
    <xf numFmtId="37" fontId="8" fillId="0" borderId="1" xfId="0" applyFont="1" applyFill="1" applyBorder="1" applyAlignment="1">
      <alignment horizontal="centerContinuous"/>
    </xf>
    <xf numFmtId="37" fontId="9" fillId="0" borderId="0" xfId="0" applyNumberFormat="1" applyFont="1" applyBorder="1" applyProtection="1"/>
    <xf numFmtId="37" fontId="9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NumberFormat="1" applyFont="1" applyFill="1" applyBorder="1" applyAlignment="1" applyProtection="1">
      <alignment horizontal="centerContinuous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Continuous"/>
    </xf>
    <xf numFmtId="37" fontId="8" fillId="0" borderId="14" xfId="0" applyNumberFormat="1" applyFont="1" applyFill="1" applyBorder="1" applyAlignment="1" applyProtection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NumberFormat="1" applyFont="1" applyBorder="1" applyAlignment="1" applyProtection="1"/>
    <xf numFmtId="37" fontId="9" fillId="0" borderId="12" xfId="0" quotePrefix="1" applyNumberFormat="1" applyFont="1" applyBorder="1" applyAlignment="1" applyProtection="1">
      <alignment horizontal="left"/>
    </xf>
    <xf numFmtId="37" fontId="9" fillId="0" borderId="12" xfId="0" applyNumberFormat="1" applyFont="1" applyBorder="1" applyAlignment="1" applyProtection="1"/>
    <xf numFmtId="37" fontId="9" fillId="0" borderId="10" xfId="0" applyFont="1" applyBorder="1"/>
    <xf numFmtId="37" fontId="8" fillId="0" borderId="8" xfId="0" applyNumberFormat="1" applyFont="1" applyFill="1" applyBorder="1" applyProtection="1"/>
    <xf numFmtId="37" fontId="8" fillId="0" borderId="14" xfId="0" applyFont="1" applyFill="1" applyBorder="1" applyAlignment="1">
      <alignment horizontal="centerContinuous"/>
    </xf>
    <xf numFmtId="37" fontId="8" fillId="0" borderId="12" xfId="0" applyNumberFormat="1" applyFont="1" applyFill="1" applyBorder="1" applyAlignment="1" applyProtection="1"/>
    <xf numFmtId="37" fontId="8" fillId="0" borderId="1" xfId="0" applyFont="1" applyFill="1" applyBorder="1"/>
    <xf numFmtId="37" fontId="9" fillId="0" borderId="3" xfId="0" applyNumberFormat="1" applyFont="1" applyBorder="1" applyProtection="1"/>
    <xf numFmtId="37" fontId="9" fillId="2" borderId="0" xfId="0" applyFont="1" applyFill="1" applyBorder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NumberFormat="1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right"/>
    </xf>
    <xf numFmtId="37" fontId="9" fillId="0" borderId="10" xfId="0" applyNumberFormat="1" applyFont="1" applyBorder="1" applyProtection="1"/>
    <xf numFmtId="37" fontId="9" fillId="2" borderId="12" xfId="0" applyFont="1" applyFill="1" applyBorder="1"/>
    <xf numFmtId="37" fontId="9" fillId="2" borderId="10" xfId="0" applyFont="1" applyFill="1" applyBorder="1"/>
    <xf numFmtId="37" fontId="8" fillId="0" borderId="1" xfId="0" applyFont="1" applyFill="1" applyBorder="1" applyAlignment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Border="1" applyAlignment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37" fontId="9" fillId="0" borderId="0" xfId="0" quotePrefix="1" applyFont="1" applyAlignment="1">
      <alignment horizontal="right"/>
    </xf>
    <xf numFmtId="37" fontId="7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37" fontId="7" fillId="3" borderId="0" xfId="0" applyFont="1" applyFill="1" applyAlignment="1" applyProtection="1"/>
    <xf numFmtId="37" fontId="13" fillId="4" borderId="1" xfId="0" applyFont="1" applyFill="1" applyBorder="1" applyProtection="1">
      <protection locked="0"/>
    </xf>
    <xf numFmtId="37" fontId="7" fillId="3" borderId="0" xfId="0" applyFont="1" applyFill="1" applyProtection="1"/>
    <xf numFmtId="37" fontId="13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/>
    <xf numFmtId="37" fontId="13" fillId="3" borderId="0" xfId="0" applyFont="1" applyFill="1" applyProtection="1"/>
    <xf numFmtId="37" fontId="7" fillId="0" borderId="0" xfId="0" applyFont="1" applyAlignme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"/>
    </xf>
    <xf numFmtId="38" fontId="7" fillId="3" borderId="0" xfId="0" applyNumberFormat="1" applyFont="1" applyFill="1" applyAlignment="1" applyProtection="1">
      <alignment horizontal="center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Alignment="1" applyProtection="1">
      <alignment horizontal="right"/>
    </xf>
    <xf numFmtId="38" fontId="7" fillId="3" borderId="0" xfId="0" applyNumberFormat="1" applyFont="1" applyFill="1" applyProtection="1"/>
    <xf numFmtId="38" fontId="13" fillId="3" borderId="0" xfId="0" applyNumberFormat="1" applyFont="1" applyFill="1" applyAlignment="1" applyProtection="1">
      <alignment horizontal="center"/>
    </xf>
    <xf numFmtId="38" fontId="13" fillId="3" borderId="0" xfId="0" applyNumberFormat="1" applyFont="1" applyFill="1" applyProtection="1"/>
    <xf numFmtId="37" fontId="7" fillId="0" borderId="0" xfId="0" applyFont="1" applyFill="1" applyAlignment="1" applyProtection="1"/>
    <xf numFmtId="37" fontId="7" fillId="3" borderId="0" xfId="0" applyNumberFormat="1" applyFont="1" applyFill="1" applyProtection="1"/>
    <xf numFmtId="164" fontId="7" fillId="0" borderId="0" xfId="0" applyNumberFormat="1" applyFont="1" applyProtection="1"/>
    <xf numFmtId="39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7" fillId="0" borderId="0" xfId="0" quotePrefix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37" fontId="7" fillId="2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>
      <alignment horizontal="left"/>
    </xf>
    <xf numFmtId="37" fontId="7" fillId="2" borderId="0" xfId="0" applyFont="1" applyFill="1" applyAlignment="1" applyProtection="1">
      <alignment horizontal="center"/>
    </xf>
    <xf numFmtId="38" fontId="13" fillId="4" borderId="2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7" fontId="7" fillId="0" borderId="0" xfId="0" quotePrefix="1" applyFont="1" applyAlignment="1" applyProtection="1">
      <alignment horizontal="fill"/>
    </xf>
    <xf numFmtId="37" fontId="7" fillId="3" borderId="0" xfId="0" quotePrefix="1" applyFont="1" applyFill="1" applyAlignment="1" applyProtection="1">
      <alignment horizontal="centerContinuous"/>
    </xf>
    <xf numFmtId="37" fontId="7" fillId="3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/>
    <xf numFmtId="37" fontId="8" fillId="5" borderId="2" xfId="0" applyFont="1" applyFill="1" applyBorder="1" applyAlignment="1"/>
    <xf numFmtId="37" fontId="8" fillId="6" borderId="2" xfId="0" applyFont="1" applyFill="1" applyBorder="1" applyAlignment="1"/>
    <xf numFmtId="37" fontId="8" fillId="6" borderId="2" xfId="0" applyFont="1" applyFill="1" applyBorder="1" applyAlignment="1">
      <alignment horizontal="center"/>
    </xf>
    <xf numFmtId="37" fontId="8" fillId="6" borderId="2" xfId="0" quotePrefix="1" applyNumberFormat="1" applyFont="1" applyFill="1" applyBorder="1" applyAlignment="1" applyProtection="1">
      <alignment horizontal="center"/>
    </xf>
    <xf numFmtId="37" fontId="8" fillId="6" borderId="2" xfId="0" applyNumberFormat="1" applyFont="1" applyFill="1" applyBorder="1" applyAlignment="1" applyProtection="1"/>
    <xf numFmtId="37" fontId="8" fillId="6" borderId="2" xfId="0" quotePrefix="1" applyFont="1" applyFill="1" applyBorder="1" applyAlignment="1"/>
    <xf numFmtId="39" fontId="8" fillId="6" borderId="2" xfId="0" quotePrefix="1" applyNumberFormat="1" applyFont="1" applyFill="1" applyBorder="1" applyAlignment="1" applyProtection="1">
      <alignment horizontal="center"/>
    </xf>
    <xf numFmtId="39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/>
    <xf numFmtId="37" fontId="8" fillId="6" borderId="2" xfId="0" applyNumberFormat="1" applyFont="1" applyFill="1" applyBorder="1" applyAlignment="1"/>
    <xf numFmtId="39" fontId="13" fillId="0" borderId="1" xfId="1" quotePrefix="1" applyNumberFormat="1" applyFont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39" fontId="13" fillId="0" borderId="1" xfId="0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>
      <alignment horizontal="left"/>
    </xf>
    <xf numFmtId="3" fontId="9" fillId="0" borderId="2" xfId="0" applyNumberFormat="1" applyFont="1" applyFill="1" applyBorder="1" applyAlignment="1" applyProtection="1"/>
    <xf numFmtId="38" fontId="13" fillId="4" borderId="14" xfId="0" applyNumberFormat="1" applyFont="1" applyFill="1" applyBorder="1" applyProtection="1">
      <protection locked="0"/>
    </xf>
    <xf numFmtId="38" fontId="13" fillId="4" borderId="14" xfId="0" quotePrefix="1" applyNumberFormat="1" applyFont="1" applyFill="1" applyBorder="1" applyAlignment="1" applyProtection="1">
      <alignment horizontal="left"/>
      <protection locked="0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8" fontId="7" fillId="0" borderId="0" xfId="0" applyNumberFormat="1" applyFont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7" fillId="3" borderId="0" xfId="0" quotePrefix="1" applyFont="1" applyFill="1" applyAlignment="1" applyProtection="1">
      <alignment horizontal="center"/>
    </xf>
    <xf numFmtId="37" fontId="7" fillId="3" borderId="0" xfId="0" quotePrefix="1" applyNumberFormat="1" applyFont="1" applyFill="1" applyAlignment="1" applyProtection="1"/>
    <xf numFmtId="166" fontId="7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fill"/>
    </xf>
    <xf numFmtId="37" fontId="7" fillId="3" borderId="0" xfId="1" applyNumberFormat="1" applyFont="1" applyFill="1" applyProtection="1"/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left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14" fillId="3" borderId="0" xfId="0" applyFont="1" applyFill="1" applyProtection="1"/>
    <xf numFmtId="37" fontId="13" fillId="3" borderId="0" xfId="0" applyFont="1" applyFill="1" applyAlignment="1" applyProtection="1">
      <alignment horizontal="centerContinuous"/>
    </xf>
    <xf numFmtId="37" fontId="13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7" fillId="0" borderId="0" xfId="0" applyNumberFormat="1" applyFont="1" applyProtection="1"/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13" fillId="0" borderId="0" xfId="0" applyFont="1" applyProtection="1"/>
    <xf numFmtId="37" fontId="7" fillId="0" borderId="0" xfId="0" applyFont="1" applyProtection="1">
      <protection locked="0"/>
    </xf>
    <xf numFmtId="37" fontId="9" fillId="0" borderId="0" xfId="0" applyFont="1" applyAlignment="1" applyProtection="1"/>
    <xf numFmtId="37" fontId="9" fillId="0" borderId="0" xfId="0" applyFont="1" applyProtection="1"/>
    <xf numFmtId="49" fontId="13" fillId="4" borderId="1" xfId="0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37" fontId="7" fillId="3" borderId="0" xfId="0" applyFont="1" applyFill="1" applyAlignment="1" applyProtection="1">
      <alignment horizontal="left"/>
    </xf>
    <xf numFmtId="37" fontId="7" fillId="8" borderId="0" xfId="0" applyFont="1" applyFill="1" applyProtection="1"/>
    <xf numFmtId="37" fontId="8" fillId="0" borderId="8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/>
    <xf numFmtId="37" fontId="7" fillId="2" borderId="0" xfId="0" applyFont="1" applyFill="1" applyAlignment="1" applyProtection="1">
      <alignment horizontal="right"/>
    </xf>
    <xf numFmtId="37" fontId="7" fillId="0" borderId="0" xfId="0" applyFont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39" fontId="7" fillId="2" borderId="0" xfId="0" applyNumberFormat="1" applyFont="1" applyFill="1" applyAlignment="1" applyProtection="1">
      <alignment horizontal="right"/>
    </xf>
    <xf numFmtId="37" fontId="7" fillId="0" borderId="0" xfId="0" quotePrefix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49" fontId="13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/>
    <xf numFmtId="38" fontId="7" fillId="8" borderId="0" xfId="0" applyNumberFormat="1" applyFont="1" applyFill="1" applyProtection="1"/>
    <xf numFmtId="37" fontId="17" fillId="0" borderId="23" xfId="0" applyFont="1" applyBorder="1" applyAlignment="1">
      <alignment horizontal="right"/>
    </xf>
    <xf numFmtId="37" fontId="19" fillId="0" borderId="1" xfId="29" applyNumberFormat="1" applyFont="1" applyFill="1" applyBorder="1" applyAlignment="1" applyProtection="1">
      <alignment horizontal="right"/>
      <protection locked="0"/>
    </xf>
    <xf numFmtId="38" fontId="20" fillId="0" borderId="1" xfId="22" applyNumberFormat="1" applyFont="1" applyFill="1" applyBorder="1" applyProtection="1">
      <protection locked="0"/>
    </xf>
    <xf numFmtId="37" fontId="13" fillId="0" borderId="1" xfId="30" quotePrefix="1" applyNumberFormat="1" applyFont="1" applyBorder="1" applyProtection="1">
      <protection locked="0"/>
    </xf>
    <xf numFmtId="43" fontId="13" fillId="0" borderId="1" xfId="1" quotePrefix="1" applyFont="1" applyBorder="1" applyProtection="1">
      <protection locked="0"/>
    </xf>
    <xf numFmtId="37" fontId="13" fillId="8" borderId="1" xfId="1" quotePrefix="1" applyNumberFormat="1" applyFont="1" applyFill="1" applyBorder="1" applyProtection="1">
      <protection locked="0"/>
    </xf>
    <xf numFmtId="37" fontId="13" fillId="4" borderId="33" xfId="4" applyFont="1" applyFill="1" applyBorder="1" applyAlignment="1" applyProtection="1">
      <alignment horizontal="left"/>
      <protection locked="0"/>
    </xf>
    <xf numFmtId="37" fontId="13" fillId="4" borderId="33" xfId="4" applyFont="1" applyFill="1" applyBorder="1" applyAlignment="1" applyProtection="1">
      <protection locked="0"/>
    </xf>
    <xf numFmtId="49" fontId="13" fillId="4" borderId="33" xfId="4" applyNumberFormat="1" applyFont="1" applyFill="1" applyBorder="1" applyAlignment="1" applyProtection="1">
      <alignment horizontal="left"/>
      <protection locked="0"/>
    </xf>
    <xf numFmtId="49" fontId="13" fillId="4" borderId="34" xfId="4" applyNumberFormat="1" applyFont="1" applyFill="1" applyBorder="1" applyAlignment="1" applyProtection="1">
      <alignment horizontal="left"/>
      <protection locked="0"/>
    </xf>
    <xf numFmtId="37" fontId="13" fillId="3" borderId="0" xfId="0" applyFont="1" applyFill="1" applyAlignment="1" applyProtection="1">
      <alignment horizontal="center" vertical="center"/>
    </xf>
  </cellXfs>
  <cellStyles count="52">
    <cellStyle name="Comma" xfId="1" builtinId="3"/>
    <cellStyle name="Comma 2" xfId="26"/>
    <cellStyle name="Comma 55" xfId="51"/>
    <cellStyle name="Hyperlink" xfId="2" builtinId="8"/>
    <cellStyle name="Normal" xfId="0" builtinId="0"/>
    <cellStyle name="Normal 10" xfId="28"/>
    <cellStyle name="Normal 10 2" xfId="25"/>
    <cellStyle name="Normal 10 2 3" xfId="4"/>
    <cellStyle name="Normal 10 3" xfId="50"/>
    <cellStyle name="Normal 11" xfId="16"/>
    <cellStyle name="Normal 11 2" xfId="41"/>
    <cellStyle name="Normal 158" xfId="15"/>
    <cellStyle name="Normal 158 2" xfId="40"/>
    <cellStyle name="Normal 163" xfId="21"/>
    <cellStyle name="Normal 163 2" xfId="46"/>
    <cellStyle name="Normal 168" xfId="13"/>
    <cellStyle name="Normal 168 2" xfId="38"/>
    <cellStyle name="Normal 170" xfId="14"/>
    <cellStyle name="Normal 170 2" xfId="39"/>
    <cellStyle name="Normal 175" xfId="6"/>
    <cellStyle name="Normal 175 2" xfId="31"/>
    <cellStyle name="Normal 2" xfId="23"/>
    <cellStyle name="Normal 2 2" xfId="47"/>
    <cellStyle name="Normal 2 3 2" xfId="27"/>
    <cellStyle name="Normal 2 3 2 2" xfId="49"/>
    <cellStyle name="Normal 213" xfId="20"/>
    <cellStyle name="Normal 213 2" xfId="45"/>
    <cellStyle name="Normal 220" xfId="7"/>
    <cellStyle name="Normal 220 2" xfId="32"/>
    <cellStyle name="Normal 240" xfId="8"/>
    <cellStyle name="Normal 240 2" xfId="33"/>
    <cellStyle name="Normal 27" xfId="30"/>
    <cellStyle name="Normal 277" xfId="9"/>
    <cellStyle name="Normal 277 2" xfId="34"/>
    <cellStyle name="Normal 288" xfId="10"/>
    <cellStyle name="Normal 288 2" xfId="35"/>
    <cellStyle name="Normal 326" xfId="11"/>
    <cellStyle name="Normal 326 2" xfId="36"/>
    <cellStyle name="Normal 346" xfId="12"/>
    <cellStyle name="Normal 346 2" xfId="37"/>
    <cellStyle name="Normal 4" xfId="24"/>
    <cellStyle name="Normal 4 2" xfId="48"/>
    <cellStyle name="Normal 420" xfId="17"/>
    <cellStyle name="Normal 420 2" xfId="42"/>
    <cellStyle name="Normal 428" xfId="18"/>
    <cellStyle name="Normal 428 2" xfId="43"/>
    <cellStyle name="Normal 448" xfId="19"/>
    <cellStyle name="Normal 448 2" xfId="44"/>
    <cellStyle name="Normal 6" xfId="22"/>
    <cellStyle name="Normal_Report" xfId="29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E723" sqref="E72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8522073.3000000007</v>
      </c>
      <c r="D47" s="184">
        <v>2522170.9599999995</v>
      </c>
      <c r="E47" s="184">
        <v>3172551.34</v>
      </c>
      <c r="F47" s="184">
        <v>0</v>
      </c>
      <c r="G47" s="184">
        <v>0</v>
      </c>
      <c r="H47" s="184">
        <v>1074112.9400000002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2894428.19</v>
      </c>
      <c r="P47" s="184">
        <v>3876631.31</v>
      </c>
      <c r="Q47" s="184">
        <v>0</v>
      </c>
      <c r="R47" s="184">
        <v>1099352.58</v>
      </c>
      <c r="S47" s="184">
        <v>833979.15</v>
      </c>
      <c r="T47" s="184">
        <v>580991.66999999993</v>
      </c>
      <c r="U47" s="184">
        <v>4455742.92</v>
      </c>
      <c r="V47" s="184">
        <v>0</v>
      </c>
      <c r="W47" s="184">
        <v>312461.58</v>
      </c>
      <c r="X47" s="184">
        <v>430370.24</v>
      </c>
      <c r="Y47" s="184">
        <v>1904646.81</v>
      </c>
      <c r="Z47" s="184">
        <v>641654.06000000006</v>
      </c>
      <c r="AA47" s="184">
        <v>124565.17</v>
      </c>
      <c r="AB47" s="184">
        <v>2976793.2</v>
      </c>
      <c r="AC47" s="184">
        <v>1468709.3499999999</v>
      </c>
      <c r="AD47" s="184">
        <v>0</v>
      </c>
      <c r="AE47" s="184">
        <v>442590.51</v>
      </c>
      <c r="AF47" s="184">
        <v>0</v>
      </c>
      <c r="AG47" s="184">
        <v>3229620.2299999995</v>
      </c>
      <c r="AH47" s="184">
        <v>0</v>
      </c>
      <c r="AI47" s="184">
        <v>616520.5</v>
      </c>
      <c r="AJ47" s="184">
        <v>7644955.6600000001</v>
      </c>
      <c r="AK47" s="184">
        <v>36775.94</v>
      </c>
      <c r="AL47" s="184">
        <v>105285.93</v>
      </c>
      <c r="AM47" s="184">
        <v>0</v>
      </c>
      <c r="AN47" s="184">
        <v>0</v>
      </c>
      <c r="AO47" s="184">
        <v>686579.91</v>
      </c>
      <c r="AP47" s="184">
        <v>1025380.61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5417195.9500000002</v>
      </c>
      <c r="AW47" s="184">
        <v>1322362.53</v>
      </c>
      <c r="AX47" s="184">
        <v>0</v>
      </c>
      <c r="AY47" s="184">
        <v>287784.54000000004</v>
      </c>
      <c r="AZ47" s="184">
        <v>0</v>
      </c>
      <c r="BA47" s="184">
        <v>0</v>
      </c>
      <c r="BB47" s="184">
        <v>544754.78</v>
      </c>
      <c r="BC47" s="184">
        <v>226930.75</v>
      </c>
      <c r="BD47" s="184">
        <v>125966.54000000002</v>
      </c>
      <c r="BE47" s="184">
        <v>223697.93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347483.25000000006</v>
      </c>
      <c r="BM47" s="184">
        <v>0</v>
      </c>
      <c r="BN47" s="184">
        <v>782324.9800000001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719231.83000000007</v>
      </c>
      <c r="BY47" s="184">
        <v>313084.36</v>
      </c>
      <c r="BZ47" s="184">
        <v>391095.7</v>
      </c>
      <c r="CA47" s="184">
        <v>0</v>
      </c>
      <c r="CB47" s="184">
        <v>0</v>
      </c>
      <c r="CC47" s="184">
        <v>2479281.3600000003</v>
      </c>
      <c r="CD47" s="195"/>
      <c r="CE47" s="195">
        <f>SUM(C47:CC47)</f>
        <v>63860138.55999998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3106872</v>
      </c>
      <c r="D51" s="184">
        <v>511832.75999999995</v>
      </c>
      <c r="E51" s="184">
        <v>1880777.66</v>
      </c>
      <c r="F51" s="184">
        <v>0</v>
      </c>
      <c r="G51" s="184">
        <v>0</v>
      </c>
      <c r="H51" s="184">
        <v>352543.44999999995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1347910.51</v>
      </c>
      <c r="P51" s="184">
        <v>4006713.4500000007</v>
      </c>
      <c r="Q51" s="184">
        <v>0</v>
      </c>
      <c r="R51" s="184">
        <v>501190.08</v>
      </c>
      <c r="S51" s="184">
        <v>318207.99</v>
      </c>
      <c r="T51" s="184">
        <v>44633.760000000002</v>
      </c>
      <c r="U51" s="184">
        <v>1221922.8700000001</v>
      </c>
      <c r="V51" s="184">
        <v>0</v>
      </c>
      <c r="W51" s="184">
        <v>539973.05000000005</v>
      </c>
      <c r="X51" s="184">
        <v>216051.15</v>
      </c>
      <c r="Y51" s="184">
        <v>2206333.56</v>
      </c>
      <c r="Z51" s="184">
        <v>812919.65999999992</v>
      </c>
      <c r="AA51" s="184">
        <v>94364.76</v>
      </c>
      <c r="AB51" s="184">
        <v>450262.70999999996</v>
      </c>
      <c r="AC51" s="184">
        <v>326391.78999999992</v>
      </c>
      <c r="AD51" s="184">
        <v>27790.91</v>
      </c>
      <c r="AE51" s="184">
        <v>25278.94</v>
      </c>
      <c r="AF51" s="184">
        <v>0</v>
      </c>
      <c r="AG51" s="184">
        <v>1217768.92</v>
      </c>
      <c r="AH51" s="184">
        <v>0</v>
      </c>
      <c r="AI51" s="184">
        <v>339744.93</v>
      </c>
      <c r="AJ51" s="184">
        <v>2453307.3600000003</v>
      </c>
      <c r="AK51" s="184">
        <v>817.24999999999989</v>
      </c>
      <c r="AL51" s="184">
        <v>0</v>
      </c>
      <c r="AM51" s="184">
        <v>0</v>
      </c>
      <c r="AN51" s="184">
        <v>0</v>
      </c>
      <c r="AO51" s="184">
        <v>0</v>
      </c>
      <c r="AP51" s="184">
        <v>336614.27999999997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1336507.4400000002</v>
      </c>
      <c r="AW51" s="184">
        <v>38744.06</v>
      </c>
      <c r="AX51" s="184">
        <v>0</v>
      </c>
      <c r="AY51" s="184">
        <v>137813.83000000002</v>
      </c>
      <c r="AZ51" s="184">
        <v>0</v>
      </c>
      <c r="BA51" s="184">
        <v>0</v>
      </c>
      <c r="BB51" s="184">
        <v>17889.28</v>
      </c>
      <c r="BC51" s="184">
        <v>10516.25</v>
      </c>
      <c r="BD51" s="184">
        <v>35207</v>
      </c>
      <c r="BE51" s="184">
        <v>372424.48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30810.04</v>
      </c>
      <c r="BM51" s="184">
        <v>0</v>
      </c>
      <c r="BN51" s="184">
        <v>816101.41999999993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51921.16</v>
      </c>
      <c r="BY51" s="184">
        <v>9254.2099999999991</v>
      </c>
      <c r="BZ51" s="184">
        <v>32515</v>
      </c>
      <c r="CA51" s="184">
        <v>0</v>
      </c>
      <c r="CB51" s="184">
        <v>0</v>
      </c>
      <c r="CC51" s="184">
        <v>218857.66000000032</v>
      </c>
      <c r="CD51" s="195"/>
      <c r="CE51" s="195">
        <f>SUM(C51:CD51)</f>
        <v>25448785.630000003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43005</v>
      </c>
      <c r="D59" s="184">
        <v>13479</v>
      </c>
      <c r="E59" s="184">
        <v>27709</v>
      </c>
      <c r="F59" s="184">
        <v>0</v>
      </c>
      <c r="G59" s="184">
        <v>0</v>
      </c>
      <c r="H59" s="184">
        <v>3922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3244</v>
      </c>
      <c r="P59" s="185">
        <v>2309595</v>
      </c>
      <c r="Q59" s="185">
        <v>0</v>
      </c>
      <c r="R59" s="185">
        <v>0</v>
      </c>
      <c r="S59" s="248"/>
      <c r="T59" s="248"/>
      <c r="U59" s="224">
        <v>1386948</v>
      </c>
      <c r="V59" s="185">
        <v>0</v>
      </c>
      <c r="W59" s="185">
        <v>81292</v>
      </c>
      <c r="X59" s="185">
        <v>290027</v>
      </c>
      <c r="Y59" s="185">
        <v>193998</v>
      </c>
      <c r="Z59" s="185">
        <v>0</v>
      </c>
      <c r="AA59" s="185">
        <v>27699</v>
      </c>
      <c r="AB59" s="248"/>
      <c r="AC59" s="185">
        <v>227146</v>
      </c>
      <c r="AD59" s="185">
        <v>5439</v>
      </c>
      <c r="AE59" s="185">
        <v>94779</v>
      </c>
      <c r="AF59" s="185">
        <v>0</v>
      </c>
      <c r="AG59" s="185">
        <v>86323</v>
      </c>
      <c r="AH59" s="185">
        <v>0</v>
      </c>
      <c r="AI59" s="185">
        <v>624</v>
      </c>
      <c r="AJ59" s="185">
        <v>163196</v>
      </c>
      <c r="AK59" s="185">
        <v>6317</v>
      </c>
      <c r="AL59" s="185">
        <v>24506</v>
      </c>
      <c r="AM59" s="185">
        <v>0</v>
      </c>
      <c r="AN59" s="185">
        <v>0</v>
      </c>
      <c r="AO59" s="185">
        <v>0</v>
      </c>
      <c r="AP59" s="185">
        <v>40965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307599</v>
      </c>
      <c r="AZ59" s="185"/>
      <c r="BA59" s="248"/>
      <c r="BB59" s="248"/>
      <c r="BC59" s="248"/>
      <c r="BD59" s="248"/>
      <c r="BE59" s="185">
        <v>592698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397.27067391818213</v>
      </c>
      <c r="D60" s="187">
        <v>135.22829655681807</v>
      </c>
      <c r="E60" s="187">
        <v>180.13853696162488</v>
      </c>
      <c r="F60" s="223">
        <v>0</v>
      </c>
      <c r="G60" s="187">
        <v>0</v>
      </c>
      <c r="H60" s="187">
        <v>51.397332184740094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129.95514861233491</v>
      </c>
      <c r="P60" s="221">
        <v>181.04462463273362</v>
      </c>
      <c r="Q60" s="221">
        <v>0</v>
      </c>
      <c r="R60" s="221">
        <v>48.070481500264314</v>
      </c>
      <c r="S60" s="221">
        <v>45.308358212971456</v>
      </c>
      <c r="T60" s="221">
        <v>24.404871914465087</v>
      </c>
      <c r="U60" s="221">
        <v>216.94963832644527</v>
      </c>
      <c r="V60" s="221">
        <v>0</v>
      </c>
      <c r="W60" s="221">
        <v>12.792178765370936</v>
      </c>
      <c r="X60" s="221">
        <v>18.580421230331449</v>
      </c>
      <c r="Y60" s="221">
        <v>83.559743139238378</v>
      </c>
      <c r="Z60" s="221">
        <v>24.813724654135104</v>
      </c>
      <c r="AA60" s="221">
        <v>5.1185150677919848</v>
      </c>
      <c r="AB60" s="221">
        <v>128.72454381798295</v>
      </c>
      <c r="AC60" s="221">
        <v>66.142860949843453</v>
      </c>
      <c r="AD60" s="221">
        <v>0</v>
      </c>
      <c r="AE60" s="221">
        <v>20.213017805450274</v>
      </c>
      <c r="AF60" s="221">
        <v>0</v>
      </c>
      <c r="AG60" s="221">
        <v>160.30820819721805</v>
      </c>
      <c r="AH60" s="221">
        <v>0</v>
      </c>
      <c r="AI60" s="221">
        <v>27.83932122906311</v>
      </c>
      <c r="AJ60" s="221">
        <v>320.87744927111271</v>
      </c>
      <c r="AK60" s="221">
        <v>1.6360582189539647</v>
      </c>
      <c r="AL60" s="221">
        <v>4.4367869856935913</v>
      </c>
      <c r="AM60" s="221">
        <v>0</v>
      </c>
      <c r="AN60" s="221">
        <v>0</v>
      </c>
      <c r="AO60" s="221">
        <v>35.962509584114727</v>
      </c>
      <c r="AP60" s="221">
        <v>40.45762670678662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227.44402873596658</v>
      </c>
      <c r="AW60" s="221">
        <v>56.899360951109678</v>
      </c>
      <c r="AX60" s="221">
        <v>0</v>
      </c>
      <c r="AY60" s="221">
        <v>14.897385614397617</v>
      </c>
      <c r="AZ60" s="221">
        <v>0</v>
      </c>
      <c r="BA60" s="221">
        <v>0</v>
      </c>
      <c r="BB60" s="221">
        <v>23.333790407762496</v>
      </c>
      <c r="BC60" s="221">
        <v>8.9645020535665072</v>
      </c>
      <c r="BD60" s="221">
        <v>6.5447554785555129</v>
      </c>
      <c r="BE60" s="221">
        <v>9.9866171219196396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17.839111641391902</v>
      </c>
      <c r="BM60" s="221">
        <v>0</v>
      </c>
      <c r="BN60" s="221">
        <v>34.613494515806373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31.283575338180334</v>
      </c>
      <c r="BY60" s="221">
        <v>12.458739039389213</v>
      </c>
      <c r="BZ60" s="221">
        <v>18.276971230373018</v>
      </c>
      <c r="CA60" s="221">
        <v>0</v>
      </c>
      <c r="CB60" s="221">
        <v>0</v>
      </c>
      <c r="CC60" s="221">
        <v>91.393447932685845</v>
      </c>
      <c r="CD60" s="249" t="s">
        <v>221</v>
      </c>
      <c r="CE60" s="251">
        <f t="shared" ref="CE60:CE70" si="0">SUM(C60:CD60)</f>
        <v>2915.166708504772</v>
      </c>
    </row>
    <row r="61" spans="1:84" ht="12.6" customHeight="1" x14ac:dyDescent="0.25">
      <c r="A61" s="171" t="s">
        <v>235</v>
      </c>
      <c r="B61" s="175"/>
      <c r="C61" s="184">
        <v>35785684.939999998</v>
      </c>
      <c r="D61" s="184">
        <v>10566818.619999999</v>
      </c>
      <c r="E61" s="184">
        <v>15002747.65</v>
      </c>
      <c r="F61" s="185">
        <v>0</v>
      </c>
      <c r="G61" s="184">
        <v>0</v>
      </c>
      <c r="H61" s="184">
        <v>4719415.08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13387912.34</v>
      </c>
      <c r="P61" s="185">
        <v>15989161.380000001</v>
      </c>
      <c r="Q61" s="185">
        <v>0</v>
      </c>
      <c r="R61" s="185">
        <v>4801504.8499999996</v>
      </c>
      <c r="S61" s="185">
        <v>2629600.8400000003</v>
      </c>
      <c r="T61" s="185">
        <v>2647294.5</v>
      </c>
      <c r="U61" s="185">
        <v>13970301.479999999</v>
      </c>
      <c r="V61" s="185">
        <v>0</v>
      </c>
      <c r="W61" s="185">
        <v>1516339.8000000003</v>
      </c>
      <c r="X61" s="185">
        <v>1888021.14</v>
      </c>
      <c r="Y61" s="185">
        <v>7938573.4000000004</v>
      </c>
      <c r="Z61" s="185">
        <v>4726211.03</v>
      </c>
      <c r="AA61" s="185">
        <v>618288.64999999991</v>
      </c>
      <c r="AB61" s="185">
        <v>13159405.98</v>
      </c>
      <c r="AC61" s="185">
        <v>5738667.1800000006</v>
      </c>
      <c r="AD61" s="185">
        <v>0</v>
      </c>
      <c r="AE61" s="185">
        <v>1670192.78</v>
      </c>
      <c r="AF61" s="185">
        <v>0</v>
      </c>
      <c r="AG61" s="185">
        <v>13563014.41</v>
      </c>
      <c r="AH61" s="185">
        <v>0</v>
      </c>
      <c r="AI61" s="185">
        <v>2641436.4699999997</v>
      </c>
      <c r="AJ61" s="185">
        <v>42964725.5</v>
      </c>
      <c r="AK61" s="185">
        <v>151271.79999999999</v>
      </c>
      <c r="AL61" s="185">
        <v>478743.81000000006</v>
      </c>
      <c r="AM61" s="185">
        <v>0</v>
      </c>
      <c r="AN61" s="185">
        <v>0</v>
      </c>
      <c r="AO61" s="185">
        <v>1893188.5399999998</v>
      </c>
      <c r="AP61" s="185">
        <v>8172736.4499999993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33189810.859999999</v>
      </c>
      <c r="AW61" s="185">
        <v>5190347.82</v>
      </c>
      <c r="AX61" s="185">
        <v>0</v>
      </c>
      <c r="AY61" s="185">
        <v>699636.66</v>
      </c>
      <c r="AZ61" s="185">
        <v>0</v>
      </c>
      <c r="BA61" s="185">
        <v>0</v>
      </c>
      <c r="BB61" s="185">
        <v>2352151.1999999997</v>
      </c>
      <c r="BC61" s="185">
        <v>1179259.82</v>
      </c>
      <c r="BD61" s="185">
        <v>301258.74</v>
      </c>
      <c r="BE61" s="185">
        <v>868621.10000000009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894040.81</v>
      </c>
      <c r="BM61" s="185">
        <v>0</v>
      </c>
      <c r="BN61" s="185">
        <v>4249405.16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3044534.21</v>
      </c>
      <c r="BY61" s="185">
        <v>1559406.8199999998</v>
      </c>
      <c r="BZ61" s="185">
        <v>1421778.67</v>
      </c>
      <c r="CA61" s="185">
        <v>0</v>
      </c>
      <c r="CB61" s="185">
        <v>0</v>
      </c>
      <c r="CC61" s="185">
        <v>18213918.259999998</v>
      </c>
      <c r="CD61" s="249" t="s">
        <v>221</v>
      </c>
      <c r="CE61" s="195">
        <f t="shared" si="0"/>
        <v>299785428.75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8522073</v>
      </c>
      <c r="D62" s="195">
        <f t="shared" si="1"/>
        <v>2522171</v>
      </c>
      <c r="E62" s="195">
        <f t="shared" si="1"/>
        <v>3172551</v>
      </c>
      <c r="F62" s="195">
        <f t="shared" si="1"/>
        <v>0</v>
      </c>
      <c r="G62" s="195">
        <f t="shared" si="1"/>
        <v>0</v>
      </c>
      <c r="H62" s="195">
        <f t="shared" si="1"/>
        <v>1074113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2894428</v>
      </c>
      <c r="P62" s="195">
        <f t="shared" si="1"/>
        <v>3876631</v>
      </c>
      <c r="Q62" s="195">
        <f t="shared" si="1"/>
        <v>0</v>
      </c>
      <c r="R62" s="195">
        <f t="shared" si="1"/>
        <v>1099353</v>
      </c>
      <c r="S62" s="195">
        <f t="shared" si="1"/>
        <v>833979</v>
      </c>
      <c r="T62" s="195">
        <f t="shared" si="1"/>
        <v>580992</v>
      </c>
      <c r="U62" s="195">
        <f t="shared" si="1"/>
        <v>4455743</v>
      </c>
      <c r="V62" s="195">
        <f t="shared" si="1"/>
        <v>0</v>
      </c>
      <c r="W62" s="195">
        <f t="shared" si="1"/>
        <v>312462</v>
      </c>
      <c r="X62" s="195">
        <f t="shared" si="1"/>
        <v>430370</v>
      </c>
      <c r="Y62" s="195">
        <f t="shared" si="1"/>
        <v>1904647</v>
      </c>
      <c r="Z62" s="195">
        <f t="shared" si="1"/>
        <v>641654</v>
      </c>
      <c r="AA62" s="195">
        <f t="shared" si="1"/>
        <v>124565</v>
      </c>
      <c r="AB62" s="195">
        <f t="shared" si="1"/>
        <v>2976793</v>
      </c>
      <c r="AC62" s="195">
        <f t="shared" si="1"/>
        <v>1468709</v>
      </c>
      <c r="AD62" s="195">
        <f t="shared" si="1"/>
        <v>0</v>
      </c>
      <c r="AE62" s="195">
        <f t="shared" si="1"/>
        <v>442591</v>
      </c>
      <c r="AF62" s="195">
        <f t="shared" si="1"/>
        <v>0</v>
      </c>
      <c r="AG62" s="195">
        <f t="shared" si="1"/>
        <v>3229620</v>
      </c>
      <c r="AH62" s="195">
        <f t="shared" si="1"/>
        <v>0</v>
      </c>
      <c r="AI62" s="195">
        <f t="shared" si="1"/>
        <v>616521</v>
      </c>
      <c r="AJ62" s="195">
        <f t="shared" si="1"/>
        <v>7644956</v>
      </c>
      <c r="AK62" s="195">
        <f t="shared" si="1"/>
        <v>36776</v>
      </c>
      <c r="AL62" s="195">
        <f t="shared" si="1"/>
        <v>105286</v>
      </c>
      <c r="AM62" s="195">
        <f t="shared" si="1"/>
        <v>0</v>
      </c>
      <c r="AN62" s="195">
        <f t="shared" si="1"/>
        <v>0</v>
      </c>
      <c r="AO62" s="195">
        <f t="shared" si="1"/>
        <v>686580</v>
      </c>
      <c r="AP62" s="195">
        <f t="shared" si="1"/>
        <v>1025381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5417196</v>
      </c>
      <c r="AW62" s="195">
        <f t="shared" si="1"/>
        <v>1322363</v>
      </c>
      <c r="AX62" s="195">
        <f t="shared" si="1"/>
        <v>0</v>
      </c>
      <c r="AY62" s="195">
        <f>ROUND(AY47+AY48,0)</f>
        <v>287785</v>
      </c>
      <c r="AZ62" s="195">
        <f>ROUND(AZ47+AZ48,0)</f>
        <v>0</v>
      </c>
      <c r="BA62" s="195">
        <f>ROUND(BA47+BA48,0)</f>
        <v>0</v>
      </c>
      <c r="BB62" s="195">
        <f t="shared" si="1"/>
        <v>544755</v>
      </c>
      <c r="BC62" s="195">
        <f t="shared" si="1"/>
        <v>226931</v>
      </c>
      <c r="BD62" s="195">
        <f t="shared" si="1"/>
        <v>125967</v>
      </c>
      <c r="BE62" s="195">
        <f t="shared" si="1"/>
        <v>223698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347483</v>
      </c>
      <c r="BM62" s="195">
        <f t="shared" si="1"/>
        <v>0</v>
      </c>
      <c r="BN62" s="195">
        <f t="shared" si="1"/>
        <v>782325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719232</v>
      </c>
      <c r="BY62" s="195">
        <f t="shared" si="2"/>
        <v>313084</v>
      </c>
      <c r="BZ62" s="195">
        <f t="shared" si="2"/>
        <v>391096</v>
      </c>
      <c r="CA62" s="195">
        <f t="shared" si="2"/>
        <v>0</v>
      </c>
      <c r="CB62" s="195">
        <f t="shared" si="2"/>
        <v>0</v>
      </c>
      <c r="CC62" s="195">
        <f t="shared" si="2"/>
        <v>2479281</v>
      </c>
      <c r="CD62" s="249" t="s">
        <v>221</v>
      </c>
      <c r="CE62" s="195">
        <f t="shared" si="0"/>
        <v>63860141</v>
      </c>
      <c r="CF62" s="252"/>
    </row>
    <row r="63" spans="1:84" ht="12.6" customHeight="1" x14ac:dyDescent="0.25">
      <c r="A63" s="171" t="s">
        <v>236</v>
      </c>
      <c r="B63" s="175"/>
      <c r="C63" s="184">
        <v>193260.06999999998</v>
      </c>
      <c r="D63" s="184">
        <v>0</v>
      </c>
      <c r="E63" s="184">
        <v>0</v>
      </c>
      <c r="F63" s="185">
        <v>0</v>
      </c>
      <c r="G63" s="184">
        <v>0</v>
      </c>
      <c r="H63" s="184">
        <v>550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457433.14999999997</v>
      </c>
      <c r="P63" s="185">
        <v>7392890.4499999993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157607.75999999998</v>
      </c>
      <c r="Z63" s="185">
        <v>660996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4603238.9800000004</v>
      </c>
      <c r="AH63" s="185">
        <v>0</v>
      </c>
      <c r="AI63" s="185">
        <v>857173.75</v>
      </c>
      <c r="AJ63" s="185">
        <v>114343.78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109.86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890592.32000000018</v>
      </c>
      <c r="AW63" s="185">
        <v>39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441271.24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1641271.5600000003</v>
      </c>
      <c r="CD63" s="249" t="s">
        <v>221</v>
      </c>
      <c r="CE63" s="195">
        <f t="shared" si="0"/>
        <v>17410777.919999998</v>
      </c>
      <c r="CF63" s="252"/>
    </row>
    <row r="64" spans="1:84" ht="12.6" customHeight="1" x14ac:dyDescent="0.25">
      <c r="A64" s="171" t="s">
        <v>237</v>
      </c>
      <c r="B64" s="175"/>
      <c r="C64" s="184">
        <v>5543493.2999999998</v>
      </c>
      <c r="D64" s="184">
        <v>1216745.75</v>
      </c>
      <c r="E64" s="185">
        <v>1425089.37</v>
      </c>
      <c r="F64" s="185">
        <v>0</v>
      </c>
      <c r="G64" s="184">
        <v>0</v>
      </c>
      <c r="H64" s="184">
        <v>65453.599999999999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1339937.8199999998</v>
      </c>
      <c r="P64" s="185">
        <v>44813434.349999994</v>
      </c>
      <c r="Q64" s="185">
        <v>0</v>
      </c>
      <c r="R64" s="185">
        <v>426149.84</v>
      </c>
      <c r="S64" s="185">
        <v>1312374.8499999999</v>
      </c>
      <c r="T64" s="185">
        <v>11952019.499999998</v>
      </c>
      <c r="U64" s="185">
        <v>13967380.57</v>
      </c>
      <c r="V64" s="185">
        <v>600.38</v>
      </c>
      <c r="W64" s="185">
        <v>383246.17</v>
      </c>
      <c r="X64" s="185">
        <v>654186.12999999989</v>
      </c>
      <c r="Y64" s="185">
        <v>11848654.519999998</v>
      </c>
      <c r="Z64" s="185">
        <v>4217470.7</v>
      </c>
      <c r="AA64" s="185">
        <v>602257.56000000006</v>
      </c>
      <c r="AB64" s="185">
        <v>41780062.300000004</v>
      </c>
      <c r="AC64" s="185">
        <v>1227779.2800000003</v>
      </c>
      <c r="AD64" s="185">
        <v>17380.22</v>
      </c>
      <c r="AE64" s="185">
        <v>3199.62</v>
      </c>
      <c r="AF64" s="185">
        <v>0</v>
      </c>
      <c r="AG64" s="185">
        <v>2123577.2600000002</v>
      </c>
      <c r="AH64" s="185">
        <v>0</v>
      </c>
      <c r="AI64" s="185">
        <v>1830145.9400000002</v>
      </c>
      <c r="AJ64" s="185">
        <v>3106010.2199999997</v>
      </c>
      <c r="AK64" s="185">
        <v>4131.0999999999995</v>
      </c>
      <c r="AL64" s="185">
        <v>11150.27</v>
      </c>
      <c r="AM64" s="185">
        <v>0</v>
      </c>
      <c r="AN64" s="185">
        <v>0</v>
      </c>
      <c r="AO64" s="185">
        <v>544.9</v>
      </c>
      <c r="AP64" s="185">
        <v>422223.55999999994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4387089.54</v>
      </c>
      <c r="AW64" s="185">
        <v>50821.53</v>
      </c>
      <c r="AX64" s="185">
        <v>0</v>
      </c>
      <c r="AY64" s="185">
        <v>312497.65999999997</v>
      </c>
      <c r="AZ64" s="185">
        <v>0</v>
      </c>
      <c r="BA64" s="185">
        <v>0</v>
      </c>
      <c r="BB64" s="185">
        <v>277.43</v>
      </c>
      <c r="BC64" s="185">
        <v>16538.27</v>
      </c>
      <c r="BD64" s="185">
        <v>7759.39</v>
      </c>
      <c r="BE64" s="185">
        <v>5824.8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24483.69</v>
      </c>
      <c r="BM64" s="185">
        <v>0</v>
      </c>
      <c r="BN64" s="185">
        <v>512467.41000000003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29915.21</v>
      </c>
      <c r="BY64" s="185">
        <v>890.9</v>
      </c>
      <c r="BZ64" s="185">
        <v>236.84999999999962</v>
      </c>
      <c r="CA64" s="185">
        <v>0</v>
      </c>
      <c r="CB64" s="185">
        <v>0</v>
      </c>
      <c r="CC64" s="185">
        <v>748807.7300000001</v>
      </c>
      <c r="CD64" s="249" t="s">
        <v>221</v>
      </c>
      <c r="CE64" s="195">
        <f t="shared" si="0"/>
        <v>156392309.48999998</v>
      </c>
      <c r="CF64" s="252"/>
    </row>
    <row r="65" spans="1:84" ht="12.6" customHeight="1" x14ac:dyDescent="0.25">
      <c r="A65" s="171" t="s">
        <v>238</v>
      </c>
      <c r="B65" s="175"/>
      <c r="C65" s="184">
        <v>289226.68</v>
      </c>
      <c r="D65" s="184">
        <v>71334.14</v>
      </c>
      <c r="E65" s="184">
        <v>64153.31</v>
      </c>
      <c r="F65" s="184">
        <v>0</v>
      </c>
      <c r="G65" s="184">
        <v>0</v>
      </c>
      <c r="H65" s="184">
        <v>22431.86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69836.750000000015</v>
      </c>
      <c r="P65" s="185">
        <v>267898.57</v>
      </c>
      <c r="Q65" s="185">
        <v>0</v>
      </c>
      <c r="R65" s="185">
        <v>49432.7</v>
      </c>
      <c r="S65" s="185">
        <v>34985.15</v>
      </c>
      <c r="T65" s="185">
        <v>7482.88</v>
      </c>
      <c r="U65" s="185">
        <v>105084.93</v>
      </c>
      <c r="V65" s="185">
        <v>0</v>
      </c>
      <c r="W65" s="185">
        <v>8301.4500000000007</v>
      </c>
      <c r="X65" s="185">
        <v>12038.15</v>
      </c>
      <c r="Y65" s="185">
        <v>115180.37000000001</v>
      </c>
      <c r="Z65" s="185">
        <v>78737.850000000006</v>
      </c>
      <c r="AA65" s="185">
        <v>8035.78</v>
      </c>
      <c r="AB65" s="185">
        <v>52876.17</v>
      </c>
      <c r="AC65" s="185">
        <v>23681.54</v>
      </c>
      <c r="AD65" s="185">
        <v>0</v>
      </c>
      <c r="AE65" s="185">
        <v>12019.64</v>
      </c>
      <c r="AF65" s="185">
        <v>0</v>
      </c>
      <c r="AG65" s="185">
        <v>152590.46000000002</v>
      </c>
      <c r="AH65" s="185">
        <v>0</v>
      </c>
      <c r="AI65" s="185">
        <v>33285.33</v>
      </c>
      <c r="AJ65" s="185">
        <v>411000.48</v>
      </c>
      <c r="AK65" s="185">
        <v>0</v>
      </c>
      <c r="AL65" s="185">
        <v>1246.1999999999998</v>
      </c>
      <c r="AM65" s="185">
        <v>0</v>
      </c>
      <c r="AN65" s="185">
        <v>0</v>
      </c>
      <c r="AO65" s="185">
        <v>0</v>
      </c>
      <c r="AP65" s="185">
        <v>22318.06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191676.92</v>
      </c>
      <c r="AW65" s="185">
        <v>29421.05</v>
      </c>
      <c r="AX65" s="185">
        <v>0</v>
      </c>
      <c r="AY65" s="185">
        <v>34670.75</v>
      </c>
      <c r="AZ65" s="185">
        <v>0</v>
      </c>
      <c r="BA65" s="185">
        <v>0</v>
      </c>
      <c r="BB65" s="185">
        <v>7236.82</v>
      </c>
      <c r="BC65" s="185">
        <v>1350.2399999999998</v>
      </c>
      <c r="BD65" s="185">
        <v>9433.14</v>
      </c>
      <c r="BE65" s="185">
        <v>95055.090000000011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11022.92</v>
      </c>
      <c r="BM65" s="185">
        <v>0</v>
      </c>
      <c r="BN65" s="185">
        <v>50066.51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23579.21</v>
      </c>
      <c r="BY65" s="185">
        <v>2680.38</v>
      </c>
      <c r="BZ65" s="185">
        <v>2492.4</v>
      </c>
      <c r="CA65" s="185">
        <v>0</v>
      </c>
      <c r="CB65" s="185">
        <v>0</v>
      </c>
      <c r="CC65" s="185">
        <v>50340.65</v>
      </c>
      <c r="CD65" s="249" t="s">
        <v>221</v>
      </c>
      <c r="CE65" s="195">
        <f t="shared" si="0"/>
        <v>2422204.5299999993</v>
      </c>
      <c r="CF65" s="252"/>
    </row>
    <row r="66" spans="1:84" ht="12.6" customHeight="1" x14ac:dyDescent="0.25">
      <c r="A66" s="171" t="s">
        <v>239</v>
      </c>
      <c r="B66" s="175"/>
      <c r="C66" s="184">
        <v>786298.26</v>
      </c>
      <c r="D66" s="184">
        <v>241263.23</v>
      </c>
      <c r="E66" s="184">
        <v>245381.21</v>
      </c>
      <c r="F66" s="184">
        <v>0</v>
      </c>
      <c r="G66" s="184">
        <v>0</v>
      </c>
      <c r="H66" s="184">
        <v>20978.49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485581.54</v>
      </c>
      <c r="P66" s="185">
        <v>2885782.95</v>
      </c>
      <c r="Q66" s="185">
        <v>0</v>
      </c>
      <c r="R66" s="185">
        <v>33917.21</v>
      </c>
      <c r="S66" s="184">
        <v>748377</v>
      </c>
      <c r="T66" s="184">
        <v>18313.28</v>
      </c>
      <c r="U66" s="185">
        <v>5513282.7999999998</v>
      </c>
      <c r="V66" s="185">
        <v>0</v>
      </c>
      <c r="W66" s="185">
        <v>21326.73</v>
      </c>
      <c r="X66" s="185">
        <v>80920.37</v>
      </c>
      <c r="Y66" s="185">
        <v>152938.26999999999</v>
      </c>
      <c r="Z66" s="185">
        <v>1951782.05</v>
      </c>
      <c r="AA66" s="185">
        <v>1400</v>
      </c>
      <c r="AB66" s="185">
        <v>660005.11</v>
      </c>
      <c r="AC66" s="185">
        <v>76584.78</v>
      </c>
      <c r="AD66" s="185">
        <v>1001890.22</v>
      </c>
      <c r="AE66" s="185">
        <v>137.31</v>
      </c>
      <c r="AF66" s="185">
        <v>0</v>
      </c>
      <c r="AG66" s="185">
        <v>5523180.4000000004</v>
      </c>
      <c r="AH66" s="185">
        <v>0</v>
      </c>
      <c r="AI66" s="185">
        <v>118899.94</v>
      </c>
      <c r="AJ66" s="185">
        <v>267317.81</v>
      </c>
      <c r="AK66" s="185">
        <v>817.37</v>
      </c>
      <c r="AL66" s="185">
        <v>0</v>
      </c>
      <c r="AM66" s="185">
        <v>0</v>
      </c>
      <c r="AN66" s="185">
        <v>0</v>
      </c>
      <c r="AO66" s="185">
        <v>0</v>
      </c>
      <c r="AP66" s="185">
        <v>129247.38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737030.45</v>
      </c>
      <c r="AW66" s="185">
        <v>86868.51</v>
      </c>
      <c r="AX66" s="185">
        <v>0</v>
      </c>
      <c r="AY66" s="185">
        <v>38088.36</v>
      </c>
      <c r="AZ66" s="185">
        <v>0</v>
      </c>
      <c r="BA66" s="185">
        <v>0</v>
      </c>
      <c r="BB66" s="185">
        <v>0</v>
      </c>
      <c r="BC66" s="185">
        <v>4799.13</v>
      </c>
      <c r="BD66" s="185">
        <v>12499.24</v>
      </c>
      <c r="BE66" s="185">
        <v>649544.63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494588.24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508.59</v>
      </c>
      <c r="BY66" s="185">
        <v>97.5</v>
      </c>
      <c r="BZ66" s="185">
        <v>10242.51</v>
      </c>
      <c r="CA66" s="185">
        <v>0</v>
      </c>
      <c r="CB66" s="185">
        <v>0</v>
      </c>
      <c r="CC66" s="185">
        <v>141075553.22</v>
      </c>
      <c r="CD66" s="249" t="s">
        <v>221</v>
      </c>
      <c r="CE66" s="195">
        <f t="shared" si="0"/>
        <v>164075444.09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3106872</v>
      </c>
      <c r="D67" s="195">
        <f>ROUND(D51+D52,0)</f>
        <v>511833</v>
      </c>
      <c r="E67" s="195">
        <f t="shared" ref="E67:BP67" si="3">ROUND(E51+E52,0)</f>
        <v>1880778</v>
      </c>
      <c r="F67" s="195">
        <f t="shared" si="3"/>
        <v>0</v>
      </c>
      <c r="G67" s="195">
        <f t="shared" si="3"/>
        <v>0</v>
      </c>
      <c r="H67" s="195">
        <f t="shared" si="3"/>
        <v>352543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1347911</v>
      </c>
      <c r="P67" s="195">
        <f t="shared" si="3"/>
        <v>4006713</v>
      </c>
      <c r="Q67" s="195">
        <f t="shared" si="3"/>
        <v>0</v>
      </c>
      <c r="R67" s="195">
        <f t="shared" si="3"/>
        <v>501190</v>
      </c>
      <c r="S67" s="195">
        <f t="shared" si="3"/>
        <v>318208</v>
      </c>
      <c r="T67" s="195">
        <f t="shared" si="3"/>
        <v>44634</v>
      </c>
      <c r="U67" s="195">
        <f t="shared" si="3"/>
        <v>1221923</v>
      </c>
      <c r="V67" s="195">
        <f t="shared" si="3"/>
        <v>0</v>
      </c>
      <c r="W67" s="195">
        <f t="shared" si="3"/>
        <v>539973</v>
      </c>
      <c r="X67" s="195">
        <f t="shared" si="3"/>
        <v>216051</v>
      </c>
      <c r="Y67" s="195">
        <f t="shared" si="3"/>
        <v>2206334</v>
      </c>
      <c r="Z67" s="195">
        <f t="shared" si="3"/>
        <v>812920</v>
      </c>
      <c r="AA67" s="195">
        <f t="shared" si="3"/>
        <v>94365</v>
      </c>
      <c r="AB67" s="195">
        <f t="shared" si="3"/>
        <v>450263</v>
      </c>
      <c r="AC67" s="195">
        <f t="shared" si="3"/>
        <v>326392</v>
      </c>
      <c r="AD67" s="195">
        <f t="shared" si="3"/>
        <v>27791</v>
      </c>
      <c r="AE67" s="195">
        <f t="shared" si="3"/>
        <v>25279</v>
      </c>
      <c r="AF67" s="195">
        <f t="shared" si="3"/>
        <v>0</v>
      </c>
      <c r="AG67" s="195">
        <f t="shared" si="3"/>
        <v>1217769</v>
      </c>
      <c r="AH67" s="195">
        <f t="shared" si="3"/>
        <v>0</v>
      </c>
      <c r="AI67" s="195">
        <f t="shared" si="3"/>
        <v>339745</v>
      </c>
      <c r="AJ67" s="195">
        <f t="shared" si="3"/>
        <v>2453307</v>
      </c>
      <c r="AK67" s="195">
        <f t="shared" si="3"/>
        <v>817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336614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1336507</v>
      </c>
      <c r="AW67" s="195">
        <f t="shared" si="3"/>
        <v>38744</v>
      </c>
      <c r="AX67" s="195">
        <f t="shared" si="3"/>
        <v>0</v>
      </c>
      <c r="AY67" s="195">
        <f t="shared" si="3"/>
        <v>137814</v>
      </c>
      <c r="AZ67" s="195">
        <f>ROUND(AZ51+AZ52,0)</f>
        <v>0</v>
      </c>
      <c r="BA67" s="195">
        <f>ROUND(BA51+BA52,0)</f>
        <v>0</v>
      </c>
      <c r="BB67" s="195">
        <f t="shared" si="3"/>
        <v>17889</v>
      </c>
      <c r="BC67" s="195">
        <f t="shared" si="3"/>
        <v>10516</v>
      </c>
      <c r="BD67" s="195">
        <f t="shared" si="3"/>
        <v>35207</v>
      </c>
      <c r="BE67" s="195">
        <f t="shared" si="3"/>
        <v>372424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30810</v>
      </c>
      <c r="BM67" s="195">
        <f t="shared" si="3"/>
        <v>0</v>
      </c>
      <c r="BN67" s="195">
        <f t="shared" si="3"/>
        <v>816101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51921</v>
      </c>
      <c r="BY67" s="195">
        <f t="shared" si="4"/>
        <v>9254</v>
      </c>
      <c r="BZ67" s="195">
        <f t="shared" si="4"/>
        <v>32515</v>
      </c>
      <c r="CA67" s="195">
        <f t="shared" si="4"/>
        <v>0</v>
      </c>
      <c r="CB67" s="195">
        <f t="shared" si="4"/>
        <v>0</v>
      </c>
      <c r="CC67" s="195">
        <f t="shared" si="4"/>
        <v>218858</v>
      </c>
      <c r="CD67" s="249" t="s">
        <v>221</v>
      </c>
      <c r="CE67" s="195">
        <f t="shared" si="0"/>
        <v>25448785</v>
      </c>
      <c r="CF67" s="252"/>
    </row>
    <row r="68" spans="1:84" ht="12.6" customHeight="1" x14ac:dyDescent="0.25">
      <c r="A68" s="171" t="s">
        <v>240</v>
      </c>
      <c r="B68" s="175"/>
      <c r="C68" s="184">
        <v>357083.71</v>
      </c>
      <c r="D68" s="184">
        <v>234960.54</v>
      </c>
      <c r="E68" s="184">
        <v>340149.24000000005</v>
      </c>
      <c r="F68" s="184">
        <v>0</v>
      </c>
      <c r="G68" s="184">
        <v>0</v>
      </c>
      <c r="H68" s="184">
        <v>133.83000000000001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67265.899999999994</v>
      </c>
      <c r="P68" s="185">
        <v>98035.679999999978</v>
      </c>
      <c r="Q68" s="185">
        <v>0</v>
      </c>
      <c r="R68" s="185">
        <v>146.12</v>
      </c>
      <c r="S68" s="185">
        <v>21601</v>
      </c>
      <c r="T68" s="185">
        <v>0</v>
      </c>
      <c r="U68" s="185">
        <v>298893.68</v>
      </c>
      <c r="V68" s="185">
        <v>0</v>
      </c>
      <c r="W68" s="185">
        <v>0</v>
      </c>
      <c r="X68" s="185">
        <v>0</v>
      </c>
      <c r="Y68" s="185">
        <v>377082.65</v>
      </c>
      <c r="Z68" s="185">
        <v>30.6</v>
      </c>
      <c r="AA68" s="185">
        <v>0</v>
      </c>
      <c r="AB68" s="185">
        <v>46821.42</v>
      </c>
      <c r="AC68" s="185">
        <v>4170.54</v>
      </c>
      <c r="AD68" s="185">
        <v>0</v>
      </c>
      <c r="AE68" s="185">
        <v>0</v>
      </c>
      <c r="AF68" s="185">
        <v>0</v>
      </c>
      <c r="AG68" s="185">
        <v>90733.329999999973</v>
      </c>
      <c r="AH68" s="185">
        <v>0</v>
      </c>
      <c r="AI68" s="185">
        <v>6619.6200000000008</v>
      </c>
      <c r="AJ68" s="185">
        <v>1475361.2999999998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403408.24000000005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700688.67999999993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20080.64</v>
      </c>
      <c r="BM68" s="185">
        <v>0</v>
      </c>
      <c r="BN68" s="185">
        <v>28822.83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54482.69999999999</v>
      </c>
      <c r="CD68" s="249" t="s">
        <v>221</v>
      </c>
      <c r="CE68" s="195">
        <f t="shared" si="0"/>
        <v>4626572.25</v>
      </c>
      <c r="CF68" s="252"/>
    </row>
    <row r="69" spans="1:84" ht="12.6" customHeight="1" x14ac:dyDescent="0.25">
      <c r="A69" s="171" t="s">
        <v>241</v>
      </c>
      <c r="B69" s="175"/>
      <c r="C69" s="184">
        <v>91188.590000000026</v>
      </c>
      <c r="D69" s="184">
        <v>13206.410000000018</v>
      </c>
      <c r="E69" s="185">
        <v>20151.609999999986</v>
      </c>
      <c r="F69" s="185">
        <v>0</v>
      </c>
      <c r="G69" s="184">
        <v>0</v>
      </c>
      <c r="H69" s="184">
        <v>8146.3899999999849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66557.219999999958</v>
      </c>
      <c r="P69" s="185">
        <v>2557.0400000000955</v>
      </c>
      <c r="Q69" s="185">
        <v>0</v>
      </c>
      <c r="R69" s="224">
        <v>150</v>
      </c>
      <c r="S69" s="185">
        <v>4843.1299999999974</v>
      </c>
      <c r="T69" s="184">
        <v>85.000000000004547</v>
      </c>
      <c r="U69" s="185">
        <v>27930.479999999981</v>
      </c>
      <c r="V69" s="185">
        <v>0</v>
      </c>
      <c r="W69" s="184">
        <v>11868.500000000004</v>
      </c>
      <c r="X69" s="185">
        <v>400.00000000000182</v>
      </c>
      <c r="Y69" s="185">
        <v>25414.980000000025</v>
      </c>
      <c r="Z69" s="185">
        <v>17204.630000000005</v>
      </c>
      <c r="AA69" s="185">
        <v>0</v>
      </c>
      <c r="AB69" s="185">
        <v>24402.910000000091</v>
      </c>
      <c r="AC69" s="185">
        <v>521712.90000000008</v>
      </c>
      <c r="AD69" s="185">
        <v>0</v>
      </c>
      <c r="AE69" s="185">
        <v>699.10000000000218</v>
      </c>
      <c r="AF69" s="185">
        <v>0</v>
      </c>
      <c r="AG69" s="185">
        <v>45705.929999999935</v>
      </c>
      <c r="AH69" s="185">
        <v>0</v>
      </c>
      <c r="AI69" s="185">
        <v>1201.7100000000064</v>
      </c>
      <c r="AJ69" s="185">
        <v>124336.18000000005</v>
      </c>
      <c r="AK69" s="185">
        <v>0</v>
      </c>
      <c r="AL69" s="185">
        <v>816.85999999999967</v>
      </c>
      <c r="AM69" s="185">
        <v>0</v>
      </c>
      <c r="AN69" s="185">
        <v>0</v>
      </c>
      <c r="AO69" s="184">
        <v>0</v>
      </c>
      <c r="AP69" s="185">
        <v>642.99000000000888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263720.31999999983</v>
      </c>
      <c r="AW69" s="185">
        <v>112320.1299999999</v>
      </c>
      <c r="AX69" s="185">
        <v>0</v>
      </c>
      <c r="AY69" s="185">
        <v>1072.6600000000035</v>
      </c>
      <c r="AZ69" s="185">
        <v>0</v>
      </c>
      <c r="BA69" s="185">
        <v>0</v>
      </c>
      <c r="BB69" s="185">
        <v>6672.75</v>
      </c>
      <c r="BC69" s="185">
        <v>1788.9800000000014</v>
      </c>
      <c r="BD69" s="185">
        <v>0</v>
      </c>
      <c r="BE69" s="185">
        <v>1882.7799999999988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42.520000000000437</v>
      </c>
      <c r="BM69" s="185">
        <v>0</v>
      </c>
      <c r="BN69" s="185">
        <v>374726.66000000003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31239.78</v>
      </c>
      <c r="BY69" s="185">
        <v>0</v>
      </c>
      <c r="BZ69" s="185">
        <v>0</v>
      </c>
      <c r="CA69" s="185">
        <v>0</v>
      </c>
      <c r="CB69" s="185">
        <v>0</v>
      </c>
      <c r="CC69" s="185">
        <v>21132064.920000009</v>
      </c>
      <c r="CD69" s="188">
        <v>25651842.41</v>
      </c>
      <c r="CE69" s="195">
        <f t="shared" si="0"/>
        <v>48586596.470000014</v>
      </c>
      <c r="CF69" s="252"/>
    </row>
    <row r="70" spans="1:84" ht="12.6" customHeight="1" x14ac:dyDescent="0.25">
      <c r="A70" s="171" t="s">
        <v>242</v>
      </c>
      <c r="B70" s="175"/>
      <c r="C70" s="184">
        <v>6301.88</v>
      </c>
      <c r="D70" s="184">
        <v>0</v>
      </c>
      <c r="E70" s="184">
        <v>0</v>
      </c>
      <c r="F70" s="185">
        <v>0</v>
      </c>
      <c r="G70" s="184">
        <v>0</v>
      </c>
      <c r="H70" s="184">
        <v>10058.81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22359.21</v>
      </c>
      <c r="P70" s="184">
        <v>3342.61</v>
      </c>
      <c r="Q70" s="184">
        <v>0</v>
      </c>
      <c r="R70" s="184">
        <v>0</v>
      </c>
      <c r="S70" s="184">
        <v>0</v>
      </c>
      <c r="T70" s="184">
        <v>0</v>
      </c>
      <c r="U70" s="185">
        <v>1327159.2199999997</v>
      </c>
      <c r="V70" s="184">
        <v>0</v>
      </c>
      <c r="W70" s="184">
        <v>0</v>
      </c>
      <c r="X70" s="185">
        <v>0</v>
      </c>
      <c r="Y70" s="185">
        <v>12041.15</v>
      </c>
      <c r="Z70" s="185">
        <v>0</v>
      </c>
      <c r="AA70" s="185">
        <v>0</v>
      </c>
      <c r="AB70" s="185">
        <v>389017.17000000004</v>
      </c>
      <c r="AC70" s="185">
        <v>812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43029.909999999996</v>
      </c>
      <c r="AK70" s="185">
        <v>1000</v>
      </c>
      <c r="AL70" s="185">
        <v>1141</v>
      </c>
      <c r="AM70" s="185">
        <v>0</v>
      </c>
      <c r="AN70" s="185">
        <v>0</v>
      </c>
      <c r="AO70" s="185">
        <v>0</v>
      </c>
      <c r="AP70" s="185">
        <v>93530.669999999984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299802.55999999994</v>
      </c>
      <c r="AW70" s="185">
        <v>1338556.24</v>
      </c>
      <c r="AX70" s="185">
        <v>0</v>
      </c>
      <c r="AY70" s="185">
        <v>436361.38999999996</v>
      </c>
      <c r="AZ70" s="185">
        <v>0</v>
      </c>
      <c r="BA70" s="185">
        <v>0</v>
      </c>
      <c r="BB70" s="185">
        <v>0</v>
      </c>
      <c r="BC70" s="185">
        <v>5572.43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1000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28350</v>
      </c>
      <c r="BY70" s="185">
        <v>0</v>
      </c>
      <c r="BZ70" s="185">
        <v>0</v>
      </c>
      <c r="CA70" s="185">
        <v>0</v>
      </c>
      <c r="CB70" s="185">
        <v>0</v>
      </c>
      <c r="CC70" s="185">
        <v>7686168.9900000002</v>
      </c>
      <c r="CD70" s="188"/>
      <c r="CE70" s="195">
        <f t="shared" si="0"/>
        <v>11705605.24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54668878.669999994</v>
      </c>
      <c r="D71" s="195">
        <f t="shared" ref="D71:AI71" si="5">SUM(D61:D69)-D70</f>
        <v>15378332.689999999</v>
      </c>
      <c r="E71" s="195">
        <f t="shared" si="5"/>
        <v>22151001.389999997</v>
      </c>
      <c r="F71" s="195">
        <f t="shared" si="5"/>
        <v>0</v>
      </c>
      <c r="G71" s="195">
        <f t="shared" si="5"/>
        <v>0</v>
      </c>
      <c r="H71" s="195">
        <f t="shared" si="5"/>
        <v>6253706.4400000004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20094504.509999994</v>
      </c>
      <c r="P71" s="195">
        <f t="shared" si="5"/>
        <v>79329761.810000002</v>
      </c>
      <c r="Q71" s="195">
        <f t="shared" si="5"/>
        <v>0</v>
      </c>
      <c r="R71" s="195">
        <f t="shared" si="5"/>
        <v>6911843.7199999997</v>
      </c>
      <c r="S71" s="195">
        <f t="shared" si="5"/>
        <v>5903968.9700000007</v>
      </c>
      <c r="T71" s="195">
        <f t="shared" si="5"/>
        <v>15250821.159999998</v>
      </c>
      <c r="U71" s="195">
        <f t="shared" si="5"/>
        <v>38233380.719999991</v>
      </c>
      <c r="V71" s="195">
        <f t="shared" si="5"/>
        <v>600.38</v>
      </c>
      <c r="W71" s="195">
        <f t="shared" si="5"/>
        <v>2793517.6500000004</v>
      </c>
      <c r="X71" s="195">
        <f t="shared" si="5"/>
        <v>3281986.7899999996</v>
      </c>
      <c r="Y71" s="195">
        <f t="shared" si="5"/>
        <v>24714391.800000001</v>
      </c>
      <c r="Z71" s="195">
        <f t="shared" si="5"/>
        <v>13107006.860000001</v>
      </c>
      <c r="AA71" s="195">
        <f t="shared" si="5"/>
        <v>1448911.99</v>
      </c>
      <c r="AB71" s="195">
        <f t="shared" si="5"/>
        <v>58761612.719999999</v>
      </c>
      <c r="AC71" s="195">
        <f t="shared" si="5"/>
        <v>9386885.2199999988</v>
      </c>
      <c r="AD71" s="195">
        <f t="shared" si="5"/>
        <v>1047061.44</v>
      </c>
      <c r="AE71" s="195">
        <f t="shared" si="5"/>
        <v>2154118.4500000007</v>
      </c>
      <c r="AF71" s="195">
        <f t="shared" si="5"/>
        <v>0</v>
      </c>
      <c r="AG71" s="195">
        <f t="shared" si="5"/>
        <v>30549429.770000003</v>
      </c>
      <c r="AH71" s="195">
        <f t="shared" si="5"/>
        <v>0</v>
      </c>
      <c r="AI71" s="195">
        <f t="shared" si="5"/>
        <v>6445028.7600000007</v>
      </c>
      <c r="AJ71" s="195">
        <f t="shared" ref="AJ71:BO71" si="6">SUM(AJ61:AJ69)-AJ70</f>
        <v>58518328.359999999</v>
      </c>
      <c r="AK71" s="195">
        <f t="shared" si="6"/>
        <v>192813.27</v>
      </c>
      <c r="AL71" s="195">
        <f t="shared" si="6"/>
        <v>596102.14</v>
      </c>
      <c r="AM71" s="195">
        <f t="shared" si="6"/>
        <v>0</v>
      </c>
      <c r="AN71" s="195">
        <f t="shared" si="6"/>
        <v>0</v>
      </c>
      <c r="AO71" s="195">
        <f t="shared" si="6"/>
        <v>2580313.44</v>
      </c>
      <c r="AP71" s="195">
        <f t="shared" si="6"/>
        <v>10419150.870000001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46814509.530000001</v>
      </c>
      <c r="AW71" s="195">
        <f t="shared" si="6"/>
        <v>5492368.7999999998</v>
      </c>
      <c r="AX71" s="195">
        <f t="shared" si="6"/>
        <v>0</v>
      </c>
      <c r="AY71" s="195">
        <f t="shared" si="6"/>
        <v>1075203.7000000002</v>
      </c>
      <c r="AZ71" s="195">
        <f t="shared" si="6"/>
        <v>0</v>
      </c>
      <c r="BA71" s="195">
        <f t="shared" si="6"/>
        <v>0</v>
      </c>
      <c r="BB71" s="195">
        <f t="shared" si="6"/>
        <v>2928982.1999999997</v>
      </c>
      <c r="BC71" s="195">
        <f t="shared" si="6"/>
        <v>1435611.01</v>
      </c>
      <c r="BD71" s="195">
        <f t="shared" si="6"/>
        <v>492124.51</v>
      </c>
      <c r="BE71" s="195">
        <f t="shared" si="6"/>
        <v>2217050.4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1327963.5799999998</v>
      </c>
      <c r="BM71" s="195">
        <f t="shared" si="6"/>
        <v>0</v>
      </c>
      <c r="BN71" s="195">
        <f t="shared" si="6"/>
        <v>7748774.0500000007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3872579.9999999995</v>
      </c>
      <c r="BY71" s="195">
        <f t="shared" si="7"/>
        <v>1885413.5999999996</v>
      </c>
      <c r="BZ71" s="195">
        <f t="shared" si="7"/>
        <v>1858361.43</v>
      </c>
      <c r="CA71" s="195">
        <f t="shared" si="7"/>
        <v>0</v>
      </c>
      <c r="CB71" s="195">
        <f t="shared" si="7"/>
        <v>0</v>
      </c>
      <c r="CC71" s="195">
        <f t="shared" si="7"/>
        <v>177928409.04999998</v>
      </c>
      <c r="CD71" s="245">
        <f>CD69-CD70</f>
        <v>25651842.41</v>
      </c>
      <c r="CE71" s="195">
        <f>SUM(CE61:CE69)-CE70</f>
        <v>770902654.25999999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270157941.50999999</v>
      </c>
      <c r="D73" s="184">
        <v>64860974.190000005</v>
      </c>
      <c r="E73" s="185">
        <v>70127171.200000003</v>
      </c>
      <c r="F73" s="185">
        <v>0</v>
      </c>
      <c r="G73" s="184">
        <v>0</v>
      </c>
      <c r="H73" s="184">
        <v>32514937.009999998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60361279</v>
      </c>
      <c r="P73" s="185">
        <v>383524331.12</v>
      </c>
      <c r="Q73" s="185">
        <v>0</v>
      </c>
      <c r="R73" s="185">
        <v>33988788</v>
      </c>
      <c r="S73" s="185">
        <v>163012</v>
      </c>
      <c r="T73" s="185">
        <v>7612524.0500000007</v>
      </c>
      <c r="U73" s="185">
        <v>92216384.180000007</v>
      </c>
      <c r="V73" s="185">
        <v>3668999.9999999995</v>
      </c>
      <c r="W73" s="185">
        <v>17835969.149999999</v>
      </c>
      <c r="X73" s="185">
        <v>60782828.900000006</v>
      </c>
      <c r="Y73" s="185">
        <v>78646896.350000009</v>
      </c>
      <c r="Z73" s="185">
        <v>33732343.5</v>
      </c>
      <c r="AA73" s="185">
        <v>3537253</v>
      </c>
      <c r="AB73" s="185">
        <v>112224485.95999999</v>
      </c>
      <c r="AC73" s="185">
        <v>105154831</v>
      </c>
      <c r="AD73" s="185">
        <v>2948757</v>
      </c>
      <c r="AE73" s="185">
        <v>8419365.5</v>
      </c>
      <c r="AF73" s="185">
        <v>0</v>
      </c>
      <c r="AG73" s="185">
        <v>118092991.31</v>
      </c>
      <c r="AH73" s="185">
        <v>0</v>
      </c>
      <c r="AI73" s="185">
        <v>8549162.8499999996</v>
      </c>
      <c r="AJ73" s="185">
        <v>6957168.0000000009</v>
      </c>
      <c r="AK73" s="185">
        <v>2471.0499999999993</v>
      </c>
      <c r="AL73" s="185">
        <v>1818782.6500000001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40088837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1617988485.4799998</v>
      </c>
      <c r="CF73" s="252"/>
    </row>
    <row r="74" spans="1:84" ht="12.6" customHeight="1" x14ac:dyDescent="0.25">
      <c r="A74" s="171" t="s">
        <v>246</v>
      </c>
      <c r="B74" s="175"/>
      <c r="C74" s="184">
        <v>1173086</v>
      </c>
      <c r="D74" s="184">
        <v>2394783.12</v>
      </c>
      <c r="E74" s="185">
        <v>5046483.6499999994</v>
      </c>
      <c r="F74" s="185">
        <v>0</v>
      </c>
      <c r="G74" s="184">
        <v>0</v>
      </c>
      <c r="H74" s="184">
        <v>1178340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11088280.5</v>
      </c>
      <c r="P74" s="185">
        <v>267533370.65000004</v>
      </c>
      <c r="Q74" s="185">
        <v>0</v>
      </c>
      <c r="R74" s="185">
        <v>51015872</v>
      </c>
      <c r="S74" s="185">
        <v>4558</v>
      </c>
      <c r="T74" s="185">
        <v>88569263.590000004</v>
      </c>
      <c r="U74" s="185">
        <v>75019542.510000005</v>
      </c>
      <c r="V74" s="185">
        <v>7923354</v>
      </c>
      <c r="W74" s="185">
        <v>42461646.849999994</v>
      </c>
      <c r="X74" s="185">
        <v>133170598.84999998</v>
      </c>
      <c r="Y74" s="185">
        <v>163219871.30000001</v>
      </c>
      <c r="Z74" s="185">
        <v>93002850</v>
      </c>
      <c r="AA74" s="185">
        <v>8139144</v>
      </c>
      <c r="AB74" s="185">
        <v>192766247.13999999</v>
      </c>
      <c r="AC74" s="185">
        <v>1257565</v>
      </c>
      <c r="AD74" s="185">
        <v>45660</v>
      </c>
      <c r="AE74" s="185">
        <v>338627.72</v>
      </c>
      <c r="AF74" s="185">
        <v>0</v>
      </c>
      <c r="AG74" s="185">
        <v>296852933.35999995</v>
      </c>
      <c r="AH74" s="185">
        <v>0</v>
      </c>
      <c r="AI74" s="185">
        <v>33619284</v>
      </c>
      <c r="AJ74" s="185">
        <v>120655101.44000001</v>
      </c>
      <c r="AK74" s="185">
        <v>856134.77</v>
      </c>
      <c r="AL74" s="185">
        <v>843081.04999999993</v>
      </c>
      <c r="AM74" s="185">
        <v>0</v>
      </c>
      <c r="AN74" s="185">
        <v>0</v>
      </c>
      <c r="AO74" s="185">
        <v>0</v>
      </c>
      <c r="AP74" s="185">
        <v>24064908.600000001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107335855.8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1729576443.8999996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271331027.50999999</v>
      </c>
      <c r="D75" s="195">
        <f t="shared" si="9"/>
        <v>67255757.310000002</v>
      </c>
      <c r="E75" s="195">
        <f t="shared" si="9"/>
        <v>75173654.850000009</v>
      </c>
      <c r="F75" s="195">
        <f t="shared" si="9"/>
        <v>0</v>
      </c>
      <c r="G75" s="195">
        <f t="shared" si="9"/>
        <v>0</v>
      </c>
      <c r="H75" s="195">
        <f t="shared" si="9"/>
        <v>33693277.009999998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71449559.5</v>
      </c>
      <c r="P75" s="195">
        <f t="shared" si="9"/>
        <v>651057701.76999998</v>
      </c>
      <c r="Q75" s="195">
        <f t="shared" si="9"/>
        <v>0</v>
      </c>
      <c r="R75" s="195">
        <f t="shared" si="9"/>
        <v>85004660</v>
      </c>
      <c r="S75" s="195">
        <f t="shared" si="9"/>
        <v>167570</v>
      </c>
      <c r="T75" s="195">
        <f t="shared" si="9"/>
        <v>96181787.640000001</v>
      </c>
      <c r="U75" s="195">
        <f t="shared" si="9"/>
        <v>167235926.69</v>
      </c>
      <c r="V75" s="195">
        <f t="shared" si="9"/>
        <v>11592354</v>
      </c>
      <c r="W75" s="195">
        <f t="shared" si="9"/>
        <v>60297615.999999993</v>
      </c>
      <c r="X75" s="195">
        <f t="shared" si="9"/>
        <v>193953427.75</v>
      </c>
      <c r="Y75" s="195">
        <f t="shared" si="9"/>
        <v>241866767.65000004</v>
      </c>
      <c r="Z75" s="195">
        <f t="shared" si="9"/>
        <v>126735193.5</v>
      </c>
      <c r="AA75" s="195">
        <f t="shared" si="9"/>
        <v>11676397</v>
      </c>
      <c r="AB75" s="195">
        <f t="shared" si="9"/>
        <v>304990733.09999996</v>
      </c>
      <c r="AC75" s="195">
        <f t="shared" si="9"/>
        <v>106412396</v>
      </c>
      <c r="AD75" s="195">
        <f t="shared" si="9"/>
        <v>2994417</v>
      </c>
      <c r="AE75" s="195">
        <f t="shared" si="9"/>
        <v>8757993.2200000007</v>
      </c>
      <c r="AF75" s="195">
        <f t="shared" si="9"/>
        <v>0</v>
      </c>
      <c r="AG75" s="195">
        <f t="shared" si="9"/>
        <v>414945924.66999996</v>
      </c>
      <c r="AH75" s="195">
        <f t="shared" si="9"/>
        <v>0</v>
      </c>
      <c r="AI75" s="195">
        <f t="shared" si="9"/>
        <v>42168446.850000001</v>
      </c>
      <c r="AJ75" s="195">
        <f t="shared" si="9"/>
        <v>127612269.44000001</v>
      </c>
      <c r="AK75" s="195">
        <f t="shared" si="9"/>
        <v>858605.82000000007</v>
      </c>
      <c r="AL75" s="195">
        <f t="shared" si="9"/>
        <v>2661863.7000000002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24064908.600000001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147424692.80000001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3347564929.3800001</v>
      </c>
      <c r="CF75" s="252"/>
    </row>
    <row r="76" spans="1:84" ht="12.6" customHeight="1" x14ac:dyDescent="0.25">
      <c r="A76" s="171" t="s">
        <v>248</v>
      </c>
      <c r="B76" s="175"/>
      <c r="C76" s="184">
        <v>84974.6</v>
      </c>
      <c r="D76" s="184">
        <v>9936.89</v>
      </c>
      <c r="E76" s="185">
        <v>59358.25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42041.18</v>
      </c>
      <c r="P76" s="185">
        <v>69075.13</v>
      </c>
      <c r="Q76" s="185">
        <v>0</v>
      </c>
      <c r="R76" s="185">
        <v>25278.54</v>
      </c>
      <c r="S76" s="185">
        <v>12382.19</v>
      </c>
      <c r="T76" s="185">
        <v>4089.36</v>
      </c>
      <c r="U76" s="185">
        <v>23349.200000000001</v>
      </c>
      <c r="V76" s="185">
        <v>0</v>
      </c>
      <c r="W76" s="185">
        <v>1808.62</v>
      </c>
      <c r="X76" s="185">
        <v>3487.9</v>
      </c>
      <c r="Y76" s="185">
        <v>41738.81</v>
      </c>
      <c r="Z76" s="185">
        <v>0</v>
      </c>
      <c r="AA76" s="185">
        <v>2310.06</v>
      </c>
      <c r="AB76" s="185">
        <v>18306.669999999998</v>
      </c>
      <c r="AC76" s="185">
        <v>3083.4</v>
      </c>
      <c r="AD76" s="185">
        <v>0</v>
      </c>
      <c r="AE76" s="185">
        <v>0</v>
      </c>
      <c r="AF76" s="185"/>
      <c r="AG76" s="185">
        <v>41750.120000000003</v>
      </c>
      <c r="AH76" s="185">
        <v>0</v>
      </c>
      <c r="AI76" s="185">
        <v>12157.05</v>
      </c>
      <c r="AJ76" s="185">
        <v>74095.77</v>
      </c>
      <c r="AK76" s="185">
        <v>935.92</v>
      </c>
      <c r="AL76" s="185">
        <v>0</v>
      </c>
      <c r="AM76" s="185">
        <v>0</v>
      </c>
      <c r="AN76" s="185">
        <v>0</v>
      </c>
      <c r="AO76" s="185">
        <v>0</v>
      </c>
      <c r="AP76" s="185">
        <v>2083.16</v>
      </c>
      <c r="AQ76" s="185"/>
      <c r="AR76" s="185">
        <v>0</v>
      </c>
      <c r="AS76" s="185">
        <v>0</v>
      </c>
      <c r="AT76" s="185">
        <v>0</v>
      </c>
      <c r="AU76" s="185">
        <v>0</v>
      </c>
      <c r="AV76" s="185">
        <v>25096.04</v>
      </c>
      <c r="AW76" s="185">
        <v>4397.29</v>
      </c>
      <c r="AX76" s="185">
        <v>0</v>
      </c>
      <c r="AY76" s="185">
        <v>7753.91</v>
      </c>
      <c r="AZ76" s="185">
        <v>0</v>
      </c>
      <c r="BA76" s="185">
        <v>0</v>
      </c>
      <c r="BB76" s="185">
        <v>556.27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>
        <v>0</v>
      </c>
      <c r="BI76" s="185">
        <v>534.07000000000005</v>
      </c>
      <c r="BJ76" s="185">
        <v>0</v>
      </c>
      <c r="BK76" s="185">
        <v>0</v>
      </c>
      <c r="BL76" s="185">
        <v>3512.76</v>
      </c>
      <c r="BM76" s="185">
        <v>0</v>
      </c>
      <c r="BN76" s="185">
        <v>10448.950000000001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2393.92</v>
      </c>
      <c r="BY76" s="185">
        <v>319.29000000000002</v>
      </c>
      <c r="BZ76" s="185">
        <v>0</v>
      </c>
      <c r="CA76" s="185">
        <v>0</v>
      </c>
      <c r="CB76" s="185">
        <v>0</v>
      </c>
      <c r="CC76" s="185">
        <v>5362.54</v>
      </c>
      <c r="CD76" s="249" t="s">
        <v>221</v>
      </c>
      <c r="CE76" s="195">
        <f t="shared" si="8"/>
        <v>592617.86000000022</v>
      </c>
      <c r="CF76" s="195">
        <f>BE59-CE76</f>
        <v>80.139999999781139</v>
      </c>
    </row>
    <row r="77" spans="1:84" ht="12.6" customHeight="1" x14ac:dyDescent="0.25">
      <c r="A77" s="171" t="s">
        <v>249</v>
      </c>
      <c r="B77" s="175"/>
      <c r="C77" s="184">
        <v>65944</v>
      </c>
      <c r="D77" s="184">
        <v>41629</v>
      </c>
      <c r="E77" s="184">
        <v>111043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29937</v>
      </c>
      <c r="P77" s="184">
        <v>22663</v>
      </c>
      <c r="Q77" s="184">
        <v>0</v>
      </c>
      <c r="R77" s="184">
        <v>340</v>
      </c>
      <c r="S77" s="184">
        <v>0</v>
      </c>
      <c r="T77" s="184">
        <v>2570</v>
      </c>
      <c r="U77" s="184">
        <v>0</v>
      </c>
      <c r="V77" s="184">
        <v>0</v>
      </c>
      <c r="W77" s="184">
        <v>0</v>
      </c>
      <c r="X77" s="184">
        <v>0</v>
      </c>
      <c r="Y77" s="184">
        <v>590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14747</v>
      </c>
      <c r="AH77" s="184">
        <v>0</v>
      </c>
      <c r="AI77" s="184">
        <v>11290</v>
      </c>
      <c r="AJ77" s="184">
        <v>4070</v>
      </c>
      <c r="AK77" s="184">
        <v>0</v>
      </c>
      <c r="AL77" s="184">
        <v>73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2703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307599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29076</v>
      </c>
      <c r="D78" s="184">
        <v>1958</v>
      </c>
      <c r="E78" s="184">
        <v>25604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21673</v>
      </c>
      <c r="P78" s="184">
        <v>51679</v>
      </c>
      <c r="Q78" s="184">
        <v>0</v>
      </c>
      <c r="R78" s="184">
        <v>0</v>
      </c>
      <c r="S78" s="184">
        <v>2426</v>
      </c>
      <c r="T78" s="184">
        <v>0</v>
      </c>
      <c r="U78" s="184">
        <v>933</v>
      </c>
      <c r="V78" s="184">
        <v>0</v>
      </c>
      <c r="W78" s="184">
        <v>5500</v>
      </c>
      <c r="X78" s="184">
        <v>0</v>
      </c>
      <c r="Y78" s="184">
        <v>8171</v>
      </c>
      <c r="Z78" s="184">
        <v>0</v>
      </c>
      <c r="AA78" s="184">
        <v>0</v>
      </c>
      <c r="AB78" s="184">
        <v>1660</v>
      </c>
      <c r="AC78" s="184">
        <v>0</v>
      </c>
      <c r="AD78" s="184">
        <v>0</v>
      </c>
      <c r="AE78" s="184">
        <v>0</v>
      </c>
      <c r="AF78" s="184">
        <v>0</v>
      </c>
      <c r="AG78" s="184">
        <v>21139</v>
      </c>
      <c r="AH78" s="184">
        <v>0</v>
      </c>
      <c r="AI78" s="184">
        <v>0</v>
      </c>
      <c r="AJ78" s="184">
        <v>12176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26265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70012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278272</v>
      </c>
      <c r="CF78" s="195"/>
    </row>
    <row r="79" spans="1:84" ht="12.6" customHeight="1" x14ac:dyDescent="0.25">
      <c r="A79" s="171" t="s">
        <v>251</v>
      </c>
      <c r="B79" s="175"/>
      <c r="C79" s="225">
        <v>361624</v>
      </c>
      <c r="D79" s="225">
        <v>152086</v>
      </c>
      <c r="E79" s="184">
        <v>271534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457575</v>
      </c>
      <c r="P79" s="184">
        <v>344856</v>
      </c>
      <c r="Q79" s="184">
        <v>0</v>
      </c>
      <c r="R79" s="184">
        <v>66928</v>
      </c>
      <c r="S79" s="184">
        <v>460887</v>
      </c>
      <c r="T79" s="184">
        <v>6362</v>
      </c>
      <c r="U79" s="184">
        <v>8535</v>
      </c>
      <c r="V79" s="184">
        <v>0</v>
      </c>
      <c r="W79" s="184">
        <v>11335</v>
      </c>
      <c r="X79" s="184">
        <v>112439</v>
      </c>
      <c r="Y79" s="184">
        <v>191977</v>
      </c>
      <c r="Z79" s="184">
        <v>0</v>
      </c>
      <c r="AA79" s="184">
        <v>0</v>
      </c>
      <c r="AB79" s="184">
        <v>19239</v>
      </c>
      <c r="AC79" s="184">
        <v>0</v>
      </c>
      <c r="AD79" s="184">
        <v>0</v>
      </c>
      <c r="AE79" s="184">
        <v>253</v>
      </c>
      <c r="AF79" s="184">
        <v>0</v>
      </c>
      <c r="AG79" s="184">
        <v>580921</v>
      </c>
      <c r="AH79" s="184">
        <v>0</v>
      </c>
      <c r="AI79" s="184">
        <v>114939</v>
      </c>
      <c r="AJ79" s="184">
        <v>72551</v>
      </c>
      <c r="AK79" s="184">
        <v>12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84851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3318904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264.81228695002574</v>
      </c>
      <c r="D80" s="187">
        <v>80.006394509588176</v>
      </c>
      <c r="E80" s="187">
        <v>116.50169998404085</v>
      </c>
      <c r="F80" s="187">
        <v>0</v>
      </c>
      <c r="G80" s="187">
        <v>0</v>
      </c>
      <c r="H80" s="187">
        <v>14.300693148725935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85.512652043080465</v>
      </c>
      <c r="P80" s="187">
        <v>78.867226016593548</v>
      </c>
      <c r="Q80" s="187">
        <v>0</v>
      </c>
      <c r="R80" s="187">
        <v>31.059508214923358</v>
      </c>
      <c r="S80" s="187">
        <v>0</v>
      </c>
      <c r="T80" s="187">
        <v>15.822843148517419</v>
      </c>
      <c r="U80" s="187">
        <v>3.7397260268849694E-2</v>
      </c>
      <c r="V80" s="187">
        <v>0</v>
      </c>
      <c r="W80" s="187">
        <v>0</v>
      </c>
      <c r="X80" s="187">
        <v>0</v>
      </c>
      <c r="Y80" s="187">
        <v>12.732271231132566</v>
      </c>
      <c r="Z80" s="187">
        <v>1.5304924655437682</v>
      </c>
      <c r="AA80" s="187">
        <v>0</v>
      </c>
      <c r="AB80" s="187">
        <v>1.9178082189153689E-3</v>
      </c>
      <c r="AC80" s="187">
        <v>0</v>
      </c>
      <c r="AD80" s="187">
        <v>0</v>
      </c>
      <c r="AE80" s="187">
        <v>0</v>
      </c>
      <c r="AF80" s="187">
        <v>0</v>
      </c>
      <c r="AG80" s="187">
        <v>89.441143138432736</v>
      </c>
      <c r="AH80" s="187">
        <v>0</v>
      </c>
      <c r="AI80" s="187">
        <v>17.44882807980153</v>
      </c>
      <c r="AJ80" s="187">
        <v>28.23287944818728</v>
      </c>
      <c r="AK80" s="187">
        <v>0</v>
      </c>
      <c r="AL80" s="187">
        <v>0</v>
      </c>
      <c r="AM80" s="187">
        <v>0</v>
      </c>
      <c r="AN80" s="187">
        <v>0</v>
      </c>
      <c r="AO80" s="187">
        <v>3.8356164378307378E-3</v>
      </c>
      <c r="AP80" s="187">
        <v>2.2987616435207179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45.766110267703326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884.37694097474298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1275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91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92" t="s">
        <v>1278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92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93" t="s">
        <v>1279</v>
      </c>
      <c r="D92" s="256"/>
      <c r="E92" s="175"/>
    </row>
    <row r="93" spans="1:5" ht="12.6" customHeight="1" thickBot="1" x14ac:dyDescent="0.3">
      <c r="A93" s="173" t="s">
        <v>264</v>
      </c>
      <c r="B93" s="172" t="s">
        <v>256</v>
      </c>
      <c r="C93" s="294" t="s">
        <v>1272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21437</v>
      </c>
      <c r="D111" s="174">
        <v>111893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3223</v>
      </c>
      <c r="D114" s="174">
        <v>4641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157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150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49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27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420</v>
      </c>
    </row>
    <row r="128" spans="1:5" ht="12.6" customHeight="1" x14ac:dyDescent="0.25">
      <c r="A128" s="173" t="s">
        <v>292</v>
      </c>
      <c r="B128" s="172" t="s">
        <v>256</v>
      </c>
      <c r="C128" s="189">
        <v>567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44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7232.4619726828278</v>
      </c>
      <c r="C138" s="189">
        <v>6951.5477042487773</v>
      </c>
      <c r="D138" s="174">
        <v>7252.990323068394</v>
      </c>
      <c r="E138" s="175">
        <f>SUM(B138:D138)</f>
        <v>21437</v>
      </c>
    </row>
    <row r="139" spans="1:6" ht="12.6" customHeight="1" x14ac:dyDescent="0.25">
      <c r="A139" s="173" t="s">
        <v>215</v>
      </c>
      <c r="B139" s="174">
        <v>40459.240275964941</v>
      </c>
      <c r="C139" s="189">
        <v>39875.051575610662</v>
      </c>
      <c r="D139" s="174">
        <v>31558.708148424394</v>
      </c>
      <c r="E139" s="175">
        <f>SUM(B139:D139)</f>
        <v>111893</v>
      </c>
    </row>
    <row r="140" spans="1:6" ht="12.6" customHeight="1" x14ac:dyDescent="0.25">
      <c r="A140" s="173" t="s">
        <v>298</v>
      </c>
      <c r="B140" s="174">
        <v>37172.637302182746</v>
      </c>
      <c r="C140" s="174">
        <v>23040.37590267511</v>
      </c>
      <c r="D140" s="174">
        <v>39941.98679514214</v>
      </c>
      <c r="E140" s="175">
        <f>SUM(B140:D140)</f>
        <v>100155</v>
      </c>
    </row>
    <row r="141" spans="1:6" ht="12.6" customHeight="1" x14ac:dyDescent="0.25">
      <c r="A141" s="173" t="s">
        <v>245</v>
      </c>
      <c r="B141" s="174">
        <v>687460791.0200001</v>
      </c>
      <c r="C141" s="189">
        <v>457460808.69</v>
      </c>
      <c r="D141" s="174">
        <v>473066885.77000004</v>
      </c>
      <c r="E141" s="175">
        <f>SUM(B141:D141)</f>
        <v>1617988485.48</v>
      </c>
      <c r="F141" s="199"/>
    </row>
    <row r="142" spans="1:6" ht="12.6" customHeight="1" x14ac:dyDescent="0.25">
      <c r="A142" s="173" t="s">
        <v>246</v>
      </c>
      <c r="B142" s="174">
        <v>641934180.41247058</v>
      </c>
      <c r="C142" s="189">
        <v>397884193.72145283</v>
      </c>
      <c r="D142" s="174">
        <v>689758069.86607659</v>
      </c>
      <c r="E142" s="175">
        <f>SUM(B142:D142)</f>
        <v>1729576444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18387133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31561131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13875631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36246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63860141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3449641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1176931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4626572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7191221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7191221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456562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7662573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8119135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10341486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10341486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5728062.54</v>
      </c>
      <c r="C195" s="189">
        <v>0</v>
      </c>
      <c r="D195" s="174">
        <v>0</v>
      </c>
      <c r="E195" s="175">
        <f t="shared" ref="E195:E203" si="10">SUM(B195:C195)-D195</f>
        <v>5728062.54</v>
      </c>
    </row>
    <row r="196" spans="1:8" ht="12.6" customHeight="1" x14ac:dyDescent="0.25">
      <c r="A196" s="173" t="s">
        <v>333</v>
      </c>
      <c r="B196" s="174">
        <v>3311377.8799999994</v>
      </c>
      <c r="C196" s="189">
        <v>0</v>
      </c>
      <c r="D196" s="174"/>
      <c r="E196" s="175">
        <f t="shared" si="10"/>
        <v>3311377.8799999994</v>
      </c>
    </row>
    <row r="197" spans="1:8" ht="12.6" customHeight="1" x14ac:dyDescent="0.25">
      <c r="A197" s="173" t="s">
        <v>334</v>
      </c>
      <c r="B197" s="174">
        <v>606888565.76000023</v>
      </c>
      <c r="C197" s="189">
        <v>841449</v>
      </c>
      <c r="D197" s="174"/>
      <c r="E197" s="175">
        <f t="shared" si="10"/>
        <v>607730014.76000023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34077378.350000001</v>
      </c>
      <c r="C199" s="189">
        <v>4070491</v>
      </c>
      <c r="D199" s="174">
        <v>0</v>
      </c>
      <c r="E199" s="175">
        <f t="shared" si="10"/>
        <v>38147869.350000001</v>
      </c>
    </row>
    <row r="200" spans="1:8" ht="12.6" customHeight="1" x14ac:dyDescent="0.25">
      <c r="A200" s="173" t="s">
        <v>337</v>
      </c>
      <c r="B200" s="174">
        <v>207729458.60999998</v>
      </c>
      <c r="C200" s="189">
        <v>7229412</v>
      </c>
      <c r="D200" s="174">
        <v>0</v>
      </c>
      <c r="E200" s="175">
        <f t="shared" si="10"/>
        <v>214958870.60999998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11547701.559999997</v>
      </c>
      <c r="C202" s="189">
        <v>0</v>
      </c>
      <c r="D202" s="174">
        <v>907328</v>
      </c>
      <c r="E202" s="175">
        <f t="shared" si="10"/>
        <v>10640373.559999997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869282544.70000017</v>
      </c>
      <c r="C204" s="191">
        <f>SUM(C195:C203)</f>
        <v>12141352</v>
      </c>
      <c r="D204" s="175">
        <f>SUM(D195:D203)</f>
        <v>907328</v>
      </c>
      <c r="E204" s="175">
        <f>SUM(E195:E203)</f>
        <v>880516568.70000017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1539249.6300000004</v>
      </c>
      <c r="C209" s="189">
        <v>218360</v>
      </c>
      <c r="D209" s="174">
        <v>0</v>
      </c>
      <c r="E209" s="175">
        <f t="shared" ref="E209:E216" si="11">SUM(B209:C209)-D209</f>
        <v>1757609.6300000004</v>
      </c>
      <c r="H209" s="259"/>
    </row>
    <row r="210" spans="1:8" ht="12.6" customHeight="1" x14ac:dyDescent="0.25">
      <c r="A210" s="173" t="s">
        <v>334</v>
      </c>
      <c r="B210" s="174">
        <v>282906554.01999998</v>
      </c>
      <c r="C210" s="189">
        <f>22988832-7715121</f>
        <v>15273711</v>
      </c>
      <c r="D210" s="174"/>
      <c r="E210" s="175">
        <f t="shared" si="11"/>
        <v>298180265.01999998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29507761.100000005</v>
      </c>
      <c r="C212" s="189">
        <v>1161861</v>
      </c>
      <c r="D212" s="174">
        <v>0</v>
      </c>
      <c r="E212" s="175">
        <f t="shared" si="11"/>
        <v>30669622.100000005</v>
      </c>
      <c r="H212" s="259"/>
    </row>
    <row r="213" spans="1:8" ht="12.6" customHeight="1" x14ac:dyDescent="0.25">
      <c r="A213" s="173" t="s">
        <v>337</v>
      </c>
      <c r="B213" s="174">
        <v>165637807.02999997</v>
      </c>
      <c r="C213" s="189">
        <v>8756186</v>
      </c>
      <c r="D213" s="174">
        <v>-7715119</v>
      </c>
      <c r="E213" s="175">
        <f t="shared" si="11"/>
        <v>182109112.02999997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9336356.4399999995</v>
      </c>
      <c r="C215" s="189">
        <v>38666</v>
      </c>
      <c r="D215" s="174">
        <v>0</v>
      </c>
      <c r="E215" s="175">
        <f t="shared" si="11"/>
        <v>9375022.4399999995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488927728.21999997</v>
      </c>
      <c r="C217" s="191">
        <f>SUM(C208:C216)</f>
        <v>25448784</v>
      </c>
      <c r="D217" s="175">
        <f>SUM(D208:D216)</f>
        <v>-7715119</v>
      </c>
      <c r="E217" s="175">
        <f>SUM(E208:E216)</f>
        <v>522091631.21999997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5" t="s">
        <v>1255</v>
      </c>
      <c r="C220" s="295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12741211.150000002</v>
      </c>
      <c r="D221" s="172">
        <f>C221</f>
        <v>12741211.150000002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1091913837.5079896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703959463.99807823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31680593.718481936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68860182.226457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500402520.64899302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2396816598.0999999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12984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22649138.895645119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54936935.584354877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77586074.479999989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24946251.510000002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24946251.510000002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2512090135.2400002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903869079.68000007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128665657.73000014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5699974.2800000142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438122.30000000005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12769288.92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29147.749999999956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1040071322.1000003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5728062.54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3311377.8799999994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607730014.79000008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38147869.759999998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214958870.32999998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10640373.340000002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880516568.63999999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522091631.95999998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358424936.68000001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1398496258.7800002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33140.679999999993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6992997.0499999998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2855060.71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9881198.4399999995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1388615060.3400004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1398496258.7800004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1398496258.7800002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1617988485.4799998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1729576443.8999999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3347564929.3799996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12741211.15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2396816598.0999999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77586074.480000004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24946251.510000002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2512090135.2400002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835474794.13999939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11705605.239999998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11705605.239999998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847180399.3799994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299785428.75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63860141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17410777.919999998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156392309.38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2422204.5299999993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164075444.38999999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25448784.860000007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4626572.25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7191221.1299999999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8119135.04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10341486.24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22934754.06000001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782608259.54999995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64572139.829999447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64572139.829999447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64572139.829999447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Tacoma General / Allenmore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21437</v>
      </c>
      <c r="C414" s="194">
        <f>E138</f>
        <v>21437</v>
      </c>
      <c r="D414" s="179"/>
    </row>
    <row r="415" spans="1:5" ht="12.6" customHeight="1" x14ac:dyDescent="0.25">
      <c r="A415" s="179" t="s">
        <v>464</v>
      </c>
      <c r="B415" s="179">
        <f>D111</f>
        <v>111893</v>
      </c>
      <c r="C415" s="179">
        <f>E139</f>
        <v>111893</v>
      </c>
      <c r="D415" s="194">
        <f>SUM(C59:H59)+N59</f>
        <v>88115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3223</v>
      </c>
    </row>
    <row r="424" spans="1:7" ht="12.6" customHeight="1" x14ac:dyDescent="0.25">
      <c r="A424" s="179" t="s">
        <v>1244</v>
      </c>
      <c r="B424" s="179">
        <f>D114</f>
        <v>4641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299785428.75</v>
      </c>
      <c r="C427" s="179">
        <f t="shared" ref="C427:C434" si="13">CE61</f>
        <v>299785428.75</v>
      </c>
      <c r="D427" s="179"/>
    </row>
    <row r="428" spans="1:7" ht="12.6" customHeight="1" x14ac:dyDescent="0.25">
      <c r="A428" s="179" t="s">
        <v>3</v>
      </c>
      <c r="B428" s="179">
        <f t="shared" si="12"/>
        <v>63860141</v>
      </c>
      <c r="C428" s="179">
        <f t="shared" si="13"/>
        <v>63860141</v>
      </c>
      <c r="D428" s="179">
        <f>D173</f>
        <v>63860141</v>
      </c>
    </row>
    <row r="429" spans="1:7" ht="12.6" customHeight="1" x14ac:dyDescent="0.25">
      <c r="A429" s="179" t="s">
        <v>236</v>
      </c>
      <c r="B429" s="179">
        <f t="shared" si="12"/>
        <v>17410777.919999998</v>
      </c>
      <c r="C429" s="179">
        <f t="shared" si="13"/>
        <v>17410777.919999998</v>
      </c>
      <c r="D429" s="179"/>
    </row>
    <row r="430" spans="1:7" ht="12.6" customHeight="1" x14ac:dyDescent="0.25">
      <c r="A430" s="179" t="s">
        <v>237</v>
      </c>
      <c r="B430" s="179">
        <f t="shared" si="12"/>
        <v>156392309.38</v>
      </c>
      <c r="C430" s="179">
        <f t="shared" si="13"/>
        <v>156392309.48999998</v>
      </c>
      <c r="D430" s="179"/>
    </row>
    <row r="431" spans="1:7" ht="12.6" customHeight="1" x14ac:dyDescent="0.25">
      <c r="A431" s="179" t="s">
        <v>444</v>
      </c>
      <c r="B431" s="179">
        <f t="shared" si="12"/>
        <v>2422204.5299999993</v>
      </c>
      <c r="C431" s="179">
        <f t="shared" si="13"/>
        <v>2422204.5299999993</v>
      </c>
      <c r="D431" s="179"/>
    </row>
    <row r="432" spans="1:7" ht="12.6" customHeight="1" x14ac:dyDescent="0.25">
      <c r="A432" s="179" t="s">
        <v>445</v>
      </c>
      <c r="B432" s="179">
        <f t="shared" si="12"/>
        <v>164075444.38999999</v>
      </c>
      <c r="C432" s="179">
        <f t="shared" si="13"/>
        <v>164075444.09</v>
      </c>
      <c r="D432" s="179"/>
    </row>
    <row r="433" spans="1:7" ht="12.6" customHeight="1" x14ac:dyDescent="0.25">
      <c r="A433" s="179" t="s">
        <v>6</v>
      </c>
      <c r="B433" s="179">
        <f t="shared" si="12"/>
        <v>25448784.860000007</v>
      </c>
      <c r="C433" s="179">
        <f t="shared" si="13"/>
        <v>25448785</v>
      </c>
      <c r="D433" s="179">
        <f>C217</f>
        <v>25448784</v>
      </c>
    </row>
    <row r="434" spans="1:7" ht="12.6" customHeight="1" x14ac:dyDescent="0.25">
      <c r="A434" s="179" t="s">
        <v>474</v>
      </c>
      <c r="B434" s="179">
        <f t="shared" si="12"/>
        <v>4626572.25</v>
      </c>
      <c r="C434" s="179">
        <f t="shared" si="13"/>
        <v>4626572.25</v>
      </c>
      <c r="D434" s="179">
        <f>D177</f>
        <v>4626572</v>
      </c>
    </row>
    <row r="435" spans="1:7" ht="12.6" customHeight="1" x14ac:dyDescent="0.25">
      <c r="A435" s="179" t="s">
        <v>447</v>
      </c>
      <c r="B435" s="179">
        <f t="shared" si="12"/>
        <v>7191221.1299999999</v>
      </c>
      <c r="C435" s="179"/>
      <c r="D435" s="179">
        <f>D181</f>
        <v>7191221</v>
      </c>
    </row>
    <row r="436" spans="1:7" ht="12.6" customHeight="1" x14ac:dyDescent="0.25">
      <c r="A436" s="179" t="s">
        <v>475</v>
      </c>
      <c r="B436" s="179">
        <f t="shared" si="12"/>
        <v>8119135.04</v>
      </c>
      <c r="C436" s="179"/>
      <c r="D436" s="179">
        <f>D186</f>
        <v>8119135</v>
      </c>
    </row>
    <row r="437" spans="1:7" ht="12.6" customHeight="1" x14ac:dyDescent="0.25">
      <c r="A437" s="194" t="s">
        <v>449</v>
      </c>
      <c r="B437" s="194">
        <f t="shared" si="12"/>
        <v>10341486.24</v>
      </c>
      <c r="C437" s="194"/>
      <c r="D437" s="194">
        <f>D190</f>
        <v>10341486</v>
      </c>
    </row>
    <row r="438" spans="1:7" ht="12.6" customHeight="1" x14ac:dyDescent="0.25">
      <c r="A438" s="194" t="s">
        <v>476</v>
      </c>
      <c r="B438" s="194">
        <f>C386+C387+C388</f>
        <v>25651842.41</v>
      </c>
      <c r="C438" s="194">
        <f>CD69</f>
        <v>25651842.41</v>
      </c>
      <c r="D438" s="194">
        <f>D181+D186+D190</f>
        <v>25651842</v>
      </c>
    </row>
    <row r="439" spans="1:7" ht="12.6" customHeight="1" x14ac:dyDescent="0.25">
      <c r="A439" s="179" t="s">
        <v>451</v>
      </c>
      <c r="B439" s="194">
        <f>C389</f>
        <v>22934754.06000001</v>
      </c>
      <c r="C439" s="194">
        <f>SUM(C69:CC69)</f>
        <v>22934754.06000001</v>
      </c>
      <c r="D439" s="179"/>
    </row>
    <row r="440" spans="1:7" ht="12.6" customHeight="1" x14ac:dyDescent="0.25">
      <c r="A440" s="179" t="s">
        <v>477</v>
      </c>
      <c r="B440" s="194">
        <f>B438+B439</f>
        <v>48586596.470000014</v>
      </c>
      <c r="C440" s="194">
        <f>CE69</f>
        <v>48586596.470000014</v>
      </c>
      <c r="D440" s="179"/>
    </row>
    <row r="441" spans="1:7" ht="12.6" customHeight="1" x14ac:dyDescent="0.25">
      <c r="A441" s="179" t="s">
        <v>478</v>
      </c>
      <c r="B441" s="179">
        <f>D390</f>
        <v>782608259.54999995</v>
      </c>
      <c r="C441" s="179">
        <f>SUM(C427:C437)+C440</f>
        <v>782608259.5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12741211.150000002</v>
      </c>
      <c r="C444" s="179">
        <f>C363</f>
        <v>12741211.15</v>
      </c>
      <c r="D444" s="179"/>
    </row>
    <row r="445" spans="1:7" ht="12.6" customHeight="1" x14ac:dyDescent="0.25">
      <c r="A445" s="179" t="s">
        <v>343</v>
      </c>
      <c r="B445" s="179">
        <f>D229</f>
        <v>2396816598.0999999</v>
      </c>
      <c r="C445" s="179">
        <f>C364</f>
        <v>2396816598.0999999</v>
      </c>
      <c r="D445" s="179"/>
    </row>
    <row r="446" spans="1:7" ht="12.6" customHeight="1" x14ac:dyDescent="0.25">
      <c r="A446" s="179" t="s">
        <v>351</v>
      </c>
      <c r="B446" s="179">
        <f>D236</f>
        <v>77586074.479999989</v>
      </c>
      <c r="C446" s="179">
        <f>C365</f>
        <v>77586074.480000004</v>
      </c>
      <c r="D446" s="179"/>
    </row>
    <row r="447" spans="1:7" ht="12.6" customHeight="1" x14ac:dyDescent="0.25">
      <c r="A447" s="179" t="s">
        <v>356</v>
      </c>
      <c r="B447" s="179">
        <f>D240</f>
        <v>24946251.510000002</v>
      </c>
      <c r="C447" s="179">
        <f>C366</f>
        <v>24946251.510000002</v>
      </c>
      <c r="D447" s="179"/>
    </row>
    <row r="448" spans="1:7" ht="12.6" customHeight="1" x14ac:dyDescent="0.25">
      <c r="A448" s="179" t="s">
        <v>358</v>
      </c>
      <c r="B448" s="179">
        <f>D242</f>
        <v>2512090135.2400002</v>
      </c>
      <c r="C448" s="179">
        <f>D367</f>
        <v>2512090135.2400002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12984</v>
      </c>
    </row>
    <row r="454" spans="1:7" ht="12.6" customHeight="1" x14ac:dyDescent="0.25">
      <c r="A454" s="179" t="s">
        <v>168</v>
      </c>
      <c r="B454" s="179">
        <f>C233</f>
        <v>22649138.895645119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54936935.584354877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11705605.239999998</v>
      </c>
      <c r="C458" s="194">
        <f>CE70</f>
        <v>11705605.24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1617988485.4799998</v>
      </c>
      <c r="C463" s="194">
        <f>CE73</f>
        <v>1617988485.4799998</v>
      </c>
      <c r="D463" s="194">
        <f>E141+E147+E153</f>
        <v>1617988485.48</v>
      </c>
    </row>
    <row r="464" spans="1:7" ht="12.6" customHeight="1" x14ac:dyDescent="0.25">
      <c r="A464" s="179" t="s">
        <v>246</v>
      </c>
      <c r="B464" s="194">
        <f>C360</f>
        <v>1729576443.8999999</v>
      </c>
      <c r="C464" s="194">
        <f>CE74</f>
        <v>1729576443.8999996</v>
      </c>
      <c r="D464" s="194">
        <f>E142+E148+E154</f>
        <v>1729576444</v>
      </c>
    </row>
    <row r="465" spans="1:7" ht="12.6" customHeight="1" x14ac:dyDescent="0.25">
      <c r="A465" s="179" t="s">
        <v>247</v>
      </c>
      <c r="B465" s="194">
        <f>D361</f>
        <v>3347564929.3799996</v>
      </c>
      <c r="C465" s="194">
        <f>CE75</f>
        <v>3347564929.3800001</v>
      </c>
      <c r="D465" s="194">
        <f>D463+D464</f>
        <v>3347564929.48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5728062.54</v>
      </c>
      <c r="C468" s="179">
        <f>E195</f>
        <v>5728062.54</v>
      </c>
      <c r="D468" s="179"/>
    </row>
    <row r="469" spans="1:7" ht="12.6" customHeight="1" x14ac:dyDescent="0.25">
      <c r="A469" s="179" t="s">
        <v>333</v>
      </c>
      <c r="B469" s="179">
        <f t="shared" si="14"/>
        <v>3311377.8799999994</v>
      </c>
      <c r="C469" s="179">
        <f>E196</f>
        <v>3311377.8799999994</v>
      </c>
      <c r="D469" s="179"/>
    </row>
    <row r="470" spans="1:7" ht="12.6" customHeight="1" x14ac:dyDescent="0.25">
      <c r="A470" s="179" t="s">
        <v>334</v>
      </c>
      <c r="B470" s="179">
        <f t="shared" si="14"/>
        <v>607730014.79000008</v>
      </c>
      <c r="C470" s="179">
        <f>E197</f>
        <v>607730014.76000023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38147869.759999998</v>
      </c>
      <c r="C472" s="179">
        <f>E199</f>
        <v>38147869.350000001</v>
      </c>
      <c r="D472" s="179"/>
    </row>
    <row r="473" spans="1:7" ht="12.6" customHeight="1" x14ac:dyDescent="0.25">
      <c r="A473" s="179" t="s">
        <v>495</v>
      </c>
      <c r="B473" s="179">
        <f t="shared" si="14"/>
        <v>214958870.32999998</v>
      </c>
      <c r="C473" s="179">
        <f>SUM(E200:E201)</f>
        <v>214958870.60999998</v>
      </c>
      <c r="D473" s="179"/>
    </row>
    <row r="474" spans="1:7" ht="12.6" customHeight="1" x14ac:dyDescent="0.25">
      <c r="A474" s="179" t="s">
        <v>339</v>
      </c>
      <c r="B474" s="179">
        <f t="shared" si="14"/>
        <v>10640373.340000002</v>
      </c>
      <c r="C474" s="179">
        <f>E202</f>
        <v>10640373.559999997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880516568.63999999</v>
      </c>
      <c r="C476" s="179">
        <f>E204</f>
        <v>880516568.70000017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522091631.95999998</v>
      </c>
      <c r="C478" s="179">
        <f>E217</f>
        <v>522091631.21999997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1398496258.7800002</v>
      </c>
    </row>
    <row r="482" spans="1:12" ht="12.6" customHeight="1" x14ac:dyDescent="0.25">
      <c r="A482" s="180" t="s">
        <v>499</v>
      </c>
      <c r="C482" s="180">
        <f>D339</f>
        <v>1398496258.7800004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176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54368675.909999989</v>
      </c>
      <c r="C496" s="240">
        <f>C71</f>
        <v>54668878.669999994</v>
      </c>
      <c r="D496" s="240">
        <f>'Prior Year'!C59</f>
        <v>45058</v>
      </c>
      <c r="E496" s="180">
        <f>C59</f>
        <v>43005</v>
      </c>
      <c r="F496" s="263">
        <f t="shared" ref="F496:G511" si="15">IF(B496=0,"",IF(D496=0,"",B496/D496))</f>
        <v>1206.6375762350744</v>
      </c>
      <c r="G496" s="264">
        <f t="shared" si="15"/>
        <v>1271.2214549470991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14020757.209999999</v>
      </c>
      <c r="C497" s="240">
        <f>D71</f>
        <v>15378332.689999999</v>
      </c>
      <c r="D497" s="240">
        <f>'Prior Year'!D59</f>
        <v>10334</v>
      </c>
      <c r="E497" s="180">
        <f>D59</f>
        <v>13479</v>
      </c>
      <c r="F497" s="263">
        <f t="shared" si="15"/>
        <v>1356.7599390361911</v>
      </c>
      <c r="G497" s="263">
        <f t="shared" si="15"/>
        <v>1140.9105044884634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19377484.529999994</v>
      </c>
      <c r="C498" s="240">
        <f>E71</f>
        <v>22151001.389999997</v>
      </c>
      <c r="D498" s="240">
        <f>'Prior Year'!E59</f>
        <v>24927</v>
      </c>
      <c r="E498" s="180">
        <f>E59</f>
        <v>27709</v>
      </c>
      <c r="F498" s="263">
        <f t="shared" si="15"/>
        <v>777.36929955469952</v>
      </c>
      <c r="G498" s="263">
        <f t="shared" si="15"/>
        <v>799.41540257678002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4713225.5500000007</v>
      </c>
      <c r="C501" s="240">
        <f>H71</f>
        <v>6253706.4400000004</v>
      </c>
      <c r="D501" s="240">
        <f>'Prior Year'!H59</f>
        <v>3314</v>
      </c>
      <c r="E501" s="180">
        <f>H59</f>
        <v>3922</v>
      </c>
      <c r="F501" s="263">
        <f t="shared" si="15"/>
        <v>1422.2165208207607</v>
      </c>
      <c r="G501" s="263">
        <f t="shared" si="15"/>
        <v>1594.5197450280471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18502959.020000003</v>
      </c>
      <c r="C508" s="240">
        <f>O71</f>
        <v>20094504.509999994</v>
      </c>
      <c r="D508" s="240">
        <f>'Prior Year'!O59</f>
        <v>2357</v>
      </c>
      <c r="E508" s="180">
        <f>O59</f>
        <v>3244</v>
      </c>
      <c r="F508" s="263">
        <f t="shared" si="15"/>
        <v>7850.2159609673326</v>
      </c>
      <c r="G508" s="263">
        <f t="shared" si="15"/>
        <v>6194.3602065351397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66999909.239999987</v>
      </c>
      <c r="C509" s="240">
        <f>P71</f>
        <v>79329761.810000002</v>
      </c>
      <c r="D509" s="240">
        <f>'Prior Year'!P59</f>
        <v>2169470</v>
      </c>
      <c r="E509" s="180">
        <f>P59</f>
        <v>2309595</v>
      </c>
      <c r="F509" s="263">
        <f t="shared" si="15"/>
        <v>30.883077083342929</v>
      </c>
      <c r="G509" s="263">
        <f t="shared" si="15"/>
        <v>34.347910265652636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6503911.4999999991</v>
      </c>
      <c r="C511" s="240">
        <f>R71</f>
        <v>6911843.7199999997</v>
      </c>
      <c r="D511" s="240">
        <f>'Prior Year'!R59</f>
        <v>2038095</v>
      </c>
      <c r="E511" s="180">
        <f>R59</f>
        <v>0</v>
      </c>
      <c r="F511" s="263">
        <f t="shared" si="15"/>
        <v>3.1911719031742871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5483551.3100000015</v>
      </c>
      <c r="C512" s="240">
        <f>S71</f>
        <v>5903968.9700000007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12599629.169999994</v>
      </c>
      <c r="C513" s="240">
        <f>T71</f>
        <v>15250821.159999998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36210358.340000011</v>
      </c>
      <c r="C514" s="240">
        <f>U71</f>
        <v>38233380.719999991</v>
      </c>
      <c r="D514" s="240">
        <f>'Prior Year'!U59</f>
        <v>1313561</v>
      </c>
      <c r="E514" s="180">
        <f>U59</f>
        <v>1386948</v>
      </c>
      <c r="F514" s="263">
        <f t="shared" si="17"/>
        <v>27.56656016736186</v>
      </c>
      <c r="G514" s="263">
        <f t="shared" si="17"/>
        <v>27.566556727433177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600.38</v>
      </c>
      <c r="D515" s="240">
        <f>'Prior Year'!V59</f>
        <v>45698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3036204.9399999995</v>
      </c>
      <c r="C516" s="240">
        <f>W71</f>
        <v>2793517.6500000004</v>
      </c>
      <c r="D516" s="240">
        <f>'Prior Year'!W59</f>
        <v>88354</v>
      </c>
      <c r="E516" s="180">
        <f>W59</f>
        <v>81292</v>
      </c>
      <c r="F516" s="263">
        <f t="shared" si="17"/>
        <v>34.364091495574613</v>
      </c>
      <c r="G516" s="263">
        <f t="shared" si="17"/>
        <v>34.363992151749251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3050239.28</v>
      </c>
      <c r="C517" s="240">
        <f>X71</f>
        <v>3281986.7899999996</v>
      </c>
      <c r="D517" s="240">
        <f>'Prior Year'!X59</f>
        <v>269548</v>
      </c>
      <c r="E517" s="180">
        <f>X59</f>
        <v>290027</v>
      </c>
      <c r="F517" s="263">
        <f t="shared" si="17"/>
        <v>11.316126552599165</v>
      </c>
      <c r="G517" s="263">
        <f t="shared" si="17"/>
        <v>11.316142255721017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33873231.050000012</v>
      </c>
      <c r="C518" s="240">
        <f>Y71</f>
        <v>24714391.800000001</v>
      </c>
      <c r="D518" s="240">
        <f>'Prior Year'!Y59</f>
        <v>265891</v>
      </c>
      <c r="E518" s="180">
        <f>Y59</f>
        <v>193998</v>
      </c>
      <c r="F518" s="263">
        <f t="shared" si="17"/>
        <v>127.39517715906146</v>
      </c>
      <c r="G518" s="263">
        <f t="shared" si="17"/>
        <v>127.39508551634553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13107006.860000001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1316344.1499999999</v>
      </c>
      <c r="C520" s="240">
        <f>AA71</f>
        <v>1448911.99</v>
      </c>
      <c r="D520" s="240">
        <f>'Prior Year'!AA59</f>
        <v>25165</v>
      </c>
      <c r="E520" s="180">
        <f>AA59</f>
        <v>27699</v>
      </c>
      <c r="F520" s="263">
        <f t="shared" si="17"/>
        <v>52.308529703953901</v>
      </c>
      <c r="G520" s="263">
        <f t="shared" si="17"/>
        <v>52.30918047582945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57656263.510000005</v>
      </c>
      <c r="C521" s="240">
        <f>AB71</f>
        <v>58761612.719999999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9465380.4900000002</v>
      </c>
      <c r="C522" s="240">
        <f>AC71</f>
        <v>9386885.2199999988</v>
      </c>
      <c r="D522" s="240">
        <f>'Prior Year'!AC59</f>
        <v>229045.21999999997</v>
      </c>
      <c r="E522" s="180">
        <f>AC59</f>
        <v>227146</v>
      </c>
      <c r="F522" s="263">
        <f t="shared" si="17"/>
        <v>41.325378848770569</v>
      </c>
      <c r="G522" s="263">
        <f t="shared" si="17"/>
        <v>41.325337976455664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1325505.51</v>
      </c>
      <c r="C523" s="240">
        <f>AD71</f>
        <v>1047061.44</v>
      </c>
      <c r="D523" s="240">
        <f>'Prior Year'!AD59</f>
        <v>6885</v>
      </c>
      <c r="E523" s="180">
        <f>AD59</f>
        <v>5439</v>
      </c>
      <c r="F523" s="263">
        <f t="shared" si="17"/>
        <v>192.52077124183006</v>
      </c>
      <c r="G523" s="263">
        <f t="shared" si="17"/>
        <v>192.50991726420295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2068283.5499999998</v>
      </c>
      <c r="C524" s="240">
        <f>AE71</f>
        <v>2154118.4500000007</v>
      </c>
      <c r="D524" s="240">
        <f>'Prior Year'!AE59</f>
        <v>91002</v>
      </c>
      <c r="E524" s="180">
        <f>AE59</f>
        <v>94779</v>
      </c>
      <c r="F524" s="263">
        <f t="shared" si="17"/>
        <v>22.727891145249554</v>
      </c>
      <c r="G524" s="263">
        <f t="shared" si="17"/>
        <v>22.727803099842799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28415315.850000001</v>
      </c>
      <c r="C526" s="240">
        <f>AG71</f>
        <v>30549429.770000003</v>
      </c>
      <c r="D526" s="240">
        <f>'Prior Year'!AG59</f>
        <v>82156</v>
      </c>
      <c r="E526" s="180">
        <f>AG59</f>
        <v>86323</v>
      </c>
      <c r="F526" s="263">
        <f t="shared" si="17"/>
        <v>345.87024502166611</v>
      </c>
      <c r="G526" s="263">
        <f t="shared" si="17"/>
        <v>353.89675717943078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5839958.0499999989</v>
      </c>
      <c r="C528" s="240">
        <f>AI71</f>
        <v>6445028.7600000007</v>
      </c>
      <c r="D528" s="240">
        <f>'Prior Year'!AI59</f>
        <v>565</v>
      </c>
      <c r="E528" s="180">
        <f>AI59</f>
        <v>624</v>
      </c>
      <c r="F528" s="263">
        <f t="shared" ref="F528:G540" si="18">IF(B528=0,"",IF(D528=0,"",B528/D528))</f>
        <v>10336.208938053096</v>
      </c>
      <c r="G528" s="263">
        <f t="shared" si="18"/>
        <v>10328.571730769232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55567510.349999964</v>
      </c>
      <c r="C529" s="240">
        <f>AJ71</f>
        <v>58518328.359999999</v>
      </c>
      <c r="D529" s="240">
        <f>'Prior Year'!AJ59</f>
        <v>154967</v>
      </c>
      <c r="E529" s="180">
        <f>AJ59</f>
        <v>163196</v>
      </c>
      <c r="F529" s="263">
        <f t="shared" si="18"/>
        <v>358.57640884833523</v>
      </c>
      <c r="G529" s="263">
        <f t="shared" si="18"/>
        <v>358.57697713179243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212661.66999999998</v>
      </c>
      <c r="C530" s="240">
        <f>AK71</f>
        <v>192813.27</v>
      </c>
      <c r="D530" s="240">
        <f>'Prior Year'!AK59</f>
        <v>6967</v>
      </c>
      <c r="E530" s="180">
        <f>AK59</f>
        <v>6317</v>
      </c>
      <c r="F530" s="263">
        <f t="shared" si="18"/>
        <v>30.524138079517723</v>
      </c>
      <c r="G530" s="263">
        <f t="shared" si="18"/>
        <v>30.522917524141203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603911.74</v>
      </c>
      <c r="C531" s="240">
        <f>AL71</f>
        <v>596102.14</v>
      </c>
      <c r="D531" s="240">
        <f>'Prior Year'!AL59</f>
        <v>24827</v>
      </c>
      <c r="E531" s="180">
        <f>AL59</f>
        <v>24506</v>
      </c>
      <c r="F531" s="263">
        <f t="shared" si="18"/>
        <v>24.324797196600475</v>
      </c>
      <c r="G531" s="263">
        <f t="shared" si="18"/>
        <v>24.324742512037869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2580313.44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10571634.74</v>
      </c>
      <c r="C535" s="240">
        <f>AP71</f>
        <v>10419150.870000001</v>
      </c>
      <c r="D535" s="240">
        <f>'Prior Year'!AP59</f>
        <v>41565</v>
      </c>
      <c r="E535" s="180">
        <f>AP59</f>
        <v>40965</v>
      </c>
      <c r="F535" s="263">
        <f t="shared" si="18"/>
        <v>254.3398229279442</v>
      </c>
      <c r="G535" s="263">
        <f t="shared" si="18"/>
        <v>254.34275283778837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41105852.820000023</v>
      </c>
      <c r="C541" s="240">
        <f>AV71</f>
        <v>46814509.530000001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4256346.0500000007</v>
      </c>
      <c r="C542" s="240">
        <f>AW71</f>
        <v>5492368.7999999998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1102855.8400000001</v>
      </c>
      <c r="C544" s="240">
        <f>AY71</f>
        <v>1075203.7000000002</v>
      </c>
      <c r="D544" s="240">
        <f>'Prior Year'!AY59</f>
        <v>280892</v>
      </c>
      <c r="E544" s="180">
        <f>AY59</f>
        <v>307599</v>
      </c>
      <c r="F544" s="263">
        <f t="shared" ref="F544:G550" si="19">IF(B544=0,"",IF(D544=0,"",B544/D544))</f>
        <v>3.9262629053159226</v>
      </c>
      <c r="G544" s="263">
        <f t="shared" si="19"/>
        <v>3.4954720268921555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2580306.62</v>
      </c>
      <c r="C547" s="240">
        <f>BB71</f>
        <v>2928982.1999999997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1400734.2400000002</v>
      </c>
      <c r="C548" s="240">
        <f>BC71</f>
        <v>1435611.01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467348.91000000003</v>
      </c>
      <c r="C549" s="240">
        <f>BD71</f>
        <v>492124.51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0</v>
      </c>
      <c r="C550" s="240">
        <f>BE71</f>
        <v>2217050.4</v>
      </c>
      <c r="D550" s="240">
        <f>'Prior Year'!BE59</f>
        <v>592698</v>
      </c>
      <c r="E550" s="180">
        <f>BE59</f>
        <v>592698</v>
      </c>
      <c r="F550" s="263" t="str">
        <f t="shared" si="19"/>
        <v/>
      </c>
      <c r="G550" s="263">
        <f t="shared" si="19"/>
        <v>3.7406071894961683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2379354.4300000002</v>
      </c>
      <c r="C557" s="240">
        <f>BL71</f>
        <v>1327963.5799999998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16156769.950000001</v>
      </c>
      <c r="C559" s="240">
        <f>BN71</f>
        <v>7748774.0500000007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3531047.0300000003</v>
      </c>
      <c r="C569" s="240">
        <f>BX71</f>
        <v>3872579.9999999995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1698188.0299999996</v>
      </c>
      <c r="C570" s="240">
        <f>BY71</f>
        <v>1885413.5999999996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3188015.77</v>
      </c>
      <c r="C571" s="240">
        <f>BZ71</f>
        <v>1858361.43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181427610.34</v>
      </c>
      <c r="C574" s="240">
        <f>CC71</f>
        <v>177928409.04999998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20424471</v>
      </c>
      <c r="C575" s="240">
        <f>CD71</f>
        <v>25651842.41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592617.86000000022</v>
      </c>
      <c r="E612" s="180">
        <f>SUM(C624:D647)+SUM(C668:D713)</f>
        <v>584481908.14963698</v>
      </c>
      <c r="F612" s="180">
        <f>CE64-(AX64+BD64+BE64+BG64+BJ64+BN64+BP64+BQ64+CB64+CC64+CD64)</f>
        <v>155117450.15999997</v>
      </c>
      <c r="G612" s="180">
        <f>CE77-(AX77+AY77+BD77+BE77+BG77+BJ77+BN77+BP77+BQ77+CB77+CC77+CD77)</f>
        <v>307599</v>
      </c>
      <c r="H612" s="197">
        <f>CE60-(AX60+AY60+AZ60+BD60+BE60+BG60+BJ60+BN60+BO60+BP60+BQ60+BR60+CB60+CC60+CD60)</f>
        <v>2757.7310078414071</v>
      </c>
      <c r="I612" s="180">
        <f>CE78-(AX78+AY78+AZ78+BD78+BE78+BF78+BG78+BJ78+BN78+BO78+BP78+BQ78+BR78+CB78+CC78+CD78)</f>
        <v>278272</v>
      </c>
      <c r="J612" s="180">
        <f>CE79-(AX79+AY79+AZ79+BA79+BD79+BE79+BF79+BG79+BJ79+BN79+BO79+BP79+BQ79+BR79+CB79+CC79+CD79)</f>
        <v>3318904</v>
      </c>
      <c r="K612" s="180">
        <f>CE75-(AW75+AX75+AY75+AZ75+BA75+BB75+BC75+BD75+BE75+BF75+BG75+BH75+BI75+BJ75+BK75+BL75+BM75+BN75+BO75+BP75+BQ75+BR75+BS75+BT75+BU75+BV75+BW75+BX75+CB75+CC75+CD75)</f>
        <v>3347564929.3800001</v>
      </c>
      <c r="L612" s="197">
        <f>CE80-(AW80+AX80+AY80+AZ80+BA80+BB80+BC80+BD80+BE80+BF80+BG80+BH80+BI80+BJ80+BK80+BL80+BM80+BN80+BO80+BP80+BQ80+BR80+BS80+BT80+BU80+BV80+BW80+BX80+BY80+BZ80+CA80+CB80+CC80+CD80)</f>
        <v>884.37694097474298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2217050.4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25651842.41</v>
      </c>
      <c r="D615" s="266">
        <f>SUM(C614:C615)</f>
        <v>27868892.809999999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7748774.0500000007</v>
      </c>
      <c r="D619" s="180">
        <f>(D615/D612)*BN76</f>
        <v>491380.17461547547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177928409.04999998</v>
      </c>
      <c r="D620" s="180">
        <f>(D615/D612)*CC76</f>
        <v>252182.83574736901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186420746.11036283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492124.51</v>
      </c>
      <c r="D624" s="180">
        <f>(D615/D612)*BD76</f>
        <v>0</v>
      </c>
      <c r="E624" s="180">
        <f>(E623/E612)*SUM(C624:D624)</f>
        <v>156963.31580875759</v>
      </c>
      <c r="F624" s="180">
        <f>SUM(C624:E624)</f>
        <v>649087.82580875757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1075203.7000000002</v>
      </c>
      <c r="D625" s="180">
        <f>(D615/D612)*AY76</f>
        <v>364641.19837425585</v>
      </c>
      <c r="E625" s="180">
        <f>(E623/E612)*SUM(C625:D625)</f>
        <v>459239.12527572911</v>
      </c>
      <c r="F625" s="180">
        <f>(F624/F612)*AY64</f>
        <v>1307.644152804867</v>
      </c>
      <c r="G625" s="180">
        <f>SUM(C625:F625)</f>
        <v>1900391.6678027899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5492368.7999999998</v>
      </c>
      <c r="D631" s="180">
        <f>(D615/D612)*AW76</f>
        <v>206790.26390545306</v>
      </c>
      <c r="E631" s="180">
        <f>(E623/E612)*SUM(C631:D631)</f>
        <v>1817749.1383067567</v>
      </c>
      <c r="F631" s="180">
        <f>(F624/F612)*AW64</f>
        <v>212.66231734694313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2928982.1999999997</v>
      </c>
      <c r="D632" s="180">
        <f>(D615/D612)*BB76</f>
        <v>26159.571031859708</v>
      </c>
      <c r="E632" s="180">
        <f>(E623/E612)*SUM(C632:D632)</f>
        <v>942543.6889256438</v>
      </c>
      <c r="F632" s="180">
        <f>(F624/F612)*BB64</f>
        <v>1.1609037882480602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1435611.01</v>
      </c>
      <c r="D633" s="180">
        <f>(D615/D612)*BC76</f>
        <v>0</v>
      </c>
      <c r="E633" s="180">
        <f>(E623/E612)*SUM(C633:D633)</f>
        <v>457888.72482933116</v>
      </c>
      <c r="F633" s="180">
        <f>(F624/F612)*BC64</f>
        <v>69.204268803190885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25115.577149559238</v>
      </c>
      <c r="E634" s="180">
        <f>(E623/E612)*SUM(C634:D634)</f>
        <v>8010.6237095272536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1327963.5799999998</v>
      </c>
      <c r="D637" s="180">
        <f>(D615/D612)*BL76</f>
        <v>165193.69144098283</v>
      </c>
      <c r="E637" s="180">
        <f>(E623/E612)*SUM(C637:D637)</f>
        <v>476243.12869386189</v>
      </c>
      <c r="F637" s="180">
        <f>(F624/F612)*BL64</f>
        <v>102.45182017550786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3872579.9999999995</v>
      </c>
      <c r="D644" s="180">
        <f>(D615/D612)*BX76</f>
        <v>112578.28084309705</v>
      </c>
      <c r="E644" s="180">
        <f>(E623/E612)*SUM(C644:D644)</f>
        <v>1271067.8803294322</v>
      </c>
      <c r="F644" s="180">
        <f>(F624/F612)*BX64</f>
        <v>125.17997554423188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20567356.818451166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1885413.5999999996</v>
      </c>
      <c r="D645" s="180">
        <f>(D615/D612)*BY76</f>
        <v>15015.171472059408</v>
      </c>
      <c r="E645" s="180">
        <f>(E623/E612)*SUM(C645:D645)</f>
        <v>606142.54191204172</v>
      </c>
      <c r="F645" s="180">
        <f>(F624/F612)*BY64</f>
        <v>3.7279644773463461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1858361.43</v>
      </c>
      <c r="D646" s="180">
        <f>(D615/D612)*BZ76</f>
        <v>0</v>
      </c>
      <c r="E646" s="180">
        <f>(E623/E612)*SUM(C646:D646)</f>
        <v>592725.14596743882</v>
      </c>
      <c r="F646" s="180">
        <f>(F624/F612)*BZ64</f>
        <v>0.99109707762878063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4957662.6084130947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233914684.73999995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54668878.669999994</v>
      </c>
      <c r="D668" s="180">
        <f>(D615/D612)*C76</f>
        <v>3996079.3941860357</v>
      </c>
      <c r="E668" s="180">
        <f>(E623/E612)*SUM(C668:D668)</f>
        <v>18711212.61474327</v>
      </c>
      <c r="F668" s="180">
        <f>(F624/F612)*C64</f>
        <v>23196.706816486105</v>
      </c>
      <c r="G668" s="180">
        <f>(G625/G612)*C77</f>
        <v>407411.68905486423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1667051.177928528</v>
      </c>
      <c r="L668" s="180">
        <f>(L647/L612)*C80</f>
        <v>1484491.4113358767</v>
      </c>
      <c r="M668" s="180">
        <f t="shared" ref="M668:M713" si="20">ROUND(SUM(D668:L668),0)</f>
        <v>26289443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15378332.689999999</v>
      </c>
      <c r="D669" s="180">
        <f>(D615/D612)*D76</f>
        <v>467299.65626544016</v>
      </c>
      <c r="E669" s="180">
        <f>(E623/E612)*SUM(C669:D669)</f>
        <v>5053970.9842054527</v>
      </c>
      <c r="F669" s="180">
        <f>(F624/F612)*D64</f>
        <v>5091.4636142800964</v>
      </c>
      <c r="G669" s="180">
        <f>(G625/G612)*D77</f>
        <v>257190.05828680311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413217.72329181392</v>
      </c>
      <c r="L669" s="180">
        <f>(L647/L612)*D80</f>
        <v>448501.8685097759</v>
      </c>
      <c r="M669" s="180">
        <f t="shared" si="20"/>
        <v>6645272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22151001.389999997</v>
      </c>
      <c r="D670" s="180">
        <f>(D615/D612)*E76</f>
        <v>2791425.6695523513</v>
      </c>
      <c r="E670" s="180">
        <f>(E623/E612)*SUM(C670:D670)</f>
        <v>7955397.4167744992</v>
      </c>
      <c r="F670" s="180">
        <f>(F624/F612)*E64</f>
        <v>5963.2759551059426</v>
      </c>
      <c r="G670" s="180">
        <f>(G625/G612)*E77</f>
        <v>686039.91549980722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461865.09157072526</v>
      </c>
      <c r="L670" s="180">
        <f>(L647/L612)*E80</f>
        <v>653088.17436018481</v>
      </c>
      <c r="M670" s="180">
        <f t="shared" si="20"/>
        <v>12553780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6253706.4400000004</v>
      </c>
      <c r="D673" s="180">
        <f>(D615/D612)*H76</f>
        <v>0</v>
      </c>
      <c r="E673" s="180">
        <f>(E623/E612)*SUM(C673:D673)</f>
        <v>1994622.2530492966</v>
      </c>
      <c r="F673" s="180">
        <f>(F624/F612)*H64</f>
        <v>273.89010631320775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207010.66753496369</v>
      </c>
      <c r="L673" s="180">
        <f>(L647/L612)*H80</f>
        <v>80167.187104274213</v>
      </c>
      <c r="M673" s="180">
        <f t="shared" si="20"/>
        <v>2282074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20094504.509999994</v>
      </c>
      <c r="D680" s="180">
        <f>(D615/D612)*O76</f>
        <v>1977060.1227339238</v>
      </c>
      <c r="E680" s="180">
        <f>(E623/E612)*SUM(C680:D680)</f>
        <v>7039734.6595096812</v>
      </c>
      <c r="F680" s="180">
        <f>(F624/F612)*O64</f>
        <v>5606.9599223402192</v>
      </c>
      <c r="G680" s="180">
        <f>(G625/G612)*O77</f>
        <v>184955.17007211377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438984.34108336398</v>
      </c>
      <c r="L680" s="180">
        <f>(L647/L612)*O80</f>
        <v>479368.98616212007</v>
      </c>
      <c r="M680" s="180">
        <f t="shared" si="20"/>
        <v>10125710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79329761.810000002</v>
      </c>
      <c r="D681" s="180">
        <f>(D615/D612)*P76</f>
        <v>3248378.9702301826</v>
      </c>
      <c r="E681" s="180">
        <f>(E623/E612)*SUM(C681:D681)</f>
        <v>26338332.122875392</v>
      </c>
      <c r="F681" s="180">
        <f>(F624/F612)*P64</f>
        <v>187521.48542450613</v>
      </c>
      <c r="G681" s="180">
        <f>(G625/G612)*P77</f>
        <v>140015.33284378241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4000082.5508063873</v>
      </c>
      <c r="L681" s="180">
        <f>(L647/L612)*P80</f>
        <v>442115.88897917321</v>
      </c>
      <c r="M681" s="180">
        <f t="shared" si="20"/>
        <v>34356446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6911843.7199999997</v>
      </c>
      <c r="D683" s="180">
        <f>(D615/D612)*R76</f>
        <v>1188767.6177246787</v>
      </c>
      <c r="E683" s="180">
        <f>(E623/E612)*SUM(C683:D683)</f>
        <v>2583693.3333137194</v>
      </c>
      <c r="F683" s="180">
        <f>(F624/F612)*R64</f>
        <v>1783.2208615409463</v>
      </c>
      <c r="G683" s="180">
        <f>(G625/G612)*R77</f>
        <v>2100.5697907111162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522266.54608158063</v>
      </c>
      <c r="L683" s="180">
        <f>(L647/L612)*R80</f>
        <v>174114.17618273527</v>
      </c>
      <c r="M683" s="180">
        <f t="shared" si="20"/>
        <v>4472725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5903968.9700000007</v>
      </c>
      <c r="D684" s="180">
        <f>(D615/D612)*S76</f>
        <v>582294.17159829393</v>
      </c>
      <c r="E684" s="180">
        <f>(E623/E612)*SUM(C684:D684)</f>
        <v>2068796.3091157502</v>
      </c>
      <c r="F684" s="180">
        <f>(F624/F612)*S64</f>
        <v>5491.622877722235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1029.5459699137725</v>
      </c>
      <c r="L684" s="180">
        <f>(L647/L612)*S80</f>
        <v>0</v>
      </c>
      <c r="M684" s="180">
        <f t="shared" si="20"/>
        <v>2657612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15250821.159999998</v>
      </c>
      <c r="D685" s="180">
        <f>(D615/D612)*T76</f>
        <v>192309.31632992221</v>
      </c>
      <c r="E685" s="180">
        <f>(E623/E612)*SUM(C685:D685)</f>
        <v>4925592.8464770475</v>
      </c>
      <c r="F685" s="180">
        <f>(F624/F612)*T64</f>
        <v>50013.137421204206</v>
      </c>
      <c r="G685" s="180">
        <f>(G625/G612)*T77</f>
        <v>15877.836359198731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590938.54415387183</v>
      </c>
      <c r="L685" s="180">
        <f>(L647/L612)*T80</f>
        <v>88700.094045566526</v>
      </c>
      <c r="M685" s="180">
        <f t="shared" si="20"/>
        <v>5863432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38233380.719999991</v>
      </c>
      <c r="D686" s="180">
        <f>(D615/D612)*U76</f>
        <v>1098037.0250725346</v>
      </c>
      <c r="E686" s="180">
        <f>(E623/E612)*SUM(C686:D686)</f>
        <v>12544771.941405624</v>
      </c>
      <c r="F686" s="180">
        <f>(F624/F612)*U64</f>
        <v>58446.400950204916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1027493.4316911417</v>
      </c>
      <c r="L686" s="180">
        <f>(L647/L612)*U80</f>
        <v>209.64250683381817</v>
      </c>
      <c r="M686" s="180">
        <f t="shared" si="20"/>
        <v>14728958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600.38</v>
      </c>
      <c r="D687" s="180">
        <f>(D615/D612)*V76</f>
        <v>0</v>
      </c>
      <c r="E687" s="180">
        <f>(E623/E612)*SUM(C687:D687)</f>
        <v>191.4914490750763</v>
      </c>
      <c r="F687" s="180">
        <f>(F624/F612)*V64</f>
        <v>2.5122856806703324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71223.138643634316</v>
      </c>
      <c r="L687" s="180">
        <f>(L647/L612)*V80</f>
        <v>0</v>
      </c>
      <c r="M687" s="180">
        <f t="shared" si="20"/>
        <v>71417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2793517.6500000004</v>
      </c>
      <c r="D688" s="180">
        <f>(D615/D612)*W76</f>
        <v>85053.523216499365</v>
      </c>
      <c r="E688" s="180">
        <f>(E623/E612)*SUM(C688:D688)</f>
        <v>918121.46511371131</v>
      </c>
      <c r="F688" s="180">
        <f>(F624/F612)*W64</f>
        <v>1603.6907709496452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370467.07374952681</v>
      </c>
      <c r="L688" s="180">
        <f>(L647/L612)*W80</f>
        <v>0</v>
      </c>
      <c r="M688" s="180">
        <f t="shared" si="20"/>
        <v>1375246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3281986.7899999996</v>
      </c>
      <c r="D689" s="180">
        <f>(D615/D612)*X76</f>
        <v>164024.60639981212</v>
      </c>
      <c r="E689" s="180">
        <f>(E623/E612)*SUM(C689:D689)</f>
        <v>1099106.7587624956</v>
      </c>
      <c r="F689" s="180">
        <f>(F624/F612)*X64</f>
        <v>2737.4370346982582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1191645.1028881934</v>
      </c>
      <c r="L689" s="180">
        <f>(L647/L612)*X80</f>
        <v>0</v>
      </c>
      <c r="M689" s="180">
        <f t="shared" si="20"/>
        <v>2457514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24714391.800000001</v>
      </c>
      <c r="D690" s="180">
        <f>(D615/D612)*Y76</f>
        <v>1962840.6438964824</v>
      </c>
      <c r="E690" s="180">
        <f>(E623/E612)*SUM(C690:D690)</f>
        <v>8508714.3109270409</v>
      </c>
      <c r="F690" s="180">
        <f>(F624/F612)*Y64</f>
        <v>49580.607424973859</v>
      </c>
      <c r="G690" s="180">
        <f>(G625/G612)*Y77</f>
        <v>3645.1064015281131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1486023.4880356172</v>
      </c>
      <c r="L690" s="180">
        <f>(L647/L612)*Y80</f>
        <v>71374.887876641733</v>
      </c>
      <c r="M690" s="180">
        <f t="shared" si="20"/>
        <v>12082179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13107006.860000001</v>
      </c>
      <c r="D691" s="180">
        <f>(D615/D612)*Z76</f>
        <v>0</v>
      </c>
      <c r="E691" s="180">
        <f>(E623/E612)*SUM(C691:D691)</f>
        <v>4180485.253769889</v>
      </c>
      <c r="F691" s="180">
        <f>(F624/F612)*Z64</f>
        <v>17647.975029575744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778657.9203566697</v>
      </c>
      <c r="L691" s="180">
        <f>(L647/L612)*Z80</f>
        <v>8579.6733466629394</v>
      </c>
      <c r="M691" s="180">
        <f t="shared" si="20"/>
        <v>4985371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1448911.99</v>
      </c>
      <c r="D692" s="180">
        <f>(D615/D612)*AA76</f>
        <v>108634.61746608272</v>
      </c>
      <c r="E692" s="180">
        <f>(E623/E612)*SUM(C692:D692)</f>
        <v>496780.13402453321</v>
      </c>
      <c r="F692" s="180">
        <f>(F624/F612)*AA64</f>
        <v>2520.1423166385521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71739.496774263083</v>
      </c>
      <c r="L692" s="180">
        <f>(L647/L612)*AA80</f>
        <v>0</v>
      </c>
      <c r="M692" s="180">
        <f t="shared" si="20"/>
        <v>679674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58761612.719999999</v>
      </c>
      <c r="D693" s="180">
        <f>(D615/D612)*AB76</f>
        <v>860903.22005827236</v>
      </c>
      <c r="E693" s="180">
        <f>(E623/E612)*SUM(C693:D693)</f>
        <v>19016626.094912544</v>
      </c>
      <c r="F693" s="180">
        <f>(F624/F612)*AB64</f>
        <v>174828.36246011595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1873855.5834824373</v>
      </c>
      <c r="L693" s="180">
        <f>(L647/L612)*AB80</f>
        <v>10.75089778634965</v>
      </c>
      <c r="M693" s="180">
        <f t="shared" si="20"/>
        <v>21926224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9386885.2199999988</v>
      </c>
      <c r="D694" s="180">
        <f>(D615/D612)*AC76</f>
        <v>145002.28543627416</v>
      </c>
      <c r="E694" s="180">
        <f>(E623/E612)*SUM(C694:D694)</f>
        <v>3040199.4584040209</v>
      </c>
      <c r="F694" s="180">
        <f>(F624/F612)*AC64</f>
        <v>5137.6333391647477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653795.15098566841</v>
      </c>
      <c r="L694" s="180">
        <f>(L647/L612)*AC80</f>
        <v>0</v>
      </c>
      <c r="M694" s="180">
        <f t="shared" si="20"/>
        <v>3844135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1047061.44</v>
      </c>
      <c r="D695" s="180">
        <f>(D615/D612)*AD76</f>
        <v>0</v>
      </c>
      <c r="E695" s="180">
        <f>(E623/E612)*SUM(C695:D695)</f>
        <v>333960.67893040413</v>
      </c>
      <c r="F695" s="180">
        <f>(F624/F612)*AD64</f>
        <v>72.727402366667988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18397.624602203792</v>
      </c>
      <c r="L695" s="180">
        <f>(L647/L612)*AD80</f>
        <v>0</v>
      </c>
      <c r="M695" s="180">
        <f t="shared" si="20"/>
        <v>352431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2154118.4500000007</v>
      </c>
      <c r="D696" s="180">
        <f>(D615/D612)*AE76</f>
        <v>0</v>
      </c>
      <c r="E696" s="180">
        <f>(E623/E612)*SUM(C696:D696)</f>
        <v>687056.9697022842</v>
      </c>
      <c r="F696" s="180">
        <f>(F624/F612)*AE64</f>
        <v>13.388786284663729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53808.895531319118</v>
      </c>
      <c r="L696" s="180">
        <f>(L647/L612)*AE80</f>
        <v>0</v>
      </c>
      <c r="M696" s="180">
        <f t="shared" si="20"/>
        <v>740879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30549429.770000003</v>
      </c>
      <c r="D698" s="180">
        <f>(D615/D612)*AG76</f>
        <v>1963372.5164554385</v>
      </c>
      <c r="E698" s="180">
        <f>(E623/E612)*SUM(C698:D698)</f>
        <v>10369971.723449826</v>
      </c>
      <c r="F698" s="180">
        <f>(F624/F612)*AG64</f>
        <v>8886.0933776860329</v>
      </c>
      <c r="G698" s="180">
        <f>(G625/G612)*AG77</f>
        <v>91109.125598873026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2549417.5835539913</v>
      </c>
      <c r="L698" s="180">
        <f>(L647/L612)*AG80</f>
        <v>501391.42083736788</v>
      </c>
      <c r="M698" s="180">
        <f t="shared" si="20"/>
        <v>15484148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6445028.7600000007</v>
      </c>
      <c r="D700" s="180">
        <f>(D615/D612)*AI76</f>
        <v>571706.56877572055</v>
      </c>
      <c r="E700" s="180">
        <f>(E623/E612)*SUM(C700:D700)</f>
        <v>2237990.6324053844</v>
      </c>
      <c r="F700" s="180">
        <f>(F624/F612)*AI64</f>
        <v>7658.2321839484093</v>
      </c>
      <c r="G700" s="180">
        <f>(G625/G612)*AI77</f>
        <v>69751.273344495596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259081.90315653529</v>
      </c>
      <c r="L700" s="180">
        <f>(L647/L612)*AI80</f>
        <v>97815.081470256264</v>
      </c>
      <c r="M700" s="180">
        <f t="shared" si="20"/>
        <v>3244004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58518328.359999999</v>
      </c>
      <c r="D701" s="180">
        <f>(D615/D612)*AJ76</f>
        <v>3484483.3596550953</v>
      </c>
      <c r="E701" s="180">
        <f>(E623/E612)*SUM(C701:D701)</f>
        <v>19775822.417345475</v>
      </c>
      <c r="F701" s="180">
        <f>(F624/F612)*AJ64</f>
        <v>12997.076850863967</v>
      </c>
      <c r="G701" s="180">
        <f>(G625/G612)*AJ77</f>
        <v>25145.056024100712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784046.65341948136</v>
      </c>
      <c r="L701" s="180">
        <f>(L647/L612)*AJ80</f>
        <v>158268.58919890132</v>
      </c>
      <c r="M701" s="180">
        <f t="shared" si="20"/>
        <v>24240763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192813.27</v>
      </c>
      <c r="D702" s="180">
        <f>(D615/D612)*AK76</f>
        <v>44013.277221741489</v>
      </c>
      <c r="E702" s="180">
        <f>(E623/E612)*SUM(C702:D702)</f>
        <v>75535.925092338613</v>
      </c>
      <c r="F702" s="180">
        <f>(F624/F612)*AK64</f>
        <v>17.286557472629351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5275.2530985588719</v>
      </c>
      <c r="L702" s="180">
        <f>(L647/L612)*AK80</f>
        <v>0</v>
      </c>
      <c r="M702" s="180">
        <f t="shared" si="20"/>
        <v>124842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596102.14</v>
      </c>
      <c r="D703" s="180">
        <f>(D615/D612)*AL76</f>
        <v>0</v>
      </c>
      <c r="E703" s="180">
        <f>(E623/E612)*SUM(C703:D703)</f>
        <v>190127.02386047837</v>
      </c>
      <c r="F703" s="180">
        <f>(F624/F612)*AL64</f>
        <v>46.658222553396165</v>
      </c>
      <c r="G703" s="180">
        <f>(G625/G612)*AL77</f>
        <v>451.00469035856315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16354.425283730761</v>
      </c>
      <c r="L703" s="180">
        <f>(L647/L612)*AL80</f>
        <v>0</v>
      </c>
      <c r="M703" s="180">
        <f t="shared" si="20"/>
        <v>206979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2580313.44</v>
      </c>
      <c r="D706" s="180">
        <f>(D615/D612)*AO76</f>
        <v>0</v>
      </c>
      <c r="E706" s="180">
        <f>(E623/E612)*SUM(C706:D706)</f>
        <v>822992.03786517691</v>
      </c>
      <c r="F706" s="180">
        <f>(F624/F612)*AO64</f>
        <v>2.2801300299764553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21.501795572699301</v>
      </c>
      <c r="M706" s="180">
        <f t="shared" si="20"/>
        <v>823016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10419150.870000001</v>
      </c>
      <c r="D707" s="180">
        <f>(D615/D612)*AP76</f>
        <v>97964.247560948585</v>
      </c>
      <c r="E707" s="180">
        <f>(E623/E612)*SUM(C707:D707)</f>
        <v>3354438.2123840526</v>
      </c>
      <c r="F707" s="180">
        <f>(F624/F612)*AP64</f>
        <v>1766.7913718472482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147854.20818447985</v>
      </c>
      <c r="L707" s="180">
        <f>(L647/L612)*AP80</f>
        <v>12886.456122630145</v>
      </c>
      <c r="M707" s="180">
        <f t="shared" si="20"/>
        <v>3614910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46814509.530000001</v>
      </c>
      <c r="D713" s="180">
        <f>(D615/D612)*AV76</f>
        <v>1180185.2355841454</v>
      </c>
      <c r="E713" s="180">
        <f>(E623/E612)*SUM(C713:D713)</f>
        <v>15307927.726735881</v>
      </c>
      <c r="F713" s="180">
        <f>(F624/F612)*AV64</f>
        <v>18357.743814185342</v>
      </c>
      <c r="G713" s="180">
        <f>(G625/G612)*AV77</f>
        <v>16699.529836153371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905773.69659256423</v>
      </c>
      <c r="L713" s="180">
        <f>(L647/L612)*AV80</f>
        <v>256556.81768073514</v>
      </c>
      <c r="M713" s="180">
        <f t="shared" si="20"/>
        <v>17685501</v>
      </c>
      <c r="N713" s="199" t="s">
        <v>741</v>
      </c>
    </row>
    <row r="715" spans="1:15" ht="12.6" customHeight="1" x14ac:dyDescent="0.25">
      <c r="C715" s="180">
        <f>SUM(C614:C647)+SUM(C668:C713)</f>
        <v>770902654.25999999</v>
      </c>
      <c r="D715" s="180">
        <f>SUM(D616:D647)+SUM(D668:D713)</f>
        <v>27868892.809999984</v>
      </c>
      <c r="E715" s="180">
        <f>SUM(E624:E647)+SUM(E668:E713)</f>
        <v>186420746.11036286</v>
      </c>
      <c r="F715" s="180">
        <f>SUM(F625:F648)+SUM(F668:F713)</f>
        <v>649087.82580875803</v>
      </c>
      <c r="G715" s="180">
        <f>SUM(G626:G647)+SUM(G668:G713)</f>
        <v>1900391.6678027899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20567356.818451162</v>
      </c>
      <c r="L715" s="180">
        <f>SUM(L668:L713)</f>
        <v>4957662.6084130965</v>
      </c>
      <c r="M715" s="180">
        <f>SUM(M668:M713)</f>
        <v>233914685</v>
      </c>
      <c r="N715" s="198" t="s">
        <v>742</v>
      </c>
    </row>
    <row r="716" spans="1:15" ht="12.6" customHeight="1" x14ac:dyDescent="0.25">
      <c r="C716" s="180">
        <f>CE71</f>
        <v>770902654.25999999</v>
      </c>
      <c r="D716" s="180">
        <f>D615</f>
        <v>27868892.809999999</v>
      </c>
      <c r="E716" s="180">
        <f>E623</f>
        <v>186420746.11036283</v>
      </c>
      <c r="F716" s="180">
        <f>F624</f>
        <v>649087.82580875757</v>
      </c>
      <c r="G716" s="180">
        <f>G625</f>
        <v>1900391.6678027899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20567356.818451166</v>
      </c>
      <c r="L716" s="180">
        <f>L647</f>
        <v>4957662.6084130947</v>
      </c>
      <c r="M716" s="180">
        <f>C648</f>
        <v>233914684.73999995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7" transitionEvaluation="1" transitionEntry="1" codeName="Sheet10">
    <pageSetUpPr autoPageBreaks="0" fitToPage="1"/>
  </sheetPr>
  <dimension ref="A1:CF817"/>
  <sheetViews>
    <sheetView showGridLines="0" topLeftCell="A197" zoomScale="75" workbookViewId="0">
      <selection activeCell="C233" sqref="C233:C23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288">
        <v>8328918.3999999994</v>
      </c>
      <c r="D47" s="288">
        <v>2320954.14</v>
      </c>
      <c r="E47" s="288">
        <v>2761154.4000000004</v>
      </c>
      <c r="F47" s="288">
        <v>0</v>
      </c>
      <c r="G47" s="288"/>
      <c r="H47" s="288">
        <v>800245.74</v>
      </c>
      <c r="I47" s="288"/>
      <c r="J47" s="288"/>
      <c r="K47" s="288"/>
      <c r="L47" s="288"/>
      <c r="M47" s="288"/>
      <c r="N47" s="288"/>
      <c r="O47" s="288">
        <v>2745890.2899999991</v>
      </c>
      <c r="P47" s="288">
        <v>3405381.4200000009</v>
      </c>
      <c r="Q47" s="288"/>
      <c r="R47" s="288">
        <v>979105.40999999992</v>
      </c>
      <c r="S47" s="288">
        <v>857001.73</v>
      </c>
      <c r="T47" s="288">
        <v>664678.43999999994</v>
      </c>
      <c r="U47" s="288">
        <v>4169254.7499999995</v>
      </c>
      <c r="V47" s="288">
        <v>0</v>
      </c>
      <c r="W47" s="288">
        <v>315005.93000000005</v>
      </c>
      <c r="X47" s="288">
        <v>384975.14999999997</v>
      </c>
      <c r="Y47" s="288">
        <v>2343675.3399999994</v>
      </c>
      <c r="Z47" s="288"/>
      <c r="AA47" s="288">
        <v>117249.34</v>
      </c>
      <c r="AB47" s="288">
        <v>2722180.8000000003</v>
      </c>
      <c r="AC47" s="288">
        <v>1496391.8099999998</v>
      </c>
      <c r="AD47" s="288">
        <v>0</v>
      </c>
      <c r="AE47" s="288">
        <v>419710.10999999993</v>
      </c>
      <c r="AF47" s="288"/>
      <c r="AG47" s="288">
        <v>3268896.92</v>
      </c>
      <c r="AH47" s="288"/>
      <c r="AI47" s="288">
        <v>569738.20000000007</v>
      </c>
      <c r="AJ47" s="288">
        <v>6991807.160000002</v>
      </c>
      <c r="AK47" s="288">
        <v>37146.47</v>
      </c>
      <c r="AL47" s="288">
        <v>106581.68</v>
      </c>
      <c r="AM47" s="288"/>
      <c r="AN47" s="288"/>
      <c r="AO47" s="288"/>
      <c r="AP47" s="288">
        <v>1080023.79</v>
      </c>
      <c r="AQ47" s="288"/>
      <c r="AR47" s="288"/>
      <c r="AS47" s="288"/>
      <c r="AT47" s="288"/>
      <c r="AU47" s="288"/>
      <c r="AV47" s="288">
        <v>5091767.6199999992</v>
      </c>
      <c r="AW47" s="288">
        <v>886772.25000000012</v>
      </c>
      <c r="AX47" s="288"/>
      <c r="AY47" s="288">
        <v>280035.06000000006</v>
      </c>
      <c r="AZ47" s="288"/>
      <c r="BA47" s="288"/>
      <c r="BB47" s="288">
        <v>465354.64</v>
      </c>
      <c r="BC47" s="288">
        <v>217817.21000000002</v>
      </c>
      <c r="BD47" s="288">
        <v>99349.71</v>
      </c>
      <c r="BE47" s="288"/>
      <c r="BF47" s="288"/>
      <c r="BG47" s="288"/>
      <c r="BH47" s="288"/>
      <c r="BI47" s="288">
        <v>0</v>
      </c>
      <c r="BJ47" s="288"/>
      <c r="BK47" s="288"/>
      <c r="BL47" s="288">
        <v>544299.77</v>
      </c>
      <c r="BM47" s="288"/>
      <c r="BN47" s="288">
        <v>857066.5899999995</v>
      </c>
      <c r="BO47" s="288"/>
      <c r="BP47" s="288"/>
      <c r="BQ47" s="288"/>
      <c r="BR47" s="288"/>
      <c r="BS47" s="288"/>
      <c r="BT47" s="288"/>
      <c r="BU47" s="288"/>
      <c r="BV47" s="288"/>
      <c r="BW47" s="288"/>
      <c r="BX47" s="288">
        <v>640059.04999999993</v>
      </c>
      <c r="BY47" s="288">
        <v>274942.01</v>
      </c>
      <c r="BZ47" s="288">
        <v>678369.1100000001</v>
      </c>
      <c r="CA47" s="288"/>
      <c r="CB47" s="288"/>
      <c r="CC47" s="288">
        <v>2453723.1700000004</v>
      </c>
      <c r="CD47" s="195"/>
      <c r="CE47" s="195">
        <f>SUM(C47:CC47)</f>
        <v>59375523.610000007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288">
        <v>3403303.91</v>
      </c>
      <c r="D51" s="288">
        <v>883511.08</v>
      </c>
      <c r="E51" s="288">
        <v>1634468.1300000001</v>
      </c>
      <c r="F51" s="288">
        <v>0</v>
      </c>
      <c r="G51" s="288"/>
      <c r="H51" s="288">
        <v>46502.04</v>
      </c>
      <c r="I51" s="288"/>
      <c r="J51" s="288"/>
      <c r="K51" s="288"/>
      <c r="L51" s="288"/>
      <c r="M51" s="288"/>
      <c r="N51" s="288"/>
      <c r="O51" s="288">
        <v>1437946.65</v>
      </c>
      <c r="P51" s="288">
        <v>4134740.7600000002</v>
      </c>
      <c r="Q51" s="288"/>
      <c r="R51" s="288">
        <v>513101.19</v>
      </c>
      <c r="S51" s="288">
        <v>310584.58999999997</v>
      </c>
      <c r="T51" s="288">
        <v>47125.75</v>
      </c>
      <c r="U51" s="288">
        <v>1278357.5799999996</v>
      </c>
      <c r="V51" s="288">
        <v>0</v>
      </c>
      <c r="W51" s="288">
        <v>790872.7</v>
      </c>
      <c r="X51" s="288">
        <v>217373.68</v>
      </c>
      <c r="Y51" s="288">
        <v>3016057.2099999995</v>
      </c>
      <c r="Z51" s="288"/>
      <c r="AA51" s="288">
        <v>103509.40999999999</v>
      </c>
      <c r="AB51" s="288">
        <v>497156.73</v>
      </c>
      <c r="AC51" s="288">
        <v>326478.2</v>
      </c>
      <c r="AD51" s="288">
        <v>27790.92</v>
      </c>
      <c r="AE51" s="288">
        <v>19632.41</v>
      </c>
      <c r="AF51" s="288"/>
      <c r="AG51" s="288">
        <v>1128304.69</v>
      </c>
      <c r="AH51" s="288"/>
      <c r="AI51" s="288">
        <v>336829</v>
      </c>
      <c r="AJ51" s="288">
        <v>2376227.2300000004</v>
      </c>
      <c r="AK51" s="288">
        <v>919.51</v>
      </c>
      <c r="AL51" s="288">
        <v>0</v>
      </c>
      <c r="AM51" s="288"/>
      <c r="AN51" s="288"/>
      <c r="AO51" s="288"/>
      <c r="AP51" s="288">
        <v>355980.60999999993</v>
      </c>
      <c r="AQ51" s="288"/>
      <c r="AR51" s="288"/>
      <c r="AS51" s="288"/>
      <c r="AT51" s="288"/>
      <c r="AU51" s="288"/>
      <c r="AV51" s="288">
        <v>1924406.5799999998</v>
      </c>
      <c r="AW51" s="288">
        <v>41323.39</v>
      </c>
      <c r="AX51" s="288"/>
      <c r="AY51" s="288">
        <v>163640.47</v>
      </c>
      <c r="AZ51" s="288"/>
      <c r="BA51" s="288"/>
      <c r="BB51" s="288">
        <v>19104.27</v>
      </c>
      <c r="BC51" s="288">
        <v>10172.25</v>
      </c>
      <c r="BD51" s="288">
        <v>41712</v>
      </c>
      <c r="BE51" s="288"/>
      <c r="BF51" s="288"/>
      <c r="BG51" s="288"/>
      <c r="BH51" s="288"/>
      <c r="BI51" s="288">
        <v>0</v>
      </c>
      <c r="BJ51" s="288"/>
      <c r="BK51" s="288"/>
      <c r="BL51" s="288">
        <v>76276.03</v>
      </c>
      <c r="BM51" s="288"/>
      <c r="BN51" s="288">
        <v>788633.61</v>
      </c>
      <c r="BO51" s="288"/>
      <c r="BP51" s="288"/>
      <c r="BQ51" s="288"/>
      <c r="BR51" s="288"/>
      <c r="BS51" s="288"/>
      <c r="BT51" s="288"/>
      <c r="BU51" s="288"/>
      <c r="BV51" s="288"/>
      <c r="BW51" s="288"/>
      <c r="BX51" s="288">
        <v>54545.75</v>
      </c>
      <c r="BY51" s="288">
        <v>3189</v>
      </c>
      <c r="BZ51" s="288">
        <v>4799.26</v>
      </c>
      <c r="CA51" s="288"/>
      <c r="CB51" s="288"/>
      <c r="CC51" s="288">
        <v>557922.64999999653</v>
      </c>
      <c r="CD51" s="195"/>
      <c r="CE51" s="195">
        <f>SUM(C51:CD51)</f>
        <v>26572499.239999998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3">
      <c r="A59" s="171" t="s">
        <v>233</v>
      </c>
      <c r="B59" s="175"/>
      <c r="C59" s="288">
        <v>45058</v>
      </c>
      <c r="D59" s="288">
        <v>10334</v>
      </c>
      <c r="E59" s="288">
        <v>24927</v>
      </c>
      <c r="F59" s="288"/>
      <c r="G59" s="288"/>
      <c r="H59" s="288">
        <v>3314</v>
      </c>
      <c r="I59" s="184"/>
      <c r="J59" s="184"/>
      <c r="K59" s="184"/>
      <c r="L59" s="184"/>
      <c r="M59" s="184"/>
      <c r="N59" s="184"/>
      <c r="O59" s="288">
        <v>2357</v>
      </c>
      <c r="P59" s="288">
        <v>2169470</v>
      </c>
      <c r="Q59" s="286"/>
      <c r="R59" s="288">
        <v>2038095</v>
      </c>
      <c r="S59" s="248"/>
      <c r="T59" s="248"/>
      <c r="U59" s="288">
        <v>1313561</v>
      </c>
      <c r="V59" s="288">
        <v>45698</v>
      </c>
      <c r="W59" s="288">
        <v>88354</v>
      </c>
      <c r="X59" s="288">
        <v>269548</v>
      </c>
      <c r="Y59" s="288">
        <v>265891</v>
      </c>
      <c r="Z59" s="288"/>
      <c r="AA59" s="288">
        <v>25165</v>
      </c>
      <c r="AB59" s="248"/>
      <c r="AC59" s="288">
        <v>229045.21999999997</v>
      </c>
      <c r="AD59" s="288">
        <v>6885</v>
      </c>
      <c r="AE59" s="288">
        <v>91002</v>
      </c>
      <c r="AF59" s="288"/>
      <c r="AG59" s="288">
        <v>82156</v>
      </c>
      <c r="AH59" s="288"/>
      <c r="AI59" s="288">
        <v>565</v>
      </c>
      <c r="AJ59" s="288">
        <v>154967</v>
      </c>
      <c r="AK59" s="288">
        <v>6967</v>
      </c>
      <c r="AL59" s="288">
        <v>24827</v>
      </c>
      <c r="AM59" s="288"/>
      <c r="AN59" s="288"/>
      <c r="AO59" s="288"/>
      <c r="AP59" s="288">
        <v>41565</v>
      </c>
      <c r="AQ59" s="288"/>
      <c r="AR59" s="288"/>
      <c r="AS59" s="288"/>
      <c r="AT59" s="288"/>
      <c r="AU59" s="288"/>
      <c r="AV59" s="248"/>
      <c r="AW59" s="248"/>
      <c r="AX59" s="248"/>
      <c r="AY59" s="185">
        <v>280892</v>
      </c>
      <c r="AZ59" s="185"/>
      <c r="BA59" s="248"/>
      <c r="BB59" s="248"/>
      <c r="BC59" s="248"/>
      <c r="BD59" s="248"/>
      <c r="BE59" s="290">
        <v>592698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288">
        <v>401.54</v>
      </c>
      <c r="D60" s="288">
        <v>127.05</v>
      </c>
      <c r="E60" s="288">
        <v>165.4</v>
      </c>
      <c r="F60" s="288">
        <v>0</v>
      </c>
      <c r="G60" s="288">
        <v>0</v>
      </c>
      <c r="H60" s="288">
        <v>39.86</v>
      </c>
      <c r="I60" s="288">
        <v>0</v>
      </c>
      <c r="J60" s="288">
        <v>0</v>
      </c>
      <c r="K60" s="288">
        <v>0</v>
      </c>
      <c r="L60" s="288">
        <v>0</v>
      </c>
      <c r="M60" s="288">
        <v>0</v>
      </c>
      <c r="N60" s="288">
        <v>0</v>
      </c>
      <c r="O60" s="288">
        <v>124.89</v>
      </c>
      <c r="P60" s="288">
        <v>165.23</v>
      </c>
      <c r="Q60" s="288">
        <v>0</v>
      </c>
      <c r="R60" s="288">
        <v>45.64</v>
      </c>
      <c r="S60" s="288">
        <v>45.09</v>
      </c>
      <c r="T60" s="288">
        <v>29.53</v>
      </c>
      <c r="U60" s="288">
        <v>211.18</v>
      </c>
      <c r="V60" s="288">
        <v>0</v>
      </c>
      <c r="W60" s="288">
        <v>13.4</v>
      </c>
      <c r="X60" s="288">
        <v>17.18</v>
      </c>
      <c r="Y60" s="288">
        <v>104.69</v>
      </c>
      <c r="Z60" s="288">
        <v>0</v>
      </c>
      <c r="AA60" s="288">
        <v>5.0199999999999996</v>
      </c>
      <c r="AB60" s="288">
        <v>122.94</v>
      </c>
      <c r="AC60" s="288">
        <v>69.73</v>
      </c>
      <c r="AD60" s="288">
        <v>0</v>
      </c>
      <c r="AE60" s="288">
        <v>19.95</v>
      </c>
      <c r="AF60" s="288">
        <v>0</v>
      </c>
      <c r="AG60" s="288">
        <v>159.52000000000001</v>
      </c>
      <c r="AH60" s="288">
        <v>0</v>
      </c>
      <c r="AI60" s="288">
        <v>28.21</v>
      </c>
      <c r="AJ60" s="288">
        <v>301.38</v>
      </c>
      <c r="AK60" s="288">
        <v>1.62</v>
      </c>
      <c r="AL60" s="288">
        <v>4.6900000000000004</v>
      </c>
      <c r="AM60" s="288">
        <v>0</v>
      </c>
      <c r="AN60" s="288">
        <v>0</v>
      </c>
      <c r="AO60" s="288">
        <v>0</v>
      </c>
      <c r="AP60" s="288">
        <v>92</v>
      </c>
      <c r="AQ60" s="288">
        <v>0</v>
      </c>
      <c r="AR60" s="288">
        <v>0</v>
      </c>
      <c r="AS60" s="288">
        <v>0</v>
      </c>
      <c r="AT60" s="288">
        <v>0</v>
      </c>
      <c r="AU60" s="288">
        <v>0</v>
      </c>
      <c r="AV60" s="288">
        <v>222.67</v>
      </c>
      <c r="AW60" s="288">
        <v>35.729999999999997</v>
      </c>
      <c r="AX60" s="288">
        <v>0</v>
      </c>
      <c r="AY60" s="288">
        <v>15</v>
      </c>
      <c r="AZ60" s="288">
        <v>0</v>
      </c>
      <c r="BA60" s="288">
        <v>0</v>
      </c>
      <c r="BB60" s="288">
        <v>20.89</v>
      </c>
      <c r="BC60" s="288">
        <v>9.0399999999999991</v>
      </c>
      <c r="BD60" s="288">
        <v>5</v>
      </c>
      <c r="BE60" s="288">
        <v>0</v>
      </c>
      <c r="BF60" s="288">
        <v>0</v>
      </c>
      <c r="BG60" s="288">
        <v>0</v>
      </c>
      <c r="BH60" s="288">
        <v>0</v>
      </c>
      <c r="BI60" s="288">
        <v>0</v>
      </c>
      <c r="BJ60" s="288">
        <v>0</v>
      </c>
      <c r="BK60" s="288">
        <v>0</v>
      </c>
      <c r="BL60" s="289">
        <v>29</v>
      </c>
      <c r="BM60" s="288">
        <v>0</v>
      </c>
      <c r="BN60" s="288">
        <v>37.229999999999997</v>
      </c>
      <c r="BO60" s="288">
        <v>0</v>
      </c>
      <c r="BP60" s="288">
        <v>0</v>
      </c>
      <c r="BQ60" s="288">
        <v>0</v>
      </c>
      <c r="BR60" s="288">
        <v>0</v>
      </c>
      <c r="BS60" s="288">
        <v>0</v>
      </c>
      <c r="BT60" s="288">
        <v>0</v>
      </c>
      <c r="BU60" s="288">
        <v>0</v>
      </c>
      <c r="BV60" s="288">
        <v>0</v>
      </c>
      <c r="BW60" s="288">
        <v>0</v>
      </c>
      <c r="BX60" s="288">
        <v>28.75</v>
      </c>
      <c r="BY60" s="288">
        <v>11.08</v>
      </c>
      <c r="BZ60" s="288">
        <v>35.85</v>
      </c>
      <c r="CA60" s="288">
        <v>0</v>
      </c>
      <c r="CB60" s="288">
        <v>0</v>
      </c>
      <c r="CC60" s="288">
        <v>93.23</v>
      </c>
      <c r="CD60" s="249" t="s">
        <v>221</v>
      </c>
      <c r="CE60" s="251">
        <f t="shared" ref="CE60:CE70" si="0">SUM(C60:CD60)</f>
        <v>2839.21</v>
      </c>
    </row>
    <row r="61" spans="1:84" ht="12.6" customHeight="1" x14ac:dyDescent="0.25">
      <c r="A61" s="171" t="s">
        <v>235</v>
      </c>
      <c r="B61" s="175"/>
      <c r="C61" s="288">
        <v>35781674.79999999</v>
      </c>
      <c r="D61" s="288">
        <v>9565796.6099999975</v>
      </c>
      <c r="E61" s="288">
        <v>13272864.329999998</v>
      </c>
      <c r="F61" s="185">
        <v>0</v>
      </c>
      <c r="G61" s="288"/>
      <c r="H61" s="288">
        <v>3693872.67</v>
      </c>
      <c r="I61" s="185"/>
      <c r="J61" s="185"/>
      <c r="K61" s="185"/>
      <c r="L61" s="185"/>
      <c r="M61" s="288"/>
      <c r="N61" s="288"/>
      <c r="O61" s="288">
        <v>12518548.800000001</v>
      </c>
      <c r="P61" s="185">
        <v>14786340.450000001</v>
      </c>
      <c r="Q61" s="185"/>
      <c r="R61" s="185">
        <v>4529836.3099999996</v>
      </c>
      <c r="S61" s="185">
        <v>2423831.3100000005</v>
      </c>
      <c r="T61" s="185">
        <v>3113071.1499999994</v>
      </c>
      <c r="U61" s="185">
        <v>13393536.650000006</v>
      </c>
      <c r="V61" s="185">
        <v>0</v>
      </c>
      <c r="W61" s="185">
        <v>1544584.6199999994</v>
      </c>
      <c r="X61" s="185">
        <v>1694008.7</v>
      </c>
      <c r="Y61" s="185">
        <v>11838091.900000008</v>
      </c>
      <c r="Z61" s="185"/>
      <c r="AA61" s="185">
        <v>588527.57000000007</v>
      </c>
      <c r="AB61" s="185">
        <v>12117299.070000002</v>
      </c>
      <c r="AC61" s="185">
        <v>6043450.1200000001</v>
      </c>
      <c r="AD61" s="185">
        <v>0</v>
      </c>
      <c r="AE61" s="185">
        <v>1612553.3299999998</v>
      </c>
      <c r="AF61" s="185"/>
      <c r="AG61" s="185">
        <v>15298225.060000002</v>
      </c>
      <c r="AH61" s="185"/>
      <c r="AI61" s="185">
        <v>2629957.58</v>
      </c>
      <c r="AJ61" s="185">
        <v>39956945.689999968</v>
      </c>
      <c r="AK61" s="185">
        <v>170340.61</v>
      </c>
      <c r="AL61" s="185">
        <v>488549.1</v>
      </c>
      <c r="AM61" s="185"/>
      <c r="AN61" s="185"/>
      <c r="AO61" s="185"/>
      <c r="AP61" s="185">
        <v>8128489.7800000021</v>
      </c>
      <c r="AQ61" s="185"/>
      <c r="AR61" s="185"/>
      <c r="AS61" s="185"/>
      <c r="AT61" s="185"/>
      <c r="AU61" s="185"/>
      <c r="AV61" s="185">
        <v>28132896.430000026</v>
      </c>
      <c r="AW61" s="185">
        <v>3676741.6999999997</v>
      </c>
      <c r="AX61" s="185"/>
      <c r="AY61" s="185">
        <v>702726.99000000011</v>
      </c>
      <c r="AZ61" s="185"/>
      <c r="BA61" s="185"/>
      <c r="BB61" s="185">
        <v>2060670.8800000001</v>
      </c>
      <c r="BC61" s="185">
        <v>1139831.32</v>
      </c>
      <c r="BD61" s="185">
        <v>235713.69000000003</v>
      </c>
      <c r="BE61" s="185"/>
      <c r="BF61" s="185"/>
      <c r="BG61" s="185"/>
      <c r="BH61" s="185"/>
      <c r="BI61" s="185">
        <v>0</v>
      </c>
      <c r="BJ61" s="185"/>
      <c r="BK61" s="185"/>
      <c r="BL61" s="185">
        <v>1718366.7400000002</v>
      </c>
      <c r="BM61" s="185"/>
      <c r="BN61" s="185">
        <v>4629080.32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2801986.99</v>
      </c>
      <c r="BY61" s="185">
        <v>1414703.3799999997</v>
      </c>
      <c r="BZ61" s="185">
        <v>2369737.67</v>
      </c>
      <c r="CA61" s="185"/>
      <c r="CB61" s="185"/>
      <c r="CC61" s="185">
        <v>16742136.100000011</v>
      </c>
      <c r="CD61" s="249" t="s">
        <v>221</v>
      </c>
      <c r="CE61" s="195">
        <f t="shared" si="0"/>
        <v>280814988.42000008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8328918</v>
      </c>
      <c r="D62" s="195">
        <f t="shared" si="1"/>
        <v>2320954</v>
      </c>
      <c r="E62" s="195">
        <f t="shared" si="1"/>
        <v>2761154</v>
      </c>
      <c r="F62" s="195">
        <f t="shared" si="1"/>
        <v>0</v>
      </c>
      <c r="G62" s="195">
        <f t="shared" si="1"/>
        <v>0</v>
      </c>
      <c r="H62" s="195">
        <f t="shared" si="1"/>
        <v>800246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2745890</v>
      </c>
      <c r="P62" s="195">
        <f t="shared" si="1"/>
        <v>3405381</v>
      </c>
      <c r="Q62" s="195">
        <f t="shared" si="1"/>
        <v>0</v>
      </c>
      <c r="R62" s="195">
        <f t="shared" si="1"/>
        <v>979105</v>
      </c>
      <c r="S62" s="195">
        <f t="shared" si="1"/>
        <v>857002</v>
      </c>
      <c r="T62" s="195">
        <f t="shared" si="1"/>
        <v>664678</v>
      </c>
      <c r="U62" s="195">
        <f t="shared" si="1"/>
        <v>4169255</v>
      </c>
      <c r="V62" s="195">
        <f t="shared" si="1"/>
        <v>0</v>
      </c>
      <c r="W62" s="195">
        <f t="shared" si="1"/>
        <v>315006</v>
      </c>
      <c r="X62" s="195">
        <f t="shared" si="1"/>
        <v>384975</v>
      </c>
      <c r="Y62" s="195">
        <f t="shared" si="1"/>
        <v>2343675</v>
      </c>
      <c r="Z62" s="195">
        <f t="shared" si="1"/>
        <v>0</v>
      </c>
      <c r="AA62" s="195">
        <f t="shared" si="1"/>
        <v>117249</v>
      </c>
      <c r="AB62" s="195">
        <f t="shared" si="1"/>
        <v>2722181</v>
      </c>
      <c r="AC62" s="195">
        <f t="shared" si="1"/>
        <v>1496392</v>
      </c>
      <c r="AD62" s="195">
        <f t="shared" si="1"/>
        <v>0</v>
      </c>
      <c r="AE62" s="195">
        <f t="shared" si="1"/>
        <v>419710</v>
      </c>
      <c r="AF62" s="195">
        <f t="shared" si="1"/>
        <v>0</v>
      </c>
      <c r="AG62" s="195">
        <f t="shared" si="1"/>
        <v>3268897</v>
      </c>
      <c r="AH62" s="195">
        <f t="shared" si="1"/>
        <v>0</v>
      </c>
      <c r="AI62" s="195">
        <f t="shared" si="1"/>
        <v>569738</v>
      </c>
      <c r="AJ62" s="195">
        <f t="shared" si="1"/>
        <v>6991807</v>
      </c>
      <c r="AK62" s="195">
        <f t="shared" si="1"/>
        <v>37146</v>
      </c>
      <c r="AL62" s="195">
        <f t="shared" si="1"/>
        <v>106582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1080024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5091768</v>
      </c>
      <c r="AW62" s="195">
        <f t="shared" si="1"/>
        <v>886772</v>
      </c>
      <c r="AX62" s="195">
        <f t="shared" si="1"/>
        <v>0</v>
      </c>
      <c r="AY62" s="195">
        <f>ROUND(AY47+AY48,0)</f>
        <v>280035</v>
      </c>
      <c r="AZ62" s="195">
        <f>ROUND(AZ47+AZ48,0)</f>
        <v>0</v>
      </c>
      <c r="BA62" s="195">
        <f>ROUND(BA47+BA48,0)</f>
        <v>0</v>
      </c>
      <c r="BB62" s="195">
        <f t="shared" si="1"/>
        <v>465355</v>
      </c>
      <c r="BC62" s="195">
        <f t="shared" si="1"/>
        <v>217817</v>
      </c>
      <c r="BD62" s="195">
        <f t="shared" si="1"/>
        <v>99350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544300</v>
      </c>
      <c r="BM62" s="195">
        <f t="shared" si="1"/>
        <v>0</v>
      </c>
      <c r="BN62" s="195">
        <f t="shared" si="1"/>
        <v>857067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640059</v>
      </c>
      <c r="BY62" s="195">
        <f t="shared" si="2"/>
        <v>274942</v>
      </c>
      <c r="BZ62" s="195">
        <f t="shared" si="2"/>
        <v>678369</v>
      </c>
      <c r="CA62" s="195">
        <f t="shared" si="2"/>
        <v>0</v>
      </c>
      <c r="CB62" s="195">
        <f t="shared" si="2"/>
        <v>0</v>
      </c>
      <c r="CC62" s="195">
        <f t="shared" si="2"/>
        <v>2453723</v>
      </c>
      <c r="CD62" s="249" t="s">
        <v>221</v>
      </c>
      <c r="CE62" s="195">
        <f t="shared" si="0"/>
        <v>59375522</v>
      </c>
      <c r="CF62" s="252"/>
    </row>
    <row r="63" spans="1:84" ht="12.6" customHeight="1" x14ac:dyDescent="0.25">
      <c r="A63" s="171" t="s">
        <v>236</v>
      </c>
      <c r="B63" s="175"/>
      <c r="C63" s="188">
        <v>222887.22</v>
      </c>
      <c r="D63" s="188">
        <v>0</v>
      </c>
      <c r="E63" s="188">
        <v>0</v>
      </c>
      <c r="F63" s="188">
        <v>0</v>
      </c>
      <c r="G63" s="188"/>
      <c r="H63" s="188">
        <v>0</v>
      </c>
      <c r="I63" s="188"/>
      <c r="J63" s="188"/>
      <c r="K63" s="188"/>
      <c r="L63" s="188"/>
      <c r="M63" s="188"/>
      <c r="N63" s="188"/>
      <c r="O63" s="188">
        <v>0</v>
      </c>
      <c r="P63" s="188">
        <v>526725.79</v>
      </c>
      <c r="Q63" s="188"/>
      <c r="R63" s="188">
        <v>0</v>
      </c>
      <c r="S63" s="188">
        <v>0</v>
      </c>
      <c r="T63" s="188">
        <v>0</v>
      </c>
      <c r="U63" s="188">
        <v>0</v>
      </c>
      <c r="V63" s="188">
        <v>0</v>
      </c>
      <c r="W63" s="188">
        <v>0</v>
      </c>
      <c r="X63" s="188">
        <v>0</v>
      </c>
      <c r="Y63" s="188">
        <v>660996</v>
      </c>
      <c r="Z63" s="188"/>
      <c r="AA63" s="188">
        <v>0</v>
      </c>
      <c r="AB63" s="188">
        <v>0</v>
      </c>
      <c r="AC63" s="188">
        <v>0</v>
      </c>
      <c r="AD63" s="188">
        <v>0</v>
      </c>
      <c r="AE63" s="188">
        <v>0</v>
      </c>
      <c r="AF63" s="188"/>
      <c r="AG63" s="188">
        <v>3685898.84</v>
      </c>
      <c r="AH63" s="188"/>
      <c r="AI63" s="188">
        <v>3487.32</v>
      </c>
      <c r="AJ63" s="188">
        <v>319.63</v>
      </c>
      <c r="AK63" s="188">
        <v>0</v>
      </c>
      <c r="AL63" s="188">
        <v>0</v>
      </c>
      <c r="AM63" s="188"/>
      <c r="AN63" s="188"/>
      <c r="AO63" s="188"/>
      <c r="AP63" s="188">
        <v>0</v>
      </c>
      <c r="AQ63" s="188"/>
      <c r="AR63" s="188"/>
      <c r="AS63" s="188"/>
      <c r="AT63" s="188"/>
      <c r="AU63" s="188"/>
      <c r="AV63" s="188">
        <v>326129.21000000002</v>
      </c>
      <c r="AW63" s="188">
        <v>0</v>
      </c>
      <c r="AX63" s="188"/>
      <c r="AY63" s="188">
        <v>0</v>
      </c>
      <c r="AZ63" s="188"/>
      <c r="BA63" s="188"/>
      <c r="BB63" s="188">
        <v>0</v>
      </c>
      <c r="BC63" s="188">
        <v>0</v>
      </c>
      <c r="BD63" s="188">
        <v>0</v>
      </c>
      <c r="BE63" s="188"/>
      <c r="BF63" s="188"/>
      <c r="BG63" s="188"/>
      <c r="BH63" s="188"/>
      <c r="BI63" s="188">
        <v>0</v>
      </c>
      <c r="BJ63" s="188"/>
      <c r="BK63" s="188"/>
      <c r="BL63" s="188">
        <v>0</v>
      </c>
      <c r="BM63" s="188"/>
      <c r="BN63" s="188">
        <v>8289143.370000001</v>
      </c>
      <c r="BO63" s="188"/>
      <c r="BP63" s="188"/>
      <c r="BQ63" s="188"/>
      <c r="BR63" s="188"/>
      <c r="BS63" s="188"/>
      <c r="BT63" s="188"/>
      <c r="BU63" s="188"/>
      <c r="BV63" s="188"/>
      <c r="BW63" s="188"/>
      <c r="BX63" s="188">
        <v>0</v>
      </c>
      <c r="BY63" s="188">
        <v>0</v>
      </c>
      <c r="BZ63" s="188">
        <v>0</v>
      </c>
      <c r="CA63" s="188"/>
      <c r="CB63" s="188"/>
      <c r="CC63" s="188">
        <v>3056598.5100000002</v>
      </c>
      <c r="CD63" s="249" t="s">
        <v>221</v>
      </c>
      <c r="CE63" s="195">
        <f t="shared" si="0"/>
        <v>16772185.890000001</v>
      </c>
      <c r="CF63" s="252"/>
    </row>
    <row r="64" spans="1:84" ht="12.6" customHeight="1" x14ac:dyDescent="0.25">
      <c r="A64" s="171" t="s">
        <v>237</v>
      </c>
      <c r="B64" s="175"/>
      <c r="C64" s="188">
        <v>5683386.9200000009</v>
      </c>
      <c r="D64" s="188">
        <v>925994.09</v>
      </c>
      <c r="E64" s="188">
        <v>1129248.1299999994</v>
      </c>
      <c r="F64" s="188">
        <v>0</v>
      </c>
      <c r="G64" s="188"/>
      <c r="H64" s="188">
        <v>80496.299999999988</v>
      </c>
      <c r="I64" s="188"/>
      <c r="J64" s="188"/>
      <c r="K64" s="188"/>
      <c r="L64" s="188"/>
      <c r="M64" s="188"/>
      <c r="N64" s="188"/>
      <c r="O64" s="188">
        <v>1238128.1599999997</v>
      </c>
      <c r="P64" s="188">
        <v>40965834.779999986</v>
      </c>
      <c r="Q64" s="188"/>
      <c r="R64" s="188">
        <v>420922.17</v>
      </c>
      <c r="S64" s="188">
        <v>1211861.1400000001</v>
      </c>
      <c r="T64" s="188">
        <v>8702399.0299999975</v>
      </c>
      <c r="U64" s="188">
        <v>13543881.700000001</v>
      </c>
      <c r="V64" s="188">
        <v>0</v>
      </c>
      <c r="W64" s="188">
        <v>369856.68999999994</v>
      </c>
      <c r="X64" s="188">
        <v>611410.60000000009</v>
      </c>
      <c r="Y64" s="188">
        <v>13389538.130000003</v>
      </c>
      <c r="Z64" s="188"/>
      <c r="AA64" s="188">
        <v>494012.15999999992</v>
      </c>
      <c r="AB64" s="188">
        <v>41633901.38000001</v>
      </c>
      <c r="AC64" s="188">
        <v>1155052.5599999998</v>
      </c>
      <c r="AD64" s="188">
        <v>20024.759999999998</v>
      </c>
      <c r="AE64" s="188">
        <v>2445.56</v>
      </c>
      <c r="AF64" s="188"/>
      <c r="AG64" s="188">
        <v>1896801.24</v>
      </c>
      <c r="AH64" s="188"/>
      <c r="AI64" s="188">
        <v>2198996.1499999994</v>
      </c>
      <c r="AJ64" s="188">
        <v>3171781.7499999977</v>
      </c>
      <c r="AK64" s="188">
        <v>3305.9299999999994</v>
      </c>
      <c r="AL64" s="188">
        <v>7048.76</v>
      </c>
      <c r="AM64" s="188"/>
      <c r="AN64" s="188"/>
      <c r="AO64" s="188"/>
      <c r="AP64" s="188">
        <v>442229.03999999992</v>
      </c>
      <c r="AQ64" s="188"/>
      <c r="AR64" s="188"/>
      <c r="AS64" s="188"/>
      <c r="AT64" s="188"/>
      <c r="AU64" s="188"/>
      <c r="AV64" s="188">
        <v>3754432.3800000004</v>
      </c>
      <c r="AW64" s="188">
        <v>48200.200000000004</v>
      </c>
      <c r="AX64" s="188"/>
      <c r="AY64" s="188">
        <v>334626.28000000003</v>
      </c>
      <c r="AZ64" s="188"/>
      <c r="BA64" s="188"/>
      <c r="BB64" s="188">
        <v>366.5200000000001</v>
      </c>
      <c r="BC64" s="188">
        <v>17977.28</v>
      </c>
      <c r="BD64" s="188">
        <v>8466.0099999999984</v>
      </c>
      <c r="BE64" s="188"/>
      <c r="BF64" s="188"/>
      <c r="BG64" s="188"/>
      <c r="BH64" s="188"/>
      <c r="BI64" s="188">
        <v>0</v>
      </c>
      <c r="BJ64" s="188"/>
      <c r="BK64" s="188"/>
      <c r="BL64" s="188">
        <v>21879.360000000001</v>
      </c>
      <c r="BM64" s="188"/>
      <c r="BN64" s="188">
        <v>1066422.0599999998</v>
      </c>
      <c r="BO64" s="188"/>
      <c r="BP64" s="188"/>
      <c r="BQ64" s="188"/>
      <c r="BR64" s="188"/>
      <c r="BS64" s="188"/>
      <c r="BT64" s="188"/>
      <c r="BU64" s="188"/>
      <c r="BV64" s="188"/>
      <c r="BW64" s="188"/>
      <c r="BX64" s="188">
        <v>3491.32</v>
      </c>
      <c r="BY64" s="188">
        <v>286.59000000000003</v>
      </c>
      <c r="BZ64" s="188">
        <v>6118.8499999999995</v>
      </c>
      <c r="CA64" s="188"/>
      <c r="CB64" s="188"/>
      <c r="CC64" s="188">
        <v>826820.68000000017</v>
      </c>
      <c r="CD64" s="249" t="s">
        <v>221</v>
      </c>
      <c r="CE64" s="195">
        <f t="shared" si="0"/>
        <v>145387644.65999997</v>
      </c>
      <c r="CF64" s="252"/>
    </row>
    <row r="65" spans="1:84" ht="12.6" customHeight="1" x14ac:dyDescent="0.25">
      <c r="A65" s="171" t="s">
        <v>238</v>
      </c>
      <c r="B65" s="175"/>
      <c r="C65" s="188">
        <v>4049.96</v>
      </c>
      <c r="D65" s="188">
        <v>672.45999999999992</v>
      </c>
      <c r="E65" s="188">
        <v>1960.7899999999997</v>
      </c>
      <c r="F65" s="188">
        <v>0</v>
      </c>
      <c r="G65" s="188"/>
      <c r="H65" s="188">
        <v>1290.6999999999998</v>
      </c>
      <c r="I65" s="188"/>
      <c r="J65" s="188"/>
      <c r="K65" s="188"/>
      <c r="L65" s="188"/>
      <c r="M65" s="188"/>
      <c r="N65" s="188"/>
      <c r="O65" s="188">
        <v>2111.85</v>
      </c>
      <c r="P65" s="188">
        <v>4379.0199999999995</v>
      </c>
      <c r="Q65" s="188"/>
      <c r="R65" s="188">
        <v>622.01</v>
      </c>
      <c r="S65" s="188">
        <v>620.51999999999987</v>
      </c>
      <c r="T65" s="188">
        <v>5585.2899999999991</v>
      </c>
      <c r="U65" s="188">
        <v>10065.469999999999</v>
      </c>
      <c r="V65" s="188">
        <v>0</v>
      </c>
      <c r="W65" s="188">
        <v>0</v>
      </c>
      <c r="X65" s="188">
        <v>128.32</v>
      </c>
      <c r="Y65" s="188">
        <v>12080.98</v>
      </c>
      <c r="Z65" s="188"/>
      <c r="AA65" s="188">
        <v>1166.6599999999999</v>
      </c>
      <c r="AB65" s="188">
        <v>11389.74</v>
      </c>
      <c r="AC65" s="188">
        <v>8066.7300000000005</v>
      </c>
      <c r="AD65" s="188">
        <v>0</v>
      </c>
      <c r="AE65" s="188">
        <v>4953.6799999999994</v>
      </c>
      <c r="AF65" s="188"/>
      <c r="AG65" s="188">
        <v>1669.56</v>
      </c>
      <c r="AH65" s="188"/>
      <c r="AI65" s="188">
        <v>8.25</v>
      </c>
      <c r="AJ65" s="188">
        <v>37114.099999999991</v>
      </c>
      <c r="AK65" s="188">
        <v>0</v>
      </c>
      <c r="AL65" s="188">
        <v>1087.1699999999998</v>
      </c>
      <c r="AM65" s="188"/>
      <c r="AN65" s="188"/>
      <c r="AO65" s="188"/>
      <c r="AP65" s="188">
        <v>0</v>
      </c>
      <c r="AQ65" s="188"/>
      <c r="AR65" s="188"/>
      <c r="AS65" s="188"/>
      <c r="AT65" s="188"/>
      <c r="AU65" s="188"/>
      <c r="AV65" s="188">
        <v>21480.93</v>
      </c>
      <c r="AW65" s="188">
        <v>14859.150000000001</v>
      </c>
      <c r="AX65" s="188"/>
      <c r="AY65" s="188">
        <v>0</v>
      </c>
      <c r="AZ65" s="188"/>
      <c r="BA65" s="188"/>
      <c r="BB65" s="188">
        <v>4332.2700000000004</v>
      </c>
      <c r="BC65" s="188">
        <v>1241.0299999999997</v>
      </c>
      <c r="BD65" s="188">
        <v>0</v>
      </c>
      <c r="BE65" s="188"/>
      <c r="BF65" s="188"/>
      <c r="BG65" s="188"/>
      <c r="BH65" s="188"/>
      <c r="BI65" s="188">
        <v>0</v>
      </c>
      <c r="BJ65" s="188"/>
      <c r="BK65" s="188"/>
      <c r="BL65" s="188">
        <v>0</v>
      </c>
      <c r="BM65" s="188"/>
      <c r="BN65" s="188">
        <v>6135.29</v>
      </c>
      <c r="BO65" s="188"/>
      <c r="BP65" s="188"/>
      <c r="BQ65" s="188"/>
      <c r="BR65" s="188"/>
      <c r="BS65" s="188"/>
      <c r="BT65" s="188"/>
      <c r="BU65" s="188"/>
      <c r="BV65" s="188"/>
      <c r="BW65" s="188"/>
      <c r="BX65" s="188">
        <v>14599.910000000002</v>
      </c>
      <c r="BY65" s="188">
        <v>798.41000000000008</v>
      </c>
      <c r="BZ65" s="188">
        <v>762.09999999999991</v>
      </c>
      <c r="CA65" s="188"/>
      <c r="CB65" s="188"/>
      <c r="CC65" s="188">
        <f>48425.76+277582</f>
        <v>326007.76</v>
      </c>
      <c r="CD65" s="249" t="s">
        <v>221</v>
      </c>
      <c r="CE65" s="195">
        <f t="shared" si="0"/>
        <v>499240.11</v>
      </c>
      <c r="CF65" s="252"/>
    </row>
    <row r="66" spans="1:84" ht="12.6" customHeight="1" x14ac:dyDescent="0.25">
      <c r="A66" s="171" t="s">
        <v>239</v>
      </c>
      <c r="B66" s="175"/>
      <c r="C66" s="188">
        <v>486021</v>
      </c>
      <c r="D66" s="188">
        <v>120320</v>
      </c>
      <c r="E66" s="188">
        <v>300517</v>
      </c>
      <c r="F66" s="188">
        <v>0</v>
      </c>
      <c r="G66" s="188"/>
      <c r="H66" s="188">
        <v>60656</v>
      </c>
      <c r="I66" s="188"/>
      <c r="J66" s="188"/>
      <c r="K66" s="188"/>
      <c r="L66" s="188"/>
      <c r="M66" s="188"/>
      <c r="N66" s="188"/>
      <c r="O66" s="188">
        <v>401170</v>
      </c>
      <c r="P66" s="188">
        <v>2974217</v>
      </c>
      <c r="Q66" s="188"/>
      <c r="R66" s="188">
        <v>59538</v>
      </c>
      <c r="S66" s="188">
        <v>675123</v>
      </c>
      <c r="T66" s="188">
        <v>58718</v>
      </c>
      <c r="U66" s="188">
        <v>4634761</v>
      </c>
      <c r="V66" s="188"/>
      <c r="W66" s="188">
        <v>15178.12</v>
      </c>
      <c r="X66" s="188">
        <v>142155.92000000001</v>
      </c>
      <c r="Y66" s="188">
        <v>2182371.48</v>
      </c>
      <c r="Z66" s="188"/>
      <c r="AA66" s="188">
        <v>8201.42</v>
      </c>
      <c r="AB66" s="188">
        <v>646613.48</v>
      </c>
      <c r="AC66" s="188">
        <v>3168.66</v>
      </c>
      <c r="AD66" s="188">
        <v>1277689.75</v>
      </c>
      <c r="AE66" s="188">
        <v>204.28</v>
      </c>
      <c r="AF66" s="188"/>
      <c r="AG66" s="188">
        <v>3244219.89</v>
      </c>
      <c r="AH66" s="188"/>
      <c r="AI66" s="188">
        <v>92700.62</v>
      </c>
      <c r="AJ66" s="188">
        <v>296152.26</v>
      </c>
      <c r="AK66" s="188">
        <v>949.13</v>
      </c>
      <c r="AL66" s="188">
        <v>552.53</v>
      </c>
      <c r="AM66" s="188"/>
      <c r="AN66" s="188"/>
      <c r="AO66" s="188"/>
      <c r="AP66" s="188">
        <v>4976.1899999999996</v>
      </c>
      <c r="AQ66" s="188"/>
      <c r="AR66" s="188"/>
      <c r="AS66" s="188"/>
      <c r="AT66" s="188"/>
      <c r="AU66" s="188"/>
      <c r="AV66" s="188">
        <v>624991.75</v>
      </c>
      <c r="AW66" s="188">
        <v>187483.49</v>
      </c>
      <c r="AX66" s="188"/>
      <c r="AY66" s="188">
        <v>41406.800000000003</v>
      </c>
      <c r="AZ66" s="188"/>
      <c r="BA66" s="188"/>
      <c r="BB66" s="188">
        <v>25118</v>
      </c>
      <c r="BC66" s="188">
        <v>12425.87</v>
      </c>
      <c r="BD66" s="188">
        <v>81672.820000000007</v>
      </c>
      <c r="BE66" s="188"/>
      <c r="BF66" s="188"/>
      <c r="BG66" s="188"/>
      <c r="BH66" s="188"/>
      <c r="BI66" s="188">
        <v>0</v>
      </c>
      <c r="BJ66" s="188"/>
      <c r="BK66" s="188"/>
      <c r="BL66" s="188">
        <v>1000</v>
      </c>
      <c r="BM66" s="188"/>
      <c r="BN66" s="188">
        <v>316660.92</v>
      </c>
      <c r="BO66" s="188"/>
      <c r="BP66" s="188"/>
      <c r="BQ66" s="188"/>
      <c r="BR66" s="188"/>
      <c r="BS66" s="188"/>
      <c r="BT66" s="188"/>
      <c r="BU66" s="188"/>
      <c r="BV66" s="188"/>
      <c r="BW66" s="188"/>
      <c r="BX66" s="188">
        <v>300</v>
      </c>
      <c r="BY66" s="188">
        <v>100</v>
      </c>
      <c r="BZ66" s="188">
        <v>125000</v>
      </c>
      <c r="CA66" s="188"/>
      <c r="CB66" s="188"/>
      <c r="CC66" s="188">
        <v>147086902</v>
      </c>
      <c r="CD66" s="249" t="s">
        <v>221</v>
      </c>
      <c r="CE66" s="195">
        <f t="shared" si="0"/>
        <v>166189236.38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3403304</v>
      </c>
      <c r="D67" s="195">
        <f>ROUND(D51+D52,0)</f>
        <v>883511</v>
      </c>
      <c r="E67" s="195">
        <f t="shared" ref="E67:BP67" si="3">ROUND(E51+E52,0)</f>
        <v>1634468</v>
      </c>
      <c r="F67" s="195">
        <f t="shared" si="3"/>
        <v>0</v>
      </c>
      <c r="G67" s="195">
        <f t="shared" si="3"/>
        <v>0</v>
      </c>
      <c r="H67" s="195">
        <f t="shared" si="3"/>
        <v>46502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1437947</v>
      </c>
      <c r="P67" s="195">
        <f t="shared" si="3"/>
        <v>4134741</v>
      </c>
      <c r="Q67" s="195">
        <f t="shared" si="3"/>
        <v>0</v>
      </c>
      <c r="R67" s="195">
        <f t="shared" si="3"/>
        <v>513101</v>
      </c>
      <c r="S67" s="195">
        <f t="shared" si="3"/>
        <v>310585</v>
      </c>
      <c r="T67" s="195">
        <f t="shared" si="3"/>
        <v>47126</v>
      </c>
      <c r="U67" s="195">
        <f t="shared" si="3"/>
        <v>1278358</v>
      </c>
      <c r="V67" s="195">
        <f t="shared" si="3"/>
        <v>0</v>
      </c>
      <c r="W67" s="195">
        <f t="shared" si="3"/>
        <v>790873</v>
      </c>
      <c r="X67" s="195">
        <f t="shared" si="3"/>
        <v>217374</v>
      </c>
      <c r="Y67" s="195">
        <f t="shared" si="3"/>
        <v>3016057</v>
      </c>
      <c r="Z67" s="195">
        <f t="shared" si="3"/>
        <v>0</v>
      </c>
      <c r="AA67" s="195">
        <f t="shared" si="3"/>
        <v>103509</v>
      </c>
      <c r="AB67" s="195">
        <f t="shared" si="3"/>
        <v>497157</v>
      </c>
      <c r="AC67" s="195">
        <f t="shared" si="3"/>
        <v>326478</v>
      </c>
      <c r="AD67" s="195">
        <f t="shared" si="3"/>
        <v>27791</v>
      </c>
      <c r="AE67" s="195">
        <f t="shared" si="3"/>
        <v>19632</v>
      </c>
      <c r="AF67" s="195">
        <f t="shared" si="3"/>
        <v>0</v>
      </c>
      <c r="AG67" s="195">
        <f t="shared" si="3"/>
        <v>1128305</v>
      </c>
      <c r="AH67" s="195">
        <f t="shared" si="3"/>
        <v>0</v>
      </c>
      <c r="AI67" s="195">
        <f t="shared" si="3"/>
        <v>336829</v>
      </c>
      <c r="AJ67" s="195">
        <f t="shared" si="3"/>
        <v>2376227</v>
      </c>
      <c r="AK67" s="195">
        <f t="shared" si="3"/>
        <v>920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355981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1924407</v>
      </c>
      <c r="AW67" s="195">
        <f t="shared" si="3"/>
        <v>41323</v>
      </c>
      <c r="AX67" s="195">
        <f t="shared" si="3"/>
        <v>0</v>
      </c>
      <c r="AY67" s="195">
        <f t="shared" si="3"/>
        <v>163640</v>
      </c>
      <c r="AZ67" s="195">
        <f>ROUND(AZ51+AZ52,0)</f>
        <v>0</v>
      </c>
      <c r="BA67" s="195">
        <f>ROUND(BA51+BA52,0)</f>
        <v>0</v>
      </c>
      <c r="BB67" s="195">
        <f t="shared" si="3"/>
        <v>19104</v>
      </c>
      <c r="BC67" s="195">
        <f t="shared" si="3"/>
        <v>10172</v>
      </c>
      <c r="BD67" s="195">
        <f t="shared" si="3"/>
        <v>41712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76276</v>
      </c>
      <c r="BM67" s="195">
        <f t="shared" si="3"/>
        <v>0</v>
      </c>
      <c r="BN67" s="195">
        <f t="shared" si="3"/>
        <v>788634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54546</v>
      </c>
      <c r="BY67" s="195">
        <f t="shared" si="4"/>
        <v>3189</v>
      </c>
      <c r="BZ67" s="195">
        <f t="shared" si="4"/>
        <v>4799</v>
      </c>
      <c r="CA67" s="195">
        <f t="shared" si="4"/>
        <v>0</v>
      </c>
      <c r="CB67" s="195">
        <f t="shared" si="4"/>
        <v>0</v>
      </c>
      <c r="CC67" s="195">
        <f t="shared" si="4"/>
        <v>557923</v>
      </c>
      <c r="CD67" s="249" t="s">
        <v>221</v>
      </c>
      <c r="CE67" s="195">
        <f t="shared" si="0"/>
        <v>26572501</v>
      </c>
      <c r="CF67" s="252"/>
    </row>
    <row r="68" spans="1:84" ht="12.6" customHeight="1" x14ac:dyDescent="0.25">
      <c r="A68" s="171" t="s">
        <v>240</v>
      </c>
      <c r="B68" s="175"/>
      <c r="C68" s="188">
        <v>441949.12000000005</v>
      </c>
      <c r="D68" s="188">
        <v>191738.31</v>
      </c>
      <c r="E68" s="188">
        <v>274747.49</v>
      </c>
      <c r="F68" s="188">
        <v>0</v>
      </c>
      <c r="G68" s="188"/>
      <c r="H68" s="188">
        <v>0</v>
      </c>
      <c r="I68" s="188"/>
      <c r="J68" s="188"/>
      <c r="K68" s="188"/>
      <c r="L68" s="188"/>
      <c r="M68" s="188"/>
      <c r="N68" s="188"/>
      <c r="O68" s="188">
        <v>59869.35</v>
      </c>
      <c r="P68" s="188">
        <v>185978.72000000003</v>
      </c>
      <c r="Q68" s="188"/>
      <c r="R68" s="188">
        <v>0</v>
      </c>
      <c r="S68" s="188">
        <v>2715.61</v>
      </c>
      <c r="T68" s="188">
        <v>0</v>
      </c>
      <c r="U68" s="188">
        <v>301202.67000000004</v>
      </c>
      <c r="V68" s="188">
        <v>0</v>
      </c>
      <c r="W68" s="188">
        <v>0</v>
      </c>
      <c r="X68" s="188">
        <v>0</v>
      </c>
      <c r="Y68" s="188">
        <v>363356.05999999994</v>
      </c>
      <c r="Z68" s="188"/>
      <c r="AA68" s="188">
        <v>0</v>
      </c>
      <c r="AB68" s="188">
        <v>48670.130000000005</v>
      </c>
      <c r="AC68" s="188">
        <v>21499.18</v>
      </c>
      <c r="AD68" s="188">
        <v>0</v>
      </c>
      <c r="AE68" s="188">
        <v>0</v>
      </c>
      <c r="AF68" s="188"/>
      <c r="AG68" s="188">
        <v>1432.3400000000001</v>
      </c>
      <c r="AH68" s="188"/>
      <c r="AI68" s="188">
        <v>8023.88</v>
      </c>
      <c r="AJ68" s="188">
        <v>1574198.6200000003</v>
      </c>
      <c r="AK68" s="188">
        <v>0</v>
      </c>
      <c r="AL68" s="188">
        <v>0</v>
      </c>
      <c r="AM68" s="188"/>
      <c r="AN68" s="188"/>
      <c r="AO68" s="188"/>
      <c r="AP68" s="188">
        <v>414838.33</v>
      </c>
      <c r="AQ68" s="188"/>
      <c r="AR68" s="188"/>
      <c r="AS68" s="188"/>
      <c r="AT68" s="188"/>
      <c r="AU68" s="188"/>
      <c r="AV68" s="188">
        <v>679946.6</v>
      </c>
      <c r="AW68" s="188">
        <v>0</v>
      </c>
      <c r="AX68" s="188"/>
      <c r="AY68" s="188">
        <v>0</v>
      </c>
      <c r="AZ68" s="188"/>
      <c r="BA68" s="188"/>
      <c r="BB68" s="188">
        <v>0</v>
      </c>
      <c r="BC68" s="188">
        <v>0</v>
      </c>
      <c r="BD68" s="188">
        <v>1.1000000000000001</v>
      </c>
      <c r="BE68" s="188"/>
      <c r="BF68" s="188"/>
      <c r="BG68" s="188"/>
      <c r="BH68" s="188"/>
      <c r="BI68" s="188">
        <v>0</v>
      </c>
      <c r="BJ68" s="188"/>
      <c r="BK68" s="188"/>
      <c r="BL68" s="188">
        <v>16825.45</v>
      </c>
      <c r="BM68" s="188"/>
      <c r="BN68" s="188">
        <v>21313.67</v>
      </c>
      <c r="BO68" s="188"/>
      <c r="BP68" s="188"/>
      <c r="BQ68" s="188"/>
      <c r="BR68" s="188"/>
      <c r="BS68" s="188"/>
      <c r="BT68" s="188"/>
      <c r="BU68" s="188"/>
      <c r="BV68" s="188"/>
      <c r="BW68" s="188"/>
      <c r="BX68" s="188">
        <v>0</v>
      </c>
      <c r="BY68" s="188">
        <v>0</v>
      </c>
      <c r="BZ68" s="188">
        <v>0</v>
      </c>
      <c r="CA68" s="188"/>
      <c r="CB68" s="188"/>
      <c r="CC68" s="188">
        <v>37595.039999999994</v>
      </c>
      <c r="CD68" s="249" t="s">
        <v>221</v>
      </c>
      <c r="CE68" s="195">
        <f t="shared" si="0"/>
        <v>4645901.67</v>
      </c>
      <c r="CF68" s="252"/>
    </row>
    <row r="69" spans="1:84" ht="12.6" customHeight="1" x14ac:dyDescent="0.25">
      <c r="A69" s="171" t="s">
        <v>241</v>
      </c>
      <c r="B69" s="175"/>
      <c r="C69" s="188">
        <v>51784.829999999994</v>
      </c>
      <c r="D69" s="188">
        <v>11770.739999999998</v>
      </c>
      <c r="E69" s="188">
        <v>2524.79</v>
      </c>
      <c r="F69" s="188">
        <v>0</v>
      </c>
      <c r="G69" s="188"/>
      <c r="H69" s="188">
        <v>77481.900000000009</v>
      </c>
      <c r="I69" s="188"/>
      <c r="J69" s="188"/>
      <c r="K69" s="188"/>
      <c r="L69" s="188"/>
      <c r="M69" s="188"/>
      <c r="N69" s="188"/>
      <c r="O69" s="188">
        <v>136730.33000000002</v>
      </c>
      <c r="P69" s="188">
        <v>16311.480000000001</v>
      </c>
      <c r="Q69" s="188"/>
      <c r="R69" s="188">
        <v>787.0100000000001</v>
      </c>
      <c r="S69" s="188">
        <v>1812.73</v>
      </c>
      <c r="T69" s="188">
        <v>8051.6999999999989</v>
      </c>
      <c r="U69" s="188">
        <v>107596.60000000002</v>
      </c>
      <c r="V69" s="188">
        <v>0</v>
      </c>
      <c r="W69" s="188">
        <v>706.51</v>
      </c>
      <c r="X69" s="188">
        <v>186.74</v>
      </c>
      <c r="Y69" s="188">
        <v>69951.61</v>
      </c>
      <c r="Z69" s="188"/>
      <c r="AA69" s="188">
        <v>3678.3399999999997</v>
      </c>
      <c r="AB69" s="188">
        <v>37400.550000000003</v>
      </c>
      <c r="AC69" s="188">
        <v>416520.48</v>
      </c>
      <c r="AD69" s="188">
        <v>0</v>
      </c>
      <c r="AE69" s="188">
        <v>8784.6999999999989</v>
      </c>
      <c r="AF69" s="188"/>
      <c r="AG69" s="188">
        <v>25149.420000000006</v>
      </c>
      <c r="AH69" s="188"/>
      <c r="AI69" s="188">
        <v>217.25</v>
      </c>
      <c r="AJ69" s="188">
        <v>1197008.1499999997</v>
      </c>
      <c r="AK69" s="188">
        <v>0</v>
      </c>
      <c r="AL69" s="188">
        <v>1317.4699999999998</v>
      </c>
      <c r="AM69" s="188"/>
      <c r="AN69" s="188"/>
      <c r="AO69" s="188"/>
      <c r="AP69" s="188">
        <v>182295.32000000007</v>
      </c>
      <c r="AQ69" s="188"/>
      <c r="AR69" s="188"/>
      <c r="AS69" s="188"/>
      <c r="AT69" s="188"/>
      <c r="AU69" s="188"/>
      <c r="AV69" s="188">
        <v>764404.76000000024</v>
      </c>
      <c r="AW69" s="188">
        <v>752739.37000000023</v>
      </c>
      <c r="AX69" s="188"/>
      <c r="AY69" s="188">
        <v>4358.74</v>
      </c>
      <c r="AZ69" s="188"/>
      <c r="BA69" s="188"/>
      <c r="BB69" s="188">
        <v>5359.9500000000007</v>
      </c>
      <c r="BC69" s="188">
        <v>1269.7399999999998</v>
      </c>
      <c r="BD69" s="188">
        <v>433.29</v>
      </c>
      <c r="BE69" s="188"/>
      <c r="BF69" s="188"/>
      <c r="BG69" s="188"/>
      <c r="BH69" s="188"/>
      <c r="BI69" s="188">
        <v>0</v>
      </c>
      <c r="BJ69" s="188"/>
      <c r="BK69" s="188"/>
      <c r="BL69" s="188">
        <v>706.88</v>
      </c>
      <c r="BM69" s="188"/>
      <c r="BN69" s="188">
        <v>182313.32000000004</v>
      </c>
      <c r="BO69" s="188"/>
      <c r="BP69" s="188"/>
      <c r="BQ69" s="188"/>
      <c r="BR69" s="188"/>
      <c r="BS69" s="188"/>
      <c r="BT69" s="188"/>
      <c r="BU69" s="188"/>
      <c r="BV69" s="188"/>
      <c r="BW69" s="188"/>
      <c r="BX69" s="188">
        <v>16063.810000000001</v>
      </c>
      <c r="BY69" s="188">
        <v>4168.6499999999996</v>
      </c>
      <c r="BZ69" s="188">
        <v>3229.15</v>
      </c>
      <c r="CA69" s="188"/>
      <c r="CB69" s="188"/>
      <c r="CC69" s="188">
        <f>26722131.42-9414445</f>
        <v>17307686.420000002</v>
      </c>
      <c r="CD69" s="188">
        <v>20424471</v>
      </c>
      <c r="CE69" s="195">
        <f t="shared" si="0"/>
        <v>41825273.730000004</v>
      </c>
      <c r="CF69" s="252"/>
    </row>
    <row r="70" spans="1:84" ht="12.6" customHeight="1" x14ac:dyDescent="0.25">
      <c r="A70" s="171" t="s">
        <v>242</v>
      </c>
      <c r="B70" s="175"/>
      <c r="C70" s="188">
        <v>35299.94</v>
      </c>
      <c r="D70" s="188">
        <v>0</v>
      </c>
      <c r="E70" s="188">
        <v>0</v>
      </c>
      <c r="F70" s="188">
        <v>0</v>
      </c>
      <c r="G70" s="188"/>
      <c r="H70" s="188">
        <v>47320.02</v>
      </c>
      <c r="I70" s="188"/>
      <c r="J70" s="188"/>
      <c r="K70" s="188"/>
      <c r="L70" s="188"/>
      <c r="M70" s="188"/>
      <c r="N70" s="188"/>
      <c r="O70" s="188">
        <v>37436.47</v>
      </c>
      <c r="P70" s="188">
        <v>0</v>
      </c>
      <c r="Q70" s="188"/>
      <c r="R70" s="188">
        <v>0</v>
      </c>
      <c r="S70" s="188">
        <v>0</v>
      </c>
      <c r="T70" s="188">
        <v>0</v>
      </c>
      <c r="U70" s="188">
        <v>1228298.75</v>
      </c>
      <c r="V70" s="188">
        <v>0</v>
      </c>
      <c r="W70" s="188">
        <v>0</v>
      </c>
      <c r="X70" s="188">
        <v>0</v>
      </c>
      <c r="Y70" s="188">
        <v>2887.11</v>
      </c>
      <c r="Z70" s="188"/>
      <c r="AA70" s="188">
        <v>0</v>
      </c>
      <c r="AB70" s="188">
        <v>58348.840000000004</v>
      </c>
      <c r="AC70" s="188">
        <v>5247.24</v>
      </c>
      <c r="AD70" s="188">
        <v>0</v>
      </c>
      <c r="AE70" s="188">
        <v>0</v>
      </c>
      <c r="AF70" s="188"/>
      <c r="AG70" s="188">
        <v>135282.5</v>
      </c>
      <c r="AH70" s="188"/>
      <c r="AI70" s="188">
        <v>0</v>
      </c>
      <c r="AJ70" s="188">
        <v>34043.85</v>
      </c>
      <c r="AK70" s="188">
        <v>0</v>
      </c>
      <c r="AL70" s="188">
        <v>1225.29</v>
      </c>
      <c r="AM70" s="188"/>
      <c r="AN70" s="188"/>
      <c r="AO70" s="188"/>
      <c r="AP70" s="188">
        <v>37198.92</v>
      </c>
      <c r="AQ70" s="188"/>
      <c r="AR70" s="188"/>
      <c r="AS70" s="188"/>
      <c r="AT70" s="188"/>
      <c r="AU70" s="188"/>
      <c r="AV70" s="188">
        <v>214604.24</v>
      </c>
      <c r="AW70" s="188">
        <v>1351772.8599999999</v>
      </c>
      <c r="AX70" s="188"/>
      <c r="AY70" s="188">
        <v>423937.97000000003</v>
      </c>
      <c r="AZ70" s="188"/>
      <c r="BA70" s="188"/>
      <c r="BB70" s="188">
        <v>0</v>
      </c>
      <c r="BC70" s="188">
        <v>0</v>
      </c>
      <c r="BD70" s="188">
        <v>0</v>
      </c>
      <c r="BE70" s="188"/>
      <c r="BF70" s="188"/>
      <c r="BG70" s="188"/>
      <c r="BH70" s="188"/>
      <c r="BI70" s="188">
        <v>0</v>
      </c>
      <c r="BJ70" s="188"/>
      <c r="BK70" s="188"/>
      <c r="BL70" s="188">
        <v>0</v>
      </c>
      <c r="BM70" s="188"/>
      <c r="BN70" s="188">
        <v>0</v>
      </c>
      <c r="BO70" s="188"/>
      <c r="BP70" s="188"/>
      <c r="BQ70" s="188"/>
      <c r="BR70" s="188"/>
      <c r="BS70" s="188"/>
      <c r="BT70" s="188"/>
      <c r="BU70" s="188"/>
      <c r="BV70" s="188"/>
      <c r="BW70" s="188"/>
      <c r="BX70" s="188">
        <v>0</v>
      </c>
      <c r="BY70" s="188">
        <v>0</v>
      </c>
      <c r="BZ70" s="188">
        <v>0</v>
      </c>
      <c r="CA70" s="188"/>
      <c r="CB70" s="188"/>
      <c r="CC70" s="188">
        <v>6967782.1699999981</v>
      </c>
      <c r="CD70" s="188"/>
      <c r="CE70" s="195">
        <f t="shared" si="0"/>
        <v>10580686.169999998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54368675.909999989</v>
      </c>
      <c r="D71" s="195">
        <f t="shared" ref="D71:AI71" si="5">SUM(D61:D69)-D70</f>
        <v>14020757.209999999</v>
      </c>
      <c r="E71" s="195">
        <f t="shared" si="5"/>
        <v>19377484.529999994</v>
      </c>
      <c r="F71" s="195">
        <f t="shared" si="5"/>
        <v>0</v>
      </c>
      <c r="G71" s="195">
        <f t="shared" si="5"/>
        <v>0</v>
      </c>
      <c r="H71" s="195">
        <f t="shared" si="5"/>
        <v>4713225.5500000007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18502959.020000003</v>
      </c>
      <c r="P71" s="195">
        <f t="shared" si="5"/>
        <v>66999909.239999987</v>
      </c>
      <c r="Q71" s="195">
        <f t="shared" si="5"/>
        <v>0</v>
      </c>
      <c r="R71" s="195">
        <f t="shared" si="5"/>
        <v>6503911.4999999991</v>
      </c>
      <c r="S71" s="195">
        <f t="shared" si="5"/>
        <v>5483551.3100000015</v>
      </c>
      <c r="T71" s="195">
        <f t="shared" si="5"/>
        <v>12599629.169999994</v>
      </c>
      <c r="U71" s="195">
        <f t="shared" si="5"/>
        <v>36210358.340000011</v>
      </c>
      <c r="V71" s="195">
        <f t="shared" si="5"/>
        <v>0</v>
      </c>
      <c r="W71" s="195">
        <f t="shared" si="5"/>
        <v>3036204.9399999995</v>
      </c>
      <c r="X71" s="195">
        <f t="shared" si="5"/>
        <v>3050239.28</v>
      </c>
      <c r="Y71" s="195">
        <f t="shared" si="5"/>
        <v>33873231.050000012</v>
      </c>
      <c r="Z71" s="195">
        <f t="shared" si="5"/>
        <v>0</v>
      </c>
      <c r="AA71" s="195">
        <f t="shared" si="5"/>
        <v>1316344.1499999999</v>
      </c>
      <c r="AB71" s="195">
        <f t="shared" si="5"/>
        <v>57656263.510000005</v>
      </c>
      <c r="AC71" s="195">
        <f t="shared" si="5"/>
        <v>9465380.4900000002</v>
      </c>
      <c r="AD71" s="195">
        <f t="shared" si="5"/>
        <v>1325505.51</v>
      </c>
      <c r="AE71" s="195">
        <f t="shared" si="5"/>
        <v>2068283.5499999998</v>
      </c>
      <c r="AF71" s="195">
        <f t="shared" si="5"/>
        <v>0</v>
      </c>
      <c r="AG71" s="195">
        <f t="shared" si="5"/>
        <v>28415315.850000001</v>
      </c>
      <c r="AH71" s="195">
        <f t="shared" si="5"/>
        <v>0</v>
      </c>
      <c r="AI71" s="195">
        <f t="shared" si="5"/>
        <v>5839958.0499999989</v>
      </c>
      <c r="AJ71" s="195">
        <f t="shared" ref="AJ71:BO71" si="6">SUM(AJ61:AJ69)-AJ70</f>
        <v>55567510.349999964</v>
      </c>
      <c r="AK71" s="195">
        <f t="shared" si="6"/>
        <v>212661.66999999998</v>
      </c>
      <c r="AL71" s="195">
        <f t="shared" si="6"/>
        <v>603911.74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10571634.74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41105852.820000023</v>
      </c>
      <c r="AW71" s="195">
        <f t="shared" si="6"/>
        <v>4256346.0500000007</v>
      </c>
      <c r="AX71" s="195">
        <f t="shared" si="6"/>
        <v>0</v>
      </c>
      <c r="AY71" s="195">
        <f t="shared" si="6"/>
        <v>1102855.8400000001</v>
      </c>
      <c r="AZ71" s="195">
        <f t="shared" si="6"/>
        <v>0</v>
      </c>
      <c r="BA71" s="195">
        <f t="shared" si="6"/>
        <v>0</v>
      </c>
      <c r="BB71" s="195">
        <f t="shared" si="6"/>
        <v>2580306.62</v>
      </c>
      <c r="BC71" s="195">
        <f t="shared" si="6"/>
        <v>1400734.2400000002</v>
      </c>
      <c r="BD71" s="195">
        <f t="shared" si="6"/>
        <v>467348.91000000003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2379354.4300000002</v>
      </c>
      <c r="BM71" s="195">
        <f t="shared" si="6"/>
        <v>0</v>
      </c>
      <c r="BN71" s="195">
        <f t="shared" si="6"/>
        <v>16156769.950000001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3531047.0300000003</v>
      </c>
      <c r="BY71" s="195">
        <f t="shared" si="7"/>
        <v>1698188.0299999996</v>
      </c>
      <c r="BZ71" s="195">
        <f t="shared" si="7"/>
        <v>3188015.77</v>
      </c>
      <c r="CA71" s="195">
        <f t="shared" si="7"/>
        <v>0</v>
      </c>
      <c r="CB71" s="195">
        <f t="shared" si="7"/>
        <v>0</v>
      </c>
      <c r="CC71" s="195">
        <f t="shared" si="7"/>
        <v>181427610.34</v>
      </c>
      <c r="CD71" s="245">
        <f>CD69-CD70</f>
        <v>20424471</v>
      </c>
      <c r="CE71" s="195">
        <f>SUM(CE61:CE69)-CE70</f>
        <v>731501807.69000006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287136359.80999994</v>
      </c>
      <c r="D73" s="184">
        <v>61706829.760000005</v>
      </c>
      <c r="E73" s="184">
        <v>63128697.699999996</v>
      </c>
      <c r="F73" s="184">
        <v>0</v>
      </c>
      <c r="G73" s="184"/>
      <c r="H73" s="184">
        <v>18201036</v>
      </c>
      <c r="I73" s="184"/>
      <c r="J73" s="184"/>
      <c r="K73" s="184"/>
      <c r="L73" s="184"/>
      <c r="M73" s="184"/>
      <c r="N73" s="184"/>
      <c r="O73" s="184">
        <v>55582368.620000005</v>
      </c>
      <c r="P73" s="184">
        <v>362606396.99000001</v>
      </c>
      <c r="Q73" s="184"/>
      <c r="R73" s="184">
        <v>30916040</v>
      </c>
      <c r="S73" s="184">
        <v>498082</v>
      </c>
      <c r="T73" s="184">
        <v>7612984.6500000004</v>
      </c>
      <c r="U73" s="184">
        <v>82136587.789999992</v>
      </c>
      <c r="V73" s="184">
        <v>3504947</v>
      </c>
      <c r="W73" s="184">
        <v>16625430.649999999</v>
      </c>
      <c r="X73" s="184">
        <v>52621813.050000004</v>
      </c>
      <c r="Y73" s="184">
        <v>98343858.799999982</v>
      </c>
      <c r="Z73" s="184"/>
      <c r="AA73" s="184">
        <v>2916398</v>
      </c>
      <c r="AB73" s="184">
        <v>113989992.90000001</v>
      </c>
      <c r="AC73" s="184">
        <v>107042582</v>
      </c>
      <c r="AD73" s="184">
        <v>3001558</v>
      </c>
      <c r="AE73" s="184">
        <v>8421618.1899999995</v>
      </c>
      <c r="AF73" s="184"/>
      <c r="AG73" s="184">
        <v>108118776.11999999</v>
      </c>
      <c r="AH73" s="184"/>
      <c r="AI73" s="184">
        <v>9848805</v>
      </c>
      <c r="AJ73" s="184">
        <v>6433796</v>
      </c>
      <c r="AK73" s="184">
        <v>1046</v>
      </c>
      <c r="AL73" s="184">
        <v>2113506.7800000003</v>
      </c>
      <c r="AM73" s="184"/>
      <c r="AN73" s="184"/>
      <c r="AO73" s="184"/>
      <c r="AP73" s="184">
        <v>0</v>
      </c>
      <c r="AQ73" s="184"/>
      <c r="AR73" s="184"/>
      <c r="AS73" s="184"/>
      <c r="AT73" s="184"/>
      <c r="AU73" s="184"/>
      <c r="AV73" s="184">
        <f>34220029+1309038</f>
        <v>35529067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1538038578.8099997</v>
      </c>
      <c r="CF73" s="252"/>
    </row>
    <row r="74" spans="1:84" ht="12.6" customHeight="1" x14ac:dyDescent="0.25">
      <c r="A74" s="171" t="s">
        <v>246</v>
      </c>
      <c r="B74" s="175"/>
      <c r="C74" s="184">
        <v>1593644.51</v>
      </c>
      <c r="D74" s="184">
        <v>3634144</v>
      </c>
      <c r="E74" s="184">
        <v>3989207.91</v>
      </c>
      <c r="F74" s="184">
        <v>0</v>
      </c>
      <c r="G74" s="184"/>
      <c r="H74" s="184">
        <v>702674</v>
      </c>
      <c r="I74" s="184"/>
      <c r="J74" s="184"/>
      <c r="K74" s="184"/>
      <c r="L74" s="184"/>
      <c r="M74" s="184"/>
      <c r="N74" s="184"/>
      <c r="O74" s="184">
        <v>11088282</v>
      </c>
      <c r="P74" s="184">
        <v>259764039.5</v>
      </c>
      <c r="Q74" s="184"/>
      <c r="R74" s="184">
        <v>47558333</v>
      </c>
      <c r="S74" s="184">
        <v>16234</v>
      </c>
      <c r="T74" s="184">
        <v>62979934.349999994</v>
      </c>
      <c r="U74" s="184">
        <v>70287960.530000001</v>
      </c>
      <c r="V74" s="184">
        <v>7861164</v>
      </c>
      <c r="W74" s="184">
        <v>43083156.599999994</v>
      </c>
      <c r="X74" s="184">
        <v>120263247.90000001</v>
      </c>
      <c r="Y74" s="184">
        <v>215332378.84999999</v>
      </c>
      <c r="Z74" s="184"/>
      <c r="AA74" s="184">
        <v>7206665</v>
      </c>
      <c r="AB74" s="184">
        <v>170936699.74000001</v>
      </c>
      <c r="AC74" s="184">
        <v>913535</v>
      </c>
      <c r="AD74" s="184">
        <v>56554</v>
      </c>
      <c r="AE74" s="184">
        <v>333231.02</v>
      </c>
      <c r="AF74" s="184"/>
      <c r="AG74" s="184">
        <v>239743970.76999998</v>
      </c>
      <c r="AH74" s="184"/>
      <c r="AI74" s="184">
        <v>34363165</v>
      </c>
      <c r="AJ74" s="184">
        <v>116161417.90000001</v>
      </c>
      <c r="AK74" s="184">
        <v>957422.95</v>
      </c>
      <c r="AL74" s="184">
        <v>811062.84999999986</v>
      </c>
      <c r="AM74" s="184"/>
      <c r="AN74" s="184"/>
      <c r="AO74" s="184"/>
      <c r="AP74" s="184">
        <v>23717370.280000001</v>
      </c>
      <c r="AQ74" s="184"/>
      <c r="AR74" s="184"/>
      <c r="AS74" s="184"/>
      <c r="AT74" s="184"/>
      <c r="AU74" s="184"/>
      <c r="AV74" s="184">
        <f>97195230.01+20494</f>
        <v>97215724.010000005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1540571219.6699998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288730004.31999993</v>
      </c>
      <c r="D75" s="195">
        <f t="shared" si="9"/>
        <v>65340973.760000005</v>
      </c>
      <c r="E75" s="195">
        <f t="shared" si="9"/>
        <v>67117905.609999999</v>
      </c>
      <c r="F75" s="195">
        <f t="shared" si="9"/>
        <v>0</v>
      </c>
      <c r="G75" s="195">
        <f t="shared" si="9"/>
        <v>0</v>
      </c>
      <c r="H75" s="195">
        <f t="shared" si="9"/>
        <v>18903710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66670650.620000005</v>
      </c>
      <c r="P75" s="195">
        <f t="shared" si="9"/>
        <v>622370436.49000001</v>
      </c>
      <c r="Q75" s="195">
        <f t="shared" si="9"/>
        <v>0</v>
      </c>
      <c r="R75" s="195">
        <f t="shared" si="9"/>
        <v>78474373</v>
      </c>
      <c r="S75" s="195">
        <f t="shared" si="9"/>
        <v>514316</v>
      </c>
      <c r="T75" s="195">
        <f t="shared" si="9"/>
        <v>70592919</v>
      </c>
      <c r="U75" s="195">
        <f t="shared" si="9"/>
        <v>152424548.31999999</v>
      </c>
      <c r="V75" s="195">
        <f t="shared" si="9"/>
        <v>11366111</v>
      </c>
      <c r="W75" s="195">
        <f t="shared" si="9"/>
        <v>59708587.249999993</v>
      </c>
      <c r="X75" s="195">
        <f t="shared" si="9"/>
        <v>172885060.95000002</v>
      </c>
      <c r="Y75" s="195">
        <f t="shared" si="9"/>
        <v>313676237.64999998</v>
      </c>
      <c r="Z75" s="195">
        <f t="shared" si="9"/>
        <v>0</v>
      </c>
      <c r="AA75" s="195">
        <f t="shared" si="9"/>
        <v>10123063</v>
      </c>
      <c r="AB75" s="195">
        <f t="shared" si="9"/>
        <v>284926692.63999999</v>
      </c>
      <c r="AC75" s="195">
        <f t="shared" si="9"/>
        <v>107956117</v>
      </c>
      <c r="AD75" s="195">
        <f t="shared" si="9"/>
        <v>3058112</v>
      </c>
      <c r="AE75" s="195">
        <f t="shared" si="9"/>
        <v>8754849.209999999</v>
      </c>
      <c r="AF75" s="195">
        <f t="shared" si="9"/>
        <v>0</v>
      </c>
      <c r="AG75" s="195">
        <f t="shared" si="9"/>
        <v>347862746.88999999</v>
      </c>
      <c r="AH75" s="195">
        <f t="shared" si="9"/>
        <v>0</v>
      </c>
      <c r="AI75" s="195">
        <f t="shared" si="9"/>
        <v>44211970</v>
      </c>
      <c r="AJ75" s="195">
        <f t="shared" si="9"/>
        <v>122595213.90000001</v>
      </c>
      <c r="AK75" s="195">
        <f t="shared" si="9"/>
        <v>958468.95</v>
      </c>
      <c r="AL75" s="195">
        <f t="shared" si="9"/>
        <v>2924569.63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23717370.280000001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132744791.01000001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3078609798.48</v>
      </c>
      <c r="CF75" s="252"/>
    </row>
    <row r="76" spans="1:84" ht="12.6" customHeight="1" x14ac:dyDescent="0.25">
      <c r="A76" s="171" t="s">
        <v>248</v>
      </c>
      <c r="B76" s="175"/>
      <c r="C76" s="184">
        <v>84974.6</v>
      </c>
      <c r="D76" s="184">
        <v>9936.89</v>
      </c>
      <c r="E76" s="185">
        <v>59358.25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42041.18</v>
      </c>
      <c r="P76" s="185">
        <v>69075.13</v>
      </c>
      <c r="Q76" s="185">
        <v>0</v>
      </c>
      <c r="R76" s="185">
        <v>25278.54</v>
      </c>
      <c r="S76" s="185">
        <v>12382.19</v>
      </c>
      <c r="T76" s="185">
        <v>4089.36</v>
      </c>
      <c r="U76" s="185">
        <v>23349.200000000001</v>
      </c>
      <c r="V76" s="185">
        <v>0</v>
      </c>
      <c r="W76" s="185">
        <v>1808.62</v>
      </c>
      <c r="X76" s="185">
        <v>3487.9</v>
      </c>
      <c r="Y76" s="185">
        <v>41738.81</v>
      </c>
      <c r="Z76" s="185">
        <v>0</v>
      </c>
      <c r="AA76" s="185">
        <v>2310.06</v>
      </c>
      <c r="AB76" s="185">
        <v>18306.669999999998</v>
      </c>
      <c r="AC76" s="185">
        <v>3083.4</v>
      </c>
      <c r="AD76" s="185">
        <v>0</v>
      </c>
      <c r="AE76" s="185">
        <v>0</v>
      </c>
      <c r="AF76" s="185"/>
      <c r="AG76" s="185">
        <v>41750.120000000003</v>
      </c>
      <c r="AH76" s="185">
        <v>0</v>
      </c>
      <c r="AI76" s="185">
        <v>12157.05</v>
      </c>
      <c r="AJ76" s="185">
        <v>74095.77</v>
      </c>
      <c r="AK76" s="185">
        <v>935.92</v>
      </c>
      <c r="AL76" s="185">
        <v>0</v>
      </c>
      <c r="AM76" s="185">
        <v>0</v>
      </c>
      <c r="AN76" s="185">
        <v>0</v>
      </c>
      <c r="AO76" s="185">
        <v>0</v>
      </c>
      <c r="AP76" s="185">
        <v>2083.16</v>
      </c>
      <c r="AQ76" s="185"/>
      <c r="AR76" s="185">
        <v>0</v>
      </c>
      <c r="AS76" s="185">
        <v>0</v>
      </c>
      <c r="AT76" s="185">
        <v>0</v>
      </c>
      <c r="AU76" s="185">
        <v>0</v>
      </c>
      <c r="AV76" s="185">
        <v>25096.04</v>
      </c>
      <c r="AW76" s="185">
        <v>4397.29</v>
      </c>
      <c r="AX76" s="185">
        <v>0</v>
      </c>
      <c r="AY76" s="185">
        <v>7753.91</v>
      </c>
      <c r="AZ76" s="185">
        <v>0</v>
      </c>
      <c r="BA76" s="185">
        <v>0</v>
      </c>
      <c r="BB76" s="185">
        <v>556.27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>
        <v>0</v>
      </c>
      <c r="BI76" s="185">
        <v>534.07000000000005</v>
      </c>
      <c r="BJ76" s="185">
        <v>0</v>
      </c>
      <c r="BK76" s="185">
        <v>0</v>
      </c>
      <c r="BL76" s="185">
        <v>3512.76</v>
      </c>
      <c r="BM76" s="185">
        <v>0</v>
      </c>
      <c r="BN76" s="185">
        <v>10448.950000000001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2393.92</v>
      </c>
      <c r="BY76" s="185">
        <v>319.29000000000002</v>
      </c>
      <c r="BZ76" s="185">
        <v>0</v>
      </c>
      <c r="CA76" s="185">
        <v>0</v>
      </c>
      <c r="CB76" s="185">
        <v>0</v>
      </c>
      <c r="CC76" s="185">
        <v>5362.54</v>
      </c>
      <c r="CD76" s="249" t="s">
        <v>221</v>
      </c>
      <c r="CE76" s="195">
        <f t="shared" si="8"/>
        <v>592617.86000000022</v>
      </c>
      <c r="CF76" s="195">
        <f>BE59-CE76</f>
        <v>80.139999999781139</v>
      </c>
    </row>
    <row r="77" spans="1:84" ht="12.6" customHeight="1" x14ac:dyDescent="0.25">
      <c r="A77" s="171" t="s">
        <v>249</v>
      </c>
      <c r="B77" s="175"/>
      <c r="C77" s="184">
        <v>65582</v>
      </c>
      <c r="D77" s="184">
        <v>37954</v>
      </c>
      <c r="E77" s="184">
        <v>97139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27566</v>
      </c>
      <c r="P77" s="184">
        <v>19141</v>
      </c>
      <c r="Q77" s="184">
        <v>0</v>
      </c>
      <c r="R77" s="184">
        <v>320</v>
      </c>
      <c r="S77" s="184">
        <v>0</v>
      </c>
      <c r="T77" s="184">
        <v>2123</v>
      </c>
      <c r="U77" s="184">
        <v>0</v>
      </c>
      <c r="V77" s="184">
        <v>0</v>
      </c>
      <c r="W77" s="184">
        <v>0</v>
      </c>
      <c r="X77" s="184">
        <v>0</v>
      </c>
      <c r="Y77" s="184">
        <v>808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13717</v>
      </c>
      <c r="AH77" s="184">
        <v>0</v>
      </c>
      <c r="AI77" s="184">
        <v>10230</v>
      </c>
      <c r="AJ77" s="184">
        <v>3865</v>
      </c>
      <c r="AK77" s="184">
        <v>0</v>
      </c>
      <c r="AL77" s="184">
        <v>74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2373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280892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28916</v>
      </c>
      <c r="D78" s="184">
        <v>1785</v>
      </c>
      <c r="E78" s="184">
        <v>22398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19956</v>
      </c>
      <c r="P78" s="184">
        <v>43647</v>
      </c>
      <c r="Q78" s="184">
        <v>0</v>
      </c>
      <c r="R78" s="184">
        <v>0</v>
      </c>
      <c r="S78" s="184">
        <v>2253</v>
      </c>
      <c r="T78" s="184">
        <v>0</v>
      </c>
      <c r="U78" s="184">
        <v>884</v>
      </c>
      <c r="V78" s="184">
        <v>0</v>
      </c>
      <c r="W78" s="184">
        <v>5978</v>
      </c>
      <c r="X78" s="184">
        <v>0</v>
      </c>
      <c r="Y78" s="184">
        <v>11199</v>
      </c>
      <c r="Z78" s="184">
        <v>0</v>
      </c>
      <c r="AA78" s="184">
        <v>0</v>
      </c>
      <c r="AB78" s="184">
        <v>1629</v>
      </c>
      <c r="AC78" s="184">
        <v>0</v>
      </c>
      <c r="AD78" s="184">
        <v>0</v>
      </c>
      <c r="AE78" s="184">
        <v>0</v>
      </c>
      <c r="AF78" s="184">
        <v>0</v>
      </c>
      <c r="AG78" s="184">
        <v>19662</v>
      </c>
      <c r="AH78" s="184">
        <v>0</v>
      </c>
      <c r="AI78" s="184">
        <v>0</v>
      </c>
      <c r="AJ78" s="184">
        <v>11562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23062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70012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262943</v>
      </c>
      <c r="CF78" s="195"/>
    </row>
    <row r="79" spans="1:84" ht="12.6" customHeight="1" x14ac:dyDescent="0.25">
      <c r="A79" s="171" t="s">
        <v>251</v>
      </c>
      <c r="B79" s="175"/>
      <c r="C79" s="225">
        <v>359638</v>
      </c>
      <c r="D79" s="225">
        <v>138660</v>
      </c>
      <c r="E79" s="184">
        <v>237535</v>
      </c>
      <c r="F79" s="184"/>
      <c r="G79" s="184"/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421334</v>
      </c>
      <c r="P79" s="184">
        <v>291257</v>
      </c>
      <c r="Q79" s="184">
        <v>0</v>
      </c>
      <c r="R79" s="184">
        <v>62978</v>
      </c>
      <c r="S79" s="184">
        <v>428068</v>
      </c>
      <c r="T79" s="184">
        <v>5256</v>
      </c>
      <c r="U79" s="184">
        <v>8083</v>
      </c>
      <c r="V79" s="184">
        <v>0</v>
      </c>
      <c r="W79" s="184">
        <v>12320</v>
      </c>
      <c r="X79" s="184">
        <v>104499</v>
      </c>
      <c r="Y79" s="184">
        <v>263121</v>
      </c>
      <c r="Z79" s="184">
        <v>0</v>
      </c>
      <c r="AA79" s="184">
        <v>0</v>
      </c>
      <c r="AB79" s="184">
        <v>18877</v>
      </c>
      <c r="AC79" s="184">
        <v>0</v>
      </c>
      <c r="AD79" s="184">
        <v>0</v>
      </c>
      <c r="AE79" s="184">
        <v>243</v>
      </c>
      <c r="AF79" s="184">
        <v>0</v>
      </c>
      <c r="AG79" s="184">
        <v>540339</v>
      </c>
      <c r="AH79" s="184">
        <v>0</v>
      </c>
      <c r="AI79" s="184">
        <v>104148</v>
      </c>
      <c r="AJ79" s="184">
        <v>68893</v>
      </c>
      <c r="AK79" s="184">
        <v>13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/>
      <c r="AS79" s="184"/>
      <c r="AT79" s="184"/>
      <c r="AU79" s="184"/>
      <c r="AV79" s="184">
        <v>74504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3139766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266.52254878458069</v>
      </c>
      <c r="D80" s="187">
        <v>75.019974109411692</v>
      </c>
      <c r="E80" s="187">
        <v>108.32228028959101</v>
      </c>
      <c r="F80" s="187">
        <v>0</v>
      </c>
      <c r="G80" s="187">
        <v>0</v>
      </c>
      <c r="H80" s="187">
        <v>12.23510571990219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82.160468907321274</v>
      </c>
      <c r="P80" s="187">
        <v>75.135278323824124</v>
      </c>
      <c r="Q80" s="187">
        <v>0</v>
      </c>
      <c r="R80" s="187">
        <v>29.659059308625395</v>
      </c>
      <c r="S80" s="187">
        <v>0</v>
      </c>
      <c r="T80" s="187">
        <v>21.588435537229707</v>
      </c>
      <c r="U80" s="187">
        <v>0</v>
      </c>
      <c r="V80" s="187">
        <v>0</v>
      </c>
      <c r="W80" s="187">
        <v>0</v>
      </c>
      <c r="X80" s="187">
        <v>0</v>
      </c>
      <c r="Y80" s="187">
        <v>14.410936376276549</v>
      </c>
      <c r="Z80" s="187">
        <v>0</v>
      </c>
      <c r="AA80" s="187">
        <v>0</v>
      </c>
      <c r="AB80" s="187">
        <v>0</v>
      </c>
      <c r="AC80" s="187">
        <v>3.1644052356522984E-2</v>
      </c>
      <c r="AD80" s="187">
        <v>0</v>
      </c>
      <c r="AE80" s="187">
        <v>0</v>
      </c>
      <c r="AF80" s="187">
        <v>0</v>
      </c>
      <c r="AG80" s="187">
        <v>83.490386920458349</v>
      </c>
      <c r="AH80" s="187">
        <v>0</v>
      </c>
      <c r="AI80" s="187">
        <v>17.202248645538663</v>
      </c>
      <c r="AJ80" s="187">
        <v>24.285601956177782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33.367497722587139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843.4314666538811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1275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1272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19974</v>
      </c>
      <c r="D111" s="189">
        <v>108894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157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150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49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27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420</v>
      </c>
    </row>
    <row r="128" spans="1:5" ht="12.6" customHeight="1" x14ac:dyDescent="0.25">
      <c r="A128" s="173" t="s">
        <v>292</v>
      </c>
      <c r="B128" s="172" t="s">
        <v>256</v>
      </c>
      <c r="C128" s="189">
        <v>567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44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7435.6951470236672</v>
      </c>
      <c r="C138" s="189">
        <v>6342.2105665790104</v>
      </c>
      <c r="D138" s="174">
        <v>6196.0942863973232</v>
      </c>
      <c r="E138" s="175">
        <f>SUM(B138:D138)</f>
        <v>19974</v>
      </c>
    </row>
    <row r="139" spans="1:6" ht="12.6" customHeight="1" x14ac:dyDescent="0.25">
      <c r="A139" s="173" t="s">
        <v>215</v>
      </c>
      <c r="B139" s="174">
        <v>42888.307679639896</v>
      </c>
      <c r="C139" s="189">
        <v>37896.012625569521</v>
      </c>
      <c r="D139" s="174">
        <v>28109.679694790586</v>
      </c>
      <c r="E139" s="175">
        <f>SUM(B139:D139)</f>
        <v>108894</v>
      </c>
    </row>
    <row r="140" spans="1:6" ht="12.6" customHeight="1" x14ac:dyDescent="0.25">
      <c r="A140" s="173" t="s">
        <v>298</v>
      </c>
      <c r="B140" s="174">
        <v>34539.503000290868</v>
      </c>
      <c r="C140" s="174">
        <v>2473.0600180385622</v>
      </c>
      <c r="D140" s="174">
        <v>82392.40262285409</v>
      </c>
      <c r="E140" s="175">
        <f>SUM(B140:D140)</f>
        <v>119404.96564118352</v>
      </c>
    </row>
    <row r="141" spans="1:6" ht="12.6" customHeight="1" x14ac:dyDescent="0.25">
      <c r="A141" s="173" t="s">
        <v>245</v>
      </c>
      <c r="B141" s="174">
        <v>656941021.01400542</v>
      </c>
      <c r="C141" s="189">
        <v>453189952.15371335</v>
      </c>
      <c r="D141" s="174">
        <v>427907605.83228123</v>
      </c>
      <c r="E141" s="175">
        <f>SUM(B141:D141)</f>
        <v>1538038579</v>
      </c>
      <c r="F141" s="199"/>
    </row>
    <row r="142" spans="1:6" ht="12.6" customHeight="1" x14ac:dyDescent="0.25">
      <c r="A142" s="173" t="s">
        <v>246</v>
      </c>
      <c r="B142" s="174">
        <v>567267017.97194839</v>
      </c>
      <c r="C142" s="189">
        <v>379905822.80128413</v>
      </c>
      <c r="D142" s="174">
        <v>593398379.22676754</v>
      </c>
      <c r="E142" s="175">
        <f>SUM(B142:D142)</f>
        <v>1540571220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17403746.199999992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30289774.59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11646785.049999997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35215.769999999997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59375521.609999992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3552598.91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1093302.7600000002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4645901.67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2043273.9900000002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2043273.9900000002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232862.66999999998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6639067.6099999985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6871930.2799999984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11509267.160000002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11509267.160000002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5733393</v>
      </c>
      <c r="C195" s="189">
        <v>0</v>
      </c>
      <c r="D195" s="174">
        <v>5330</v>
      </c>
      <c r="E195" s="175">
        <f t="shared" ref="E195:E203" si="10">SUM(B195:C195)-D195</f>
        <v>5728063</v>
      </c>
    </row>
    <row r="196" spans="1:8" ht="12.6" customHeight="1" x14ac:dyDescent="0.25">
      <c r="A196" s="173" t="s">
        <v>333</v>
      </c>
      <c r="B196" s="174">
        <v>3303705.94</v>
      </c>
      <c r="C196" s="189">
        <v>7672</v>
      </c>
      <c r="D196" s="174"/>
      <c r="E196" s="175">
        <f t="shared" si="10"/>
        <v>3311377.94</v>
      </c>
    </row>
    <row r="197" spans="1:8" ht="12.6" customHeight="1" x14ac:dyDescent="0.25">
      <c r="A197" s="173" t="s">
        <v>334</v>
      </c>
      <c r="B197" s="174">
        <v>599383484.95000005</v>
      </c>
      <c r="C197" s="189">
        <v>7505080.5199999996</v>
      </c>
      <c r="D197" s="174"/>
      <c r="E197" s="175">
        <f t="shared" si="10"/>
        <v>606888565.47000003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33385383.849999998</v>
      </c>
      <c r="C199" s="189">
        <v>692797.24</v>
      </c>
      <c r="D199" s="174">
        <v>802.9</v>
      </c>
      <c r="E199" s="175">
        <f>SUM(B199:C199)-D199</f>
        <v>34077378.189999998</v>
      </c>
    </row>
    <row r="200" spans="1:8" ht="12.6" customHeight="1" x14ac:dyDescent="0.25">
      <c r="A200" s="173" t="s">
        <v>337</v>
      </c>
      <c r="B200" s="174">
        <v>198799250.44</v>
      </c>
      <c r="C200" s="189">
        <v>9232412.0999999996</v>
      </c>
      <c r="D200" s="174">
        <f>208031663-207729458.61</f>
        <v>302204.38999998569</v>
      </c>
      <c r="E200" s="175">
        <f t="shared" si="10"/>
        <v>207729458.15000001</v>
      </c>
    </row>
    <row r="201" spans="1:8" ht="12.6" customHeight="1" x14ac:dyDescent="0.25">
      <c r="A201" s="173" t="s">
        <v>338</v>
      </c>
      <c r="B201" s="174">
        <v>0</v>
      </c>
      <c r="C201" s="267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11540012.060000001</v>
      </c>
      <c r="C202" s="189">
        <v>7689.23</v>
      </c>
      <c r="D202" s="174"/>
      <c r="E202" s="175">
        <f t="shared" si="10"/>
        <v>11547701.290000001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852145230.24000001</v>
      </c>
      <c r="C204" s="191">
        <f>SUM(C195:C203)</f>
        <v>17445651.09</v>
      </c>
      <c r="D204" s="175">
        <f>SUM(D195:D203)</f>
        <v>308337.28999998572</v>
      </c>
      <c r="E204" s="175">
        <f>SUM(E195:E203)</f>
        <v>869282544.04000008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1321081.5499999998</v>
      </c>
      <c r="C209" s="189">
        <v>216716</v>
      </c>
      <c r="D209" s="174">
        <v>-1452</v>
      </c>
      <c r="E209" s="175">
        <f t="shared" ref="E209:E216" si="11">SUM(B209:C209)-D209</f>
        <v>1539249.5499999998</v>
      </c>
      <c r="H209" s="259"/>
    </row>
    <row r="210" spans="1:8" ht="12.6" customHeight="1" x14ac:dyDescent="0.25">
      <c r="A210" s="173" t="s">
        <v>334</v>
      </c>
      <c r="B210" s="174">
        <v>259193599.52000001</v>
      </c>
      <c r="C210" s="189">
        <v>12257027</v>
      </c>
      <c r="D210" s="174">
        <v>-11455927</v>
      </c>
      <c r="E210" s="175">
        <f t="shared" si="11"/>
        <v>282906553.51999998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28501585.620000001</v>
      </c>
      <c r="C212" s="189">
        <v>1006978</v>
      </c>
      <c r="D212" s="174">
        <v>803</v>
      </c>
      <c r="E212" s="175">
        <f t="shared" si="11"/>
        <v>29507760.620000001</v>
      </c>
      <c r="H212" s="259"/>
    </row>
    <row r="213" spans="1:8" ht="12.6" customHeight="1" x14ac:dyDescent="0.25">
      <c r="A213" s="173" t="s">
        <v>337</v>
      </c>
      <c r="B213" s="174">
        <v>153689731.70999998</v>
      </c>
      <c r="C213" s="189">
        <v>12144906</v>
      </c>
      <c r="D213" s="174">
        <f>-18230+215061</f>
        <v>196831</v>
      </c>
      <c r="E213" s="175">
        <f t="shared" si="11"/>
        <v>165637806.70999998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8352484.54</v>
      </c>
      <c r="C215" s="189">
        <v>946872</v>
      </c>
      <c r="D215" s="174">
        <f>9299357-9336356</f>
        <v>-36999</v>
      </c>
      <c r="E215" s="175">
        <f t="shared" si="11"/>
        <v>9336355.5399999991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451058482.94</v>
      </c>
      <c r="C217" s="191">
        <f>SUM(C208:C216)</f>
        <v>26572499</v>
      </c>
      <c r="D217" s="175">
        <f>SUM(D208:D216)</f>
        <v>-11296744</v>
      </c>
      <c r="E217" s="175">
        <f>SUM(E208:E216)</f>
        <v>488927725.94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5" t="s">
        <v>1255</v>
      </c>
      <c r="C220" s="295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9751347.5700000003</v>
      </c>
      <c r="D221" s="172">
        <f>C221</f>
        <v>9751347.5700000003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1009495885.0824416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684912890.58143508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28906089.611497302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69081048.820572332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422811058.90405357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2215206973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12000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20862682.610124405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37455165.389875598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58317848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26657600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26657600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2309933768.5700002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822780754.08000016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123293877.93999988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7745438.0000000224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142516.99999999997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11838509.75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361798.45999999996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950672019.23000002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287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287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5728062.54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3311377.88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606888565.76000023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34077378.350000001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207729458.60999995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11547701.559999999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869282544.70000005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488927728.21999997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380354816.48000008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287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287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287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287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1331026835.71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263250.89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4979738.3100000005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2992998.7100000004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8235987.9100000001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287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287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287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287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287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287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287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189">
        <v>1322790847.8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1331026835.71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1331026835.71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1538038578.8099999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1540571219.6700001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3078609798.48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9751347.5700000003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2215206972.6700001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58317847.560000002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26657599.829999998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2309933767.6300001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768676030.8499999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10580686.17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10580686.17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779256717.01999986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280814988.42000002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59375523.609999999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16772185.890000001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145387644.66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499240.49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166189236.83000001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26572499.239999998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4645901.67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2043273.99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6871930.2300000004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11509267.16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21400802.969999999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742082495.16000009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37174221.859999776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37174221.859999776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37174221.859999776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Tacoma General / Allenmore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19974</v>
      </c>
      <c r="C414" s="194">
        <f>E138</f>
        <v>19974</v>
      </c>
      <c r="D414" s="179"/>
    </row>
    <row r="415" spans="1:5" ht="12.6" customHeight="1" x14ac:dyDescent="0.25">
      <c r="A415" s="179" t="s">
        <v>464</v>
      </c>
      <c r="B415" s="179">
        <f>D111</f>
        <v>108894</v>
      </c>
      <c r="C415" s="179">
        <f>E139</f>
        <v>108894</v>
      </c>
      <c r="D415" s="194">
        <f>SUM(C59:H59)+N59</f>
        <v>83633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280814988.42000002</v>
      </c>
      <c r="C427" s="179">
        <f t="shared" ref="C427:C434" si="13">CE61</f>
        <v>280814988.42000008</v>
      </c>
      <c r="D427" s="179"/>
    </row>
    <row r="428" spans="1:7" ht="12.6" customHeight="1" x14ac:dyDescent="0.25">
      <c r="A428" s="179" t="s">
        <v>3</v>
      </c>
      <c r="B428" s="179">
        <f t="shared" si="12"/>
        <v>59375523.609999999</v>
      </c>
      <c r="C428" s="179">
        <f t="shared" si="13"/>
        <v>59375522</v>
      </c>
      <c r="D428" s="179">
        <f>D173</f>
        <v>59375521.609999992</v>
      </c>
    </row>
    <row r="429" spans="1:7" ht="12.6" customHeight="1" x14ac:dyDescent="0.25">
      <c r="A429" s="179" t="s">
        <v>236</v>
      </c>
      <c r="B429" s="179">
        <f t="shared" si="12"/>
        <v>16772185.890000001</v>
      </c>
      <c r="C429" s="179">
        <f t="shared" si="13"/>
        <v>16772185.890000001</v>
      </c>
      <c r="D429" s="179"/>
    </row>
    <row r="430" spans="1:7" ht="12.6" customHeight="1" x14ac:dyDescent="0.25">
      <c r="A430" s="179" t="s">
        <v>237</v>
      </c>
      <c r="B430" s="179">
        <f t="shared" si="12"/>
        <v>145387644.66</v>
      </c>
      <c r="C430" s="179">
        <f t="shared" si="13"/>
        <v>145387644.65999997</v>
      </c>
      <c r="D430" s="179"/>
    </row>
    <row r="431" spans="1:7" ht="12.6" customHeight="1" x14ac:dyDescent="0.25">
      <c r="A431" s="179" t="s">
        <v>444</v>
      </c>
      <c r="B431" s="179">
        <f t="shared" si="12"/>
        <v>499240.49</v>
      </c>
      <c r="C431" s="179">
        <f t="shared" si="13"/>
        <v>499240.11</v>
      </c>
      <c r="D431" s="179"/>
    </row>
    <row r="432" spans="1:7" ht="12.6" customHeight="1" x14ac:dyDescent="0.25">
      <c r="A432" s="179" t="s">
        <v>445</v>
      </c>
      <c r="B432" s="179">
        <f t="shared" si="12"/>
        <v>166189236.83000001</v>
      </c>
      <c r="C432" s="179">
        <f t="shared" si="13"/>
        <v>166189236.38</v>
      </c>
      <c r="D432" s="179"/>
    </row>
    <row r="433" spans="1:7" ht="12.6" customHeight="1" x14ac:dyDescent="0.25">
      <c r="A433" s="179" t="s">
        <v>6</v>
      </c>
      <c r="B433" s="179">
        <f t="shared" si="12"/>
        <v>26572499.239999998</v>
      </c>
      <c r="C433" s="179">
        <f t="shared" si="13"/>
        <v>26572501</v>
      </c>
      <c r="D433" s="179">
        <f>C217</f>
        <v>26572499</v>
      </c>
    </row>
    <row r="434" spans="1:7" ht="12.6" customHeight="1" x14ac:dyDescent="0.25">
      <c r="A434" s="179" t="s">
        <v>474</v>
      </c>
      <c r="B434" s="179">
        <f t="shared" si="12"/>
        <v>4645901.67</v>
      </c>
      <c r="C434" s="179">
        <f t="shared" si="13"/>
        <v>4645901.67</v>
      </c>
      <c r="D434" s="179">
        <f>D177</f>
        <v>4645901.67</v>
      </c>
    </row>
    <row r="435" spans="1:7" ht="12.6" customHeight="1" x14ac:dyDescent="0.25">
      <c r="A435" s="179" t="s">
        <v>447</v>
      </c>
      <c r="B435" s="179">
        <f t="shared" si="12"/>
        <v>2043273.99</v>
      </c>
      <c r="C435" s="179"/>
      <c r="D435" s="179">
        <f>D181</f>
        <v>2043273.9900000002</v>
      </c>
    </row>
    <row r="436" spans="1:7" ht="12.6" customHeight="1" x14ac:dyDescent="0.25">
      <c r="A436" s="179" t="s">
        <v>475</v>
      </c>
      <c r="B436" s="179">
        <f t="shared" si="12"/>
        <v>6871930.2300000004</v>
      </c>
      <c r="C436" s="179"/>
      <c r="D436" s="179">
        <f>D186</f>
        <v>6871930.2799999984</v>
      </c>
    </row>
    <row r="437" spans="1:7" ht="12.6" customHeight="1" x14ac:dyDescent="0.25">
      <c r="A437" s="194" t="s">
        <v>449</v>
      </c>
      <c r="B437" s="194">
        <f t="shared" si="12"/>
        <v>11509267.16</v>
      </c>
      <c r="C437" s="194"/>
      <c r="D437" s="194">
        <f>D190</f>
        <v>11509267.160000002</v>
      </c>
    </row>
    <row r="438" spans="1:7" ht="12.6" customHeight="1" x14ac:dyDescent="0.25">
      <c r="A438" s="194" t="s">
        <v>476</v>
      </c>
      <c r="B438" s="194">
        <f>C386+C387+C388</f>
        <v>20424471.380000003</v>
      </c>
      <c r="C438" s="194">
        <f>CD69</f>
        <v>20424471</v>
      </c>
      <c r="D438" s="194">
        <f>D181+D186+D190</f>
        <v>20424471.43</v>
      </c>
    </row>
    <row r="439" spans="1:7" ht="12.6" customHeight="1" x14ac:dyDescent="0.25">
      <c r="A439" s="179" t="s">
        <v>451</v>
      </c>
      <c r="B439" s="194">
        <f>C389</f>
        <v>21400802.969999999</v>
      </c>
      <c r="C439" s="194">
        <f>SUM(C69:CC69)</f>
        <v>21400802.730000004</v>
      </c>
      <c r="D439" s="179"/>
    </row>
    <row r="440" spans="1:7" ht="12.6" customHeight="1" x14ac:dyDescent="0.25">
      <c r="A440" s="179" t="s">
        <v>477</v>
      </c>
      <c r="B440" s="194">
        <f>B438+B439</f>
        <v>41825274.350000001</v>
      </c>
      <c r="C440" s="194">
        <f>CE69</f>
        <v>41825273.730000004</v>
      </c>
      <c r="D440" s="179"/>
    </row>
    <row r="441" spans="1:7" ht="12.6" customHeight="1" x14ac:dyDescent="0.25">
      <c r="A441" s="179" t="s">
        <v>478</v>
      </c>
      <c r="B441" s="179">
        <f>D390</f>
        <v>742082495.16000009</v>
      </c>
      <c r="C441" s="179">
        <f>SUM(C427:C437)+C440</f>
        <v>742082493.86000001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9751347.5700000003</v>
      </c>
      <c r="C444" s="179">
        <f>C363</f>
        <v>9751347.5700000003</v>
      </c>
      <c r="D444" s="179"/>
    </row>
    <row r="445" spans="1:7" ht="12.6" customHeight="1" x14ac:dyDescent="0.25">
      <c r="A445" s="179" t="s">
        <v>343</v>
      </c>
      <c r="B445" s="179">
        <f>D229</f>
        <v>2215206973</v>
      </c>
      <c r="C445" s="179">
        <f>C364</f>
        <v>2215206972.6700001</v>
      </c>
      <c r="D445" s="179"/>
    </row>
    <row r="446" spans="1:7" ht="12.6" customHeight="1" x14ac:dyDescent="0.25">
      <c r="A446" s="179" t="s">
        <v>351</v>
      </c>
      <c r="B446" s="179">
        <f>D236</f>
        <v>58317848</v>
      </c>
      <c r="C446" s="179">
        <f>C365</f>
        <v>58317847.560000002</v>
      </c>
      <c r="D446" s="179"/>
    </row>
    <row r="447" spans="1:7" ht="12.6" customHeight="1" x14ac:dyDescent="0.25">
      <c r="A447" s="179" t="s">
        <v>356</v>
      </c>
      <c r="B447" s="179">
        <f>D240</f>
        <v>26657600</v>
      </c>
      <c r="C447" s="179">
        <f>C366</f>
        <v>26657599.829999998</v>
      </c>
      <c r="D447" s="179"/>
    </row>
    <row r="448" spans="1:7" ht="12.6" customHeight="1" x14ac:dyDescent="0.25">
      <c r="A448" s="179" t="s">
        <v>358</v>
      </c>
      <c r="B448" s="179">
        <f>D242</f>
        <v>2309933768.5700002</v>
      </c>
      <c r="C448" s="179">
        <f>D367</f>
        <v>2309933767.6300001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12000</v>
      </c>
    </row>
    <row r="454" spans="1:7" ht="12.6" customHeight="1" x14ac:dyDescent="0.25">
      <c r="A454" s="179" t="s">
        <v>168</v>
      </c>
      <c r="B454" s="179">
        <f>C233</f>
        <v>20862682.610124405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37455165.389875598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10580686.17</v>
      </c>
      <c r="C458" s="194">
        <f>CE70</f>
        <v>10580686.169999998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1538038578.8099999</v>
      </c>
      <c r="C463" s="194">
        <f>CE73</f>
        <v>1538038578.8099997</v>
      </c>
      <c r="D463" s="194">
        <f>E141+E147+E153</f>
        <v>1538038579</v>
      </c>
    </row>
    <row r="464" spans="1:7" ht="12.6" customHeight="1" x14ac:dyDescent="0.25">
      <c r="A464" s="179" t="s">
        <v>246</v>
      </c>
      <c r="B464" s="194">
        <f>C360</f>
        <v>1540571219.6700001</v>
      </c>
      <c r="C464" s="194">
        <f>CE74</f>
        <v>1540571219.6699998</v>
      </c>
      <c r="D464" s="194">
        <f>E142+E148+E154</f>
        <v>1540571220</v>
      </c>
    </row>
    <row r="465" spans="1:7" ht="12.6" customHeight="1" x14ac:dyDescent="0.25">
      <c r="A465" s="179" t="s">
        <v>247</v>
      </c>
      <c r="B465" s="194">
        <f>D361</f>
        <v>3078609798.48</v>
      </c>
      <c r="C465" s="194">
        <f>CE75</f>
        <v>3078609798.48</v>
      </c>
      <c r="D465" s="194">
        <f>D463+D464</f>
        <v>3078609799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5728062.54</v>
      </c>
      <c r="C468" s="179">
        <f>E195</f>
        <v>5728063</v>
      </c>
      <c r="D468" s="179"/>
    </row>
    <row r="469" spans="1:7" ht="12.6" customHeight="1" x14ac:dyDescent="0.25">
      <c r="A469" s="179" t="s">
        <v>333</v>
      </c>
      <c r="B469" s="179">
        <f t="shared" si="14"/>
        <v>3311377.88</v>
      </c>
      <c r="C469" s="179">
        <f>E196</f>
        <v>3311377.94</v>
      </c>
      <c r="D469" s="179"/>
    </row>
    <row r="470" spans="1:7" ht="12.6" customHeight="1" x14ac:dyDescent="0.25">
      <c r="A470" s="179" t="s">
        <v>334</v>
      </c>
      <c r="B470" s="179">
        <f t="shared" si="14"/>
        <v>606888565.76000023</v>
      </c>
      <c r="C470" s="179">
        <f>E197</f>
        <v>606888565.47000003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34077378.350000001</v>
      </c>
      <c r="C472" s="179">
        <f>E199</f>
        <v>34077378.189999998</v>
      </c>
      <c r="D472" s="179"/>
    </row>
    <row r="473" spans="1:7" ht="12.6" customHeight="1" x14ac:dyDescent="0.25">
      <c r="A473" s="179" t="s">
        <v>495</v>
      </c>
      <c r="B473" s="179">
        <f t="shared" si="14"/>
        <v>207729458.60999995</v>
      </c>
      <c r="C473" s="179">
        <f>SUM(E200:E201)</f>
        <v>207729458.15000001</v>
      </c>
      <c r="D473" s="179"/>
    </row>
    <row r="474" spans="1:7" ht="12.6" customHeight="1" x14ac:dyDescent="0.25">
      <c r="A474" s="179" t="s">
        <v>339</v>
      </c>
      <c r="B474" s="179">
        <f t="shared" si="14"/>
        <v>11547701.559999999</v>
      </c>
      <c r="C474" s="179">
        <f>E202</f>
        <v>11547701.290000001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869282544.70000005</v>
      </c>
      <c r="C476" s="179">
        <f>E204</f>
        <v>869282544.04000008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488927728.21999997</v>
      </c>
      <c r="C478" s="179">
        <f>E217</f>
        <v>488927725.94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1331026835.71</v>
      </c>
    </row>
    <row r="482" spans="1:12" ht="12.6" customHeight="1" x14ac:dyDescent="0.25">
      <c r="A482" s="180" t="s">
        <v>499</v>
      </c>
      <c r="C482" s="180">
        <f>D339</f>
        <v>1331026835.71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Tacoma General / Allenmore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54403986.649999999</v>
      </c>
      <c r="C496" s="240">
        <f>C71</f>
        <v>54368675.909999989</v>
      </c>
      <c r="D496" s="240">
        <v>45378</v>
      </c>
      <c r="E496" s="180">
        <f>C59</f>
        <v>45058</v>
      </c>
      <c r="F496" s="263">
        <f t="shared" ref="F496:G511" si="15">IF(B496=0,"",IF(D496=0,"",B496/D496))</f>
        <v>1198.9066651240689</v>
      </c>
      <c r="G496" s="264">
        <f t="shared" si="15"/>
        <v>1206.6375762350744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10218138.850000001</v>
      </c>
      <c r="C497" s="240">
        <f>D71</f>
        <v>14020757.209999999</v>
      </c>
      <c r="D497" s="240">
        <v>7906</v>
      </c>
      <c r="E497" s="180">
        <f>D59</f>
        <v>10334</v>
      </c>
      <c r="F497" s="263">
        <f t="shared" si="15"/>
        <v>1292.4536870731092</v>
      </c>
      <c r="G497" s="263">
        <f t="shared" si="15"/>
        <v>1356.7599390361911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18964185.890000004</v>
      </c>
      <c r="C498" s="240">
        <f>E71</f>
        <v>19377484.529999994</v>
      </c>
      <c r="D498" s="240">
        <v>24474</v>
      </c>
      <c r="E498" s="180">
        <f>E59</f>
        <v>24927</v>
      </c>
      <c r="F498" s="263">
        <f t="shared" si="15"/>
        <v>774.87071545313415</v>
      </c>
      <c r="G498" s="263">
        <f t="shared" si="15"/>
        <v>777.36929955469952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1186037.6700000002</v>
      </c>
      <c r="C501" s="240">
        <f>H71</f>
        <v>4713225.5500000007</v>
      </c>
      <c r="D501" s="240">
        <v>979</v>
      </c>
      <c r="E501" s="180">
        <f>H59</f>
        <v>3314</v>
      </c>
      <c r="F501" s="263">
        <f t="shared" si="15"/>
        <v>1211.4787231869257</v>
      </c>
      <c r="G501" s="263">
        <f t="shared" si="15"/>
        <v>1422.2165208207607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17725094.320000004</v>
      </c>
      <c r="C508" s="240">
        <f>O71</f>
        <v>18502959.020000003</v>
      </c>
      <c r="D508" s="240">
        <v>2537</v>
      </c>
      <c r="E508" s="180">
        <f>O59</f>
        <v>2357</v>
      </c>
      <c r="F508" s="263">
        <f t="shared" si="15"/>
        <v>6986.6355222703996</v>
      </c>
      <c r="G508" s="263">
        <f t="shared" si="15"/>
        <v>7850.2159609673326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63938692.800000027</v>
      </c>
      <c r="C509" s="240">
        <f>P71</f>
        <v>66999909.239999987</v>
      </c>
      <c r="D509" s="240">
        <v>2072815</v>
      </c>
      <c r="E509" s="180">
        <f>P59</f>
        <v>2169470</v>
      </c>
      <c r="F509" s="263">
        <f t="shared" si="15"/>
        <v>30.84630939085255</v>
      </c>
      <c r="G509" s="263">
        <f t="shared" si="15"/>
        <v>30.883077083342929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6075421.3199999994</v>
      </c>
      <c r="C511" s="240">
        <f>R71</f>
        <v>6503911.4999999991</v>
      </c>
      <c r="D511" s="240">
        <v>1893300</v>
      </c>
      <c r="E511" s="180">
        <f>R59</f>
        <v>2038095</v>
      </c>
      <c r="F511" s="263">
        <f t="shared" si="15"/>
        <v>3.208905783552527</v>
      </c>
      <c r="G511" s="263">
        <f t="shared" si="15"/>
        <v>3.1911719031742871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4835633.3999999994</v>
      </c>
      <c r="C512" s="240">
        <f>S71</f>
        <v>5483551.3100000015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9647495.1699999981</v>
      </c>
      <c r="C513" s="240">
        <f>T71</f>
        <v>12599629.169999994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35352212.730000004</v>
      </c>
      <c r="C514" s="240">
        <f>U71</f>
        <v>36210358.340000011</v>
      </c>
      <c r="D514" s="240">
        <v>1230322</v>
      </c>
      <c r="E514" s="180">
        <f>U59</f>
        <v>1313561</v>
      </c>
      <c r="F514" s="263">
        <f t="shared" si="17"/>
        <v>28.734114101836759</v>
      </c>
      <c r="G514" s="263">
        <f t="shared" si="17"/>
        <v>27.56656016736186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24057.08</v>
      </c>
      <c r="C515" s="240">
        <f>V71</f>
        <v>0</v>
      </c>
      <c r="D515" s="240">
        <v>41439</v>
      </c>
      <c r="E515" s="180">
        <f>V59</f>
        <v>45698</v>
      </c>
      <c r="F515" s="263">
        <f t="shared" si="17"/>
        <v>0.58054200149617519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2948618.09</v>
      </c>
      <c r="C516" s="240">
        <f>W71</f>
        <v>3036204.9399999995</v>
      </c>
      <c r="D516" s="240">
        <v>99092</v>
      </c>
      <c r="E516" s="180">
        <f>W59</f>
        <v>88354</v>
      </c>
      <c r="F516" s="263">
        <f t="shared" si="17"/>
        <v>29.756368728050699</v>
      </c>
      <c r="G516" s="263">
        <f t="shared" si="17"/>
        <v>34.364091495574613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2835700.3899999997</v>
      </c>
      <c r="C517" s="240">
        <f>X71</f>
        <v>3050239.28</v>
      </c>
      <c r="D517" s="240">
        <v>259219</v>
      </c>
      <c r="E517" s="180">
        <f>X59</f>
        <v>269548</v>
      </c>
      <c r="F517" s="263">
        <f t="shared" si="17"/>
        <v>10.939400236865351</v>
      </c>
      <c r="G517" s="263">
        <f t="shared" si="17"/>
        <v>11.316126552599165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33494886.540000007</v>
      </c>
      <c r="C518" s="240">
        <f>Y71</f>
        <v>33873231.050000012</v>
      </c>
      <c r="D518" s="240">
        <v>240657</v>
      </c>
      <c r="E518" s="180">
        <f>Y59</f>
        <v>265891</v>
      </c>
      <c r="F518" s="263">
        <f t="shared" si="17"/>
        <v>139.1810192099129</v>
      </c>
      <c r="G518" s="263">
        <f t="shared" si="17"/>
        <v>127.39517715906146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1369204.8099999998</v>
      </c>
      <c r="C520" s="240">
        <f>AA71</f>
        <v>1316344.1499999999</v>
      </c>
      <c r="D520" s="240">
        <v>25657</v>
      </c>
      <c r="E520" s="180">
        <f>AA59</f>
        <v>25165</v>
      </c>
      <c r="F520" s="263">
        <f t="shared" si="17"/>
        <v>53.365740733523005</v>
      </c>
      <c r="G520" s="263">
        <f t="shared" si="17"/>
        <v>52.308529703953901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54221282.239999987</v>
      </c>
      <c r="C521" s="240">
        <f>AB71</f>
        <v>57656263.510000005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9264143.0299999975</v>
      </c>
      <c r="C522" s="240">
        <f>AC71</f>
        <v>9465380.4900000002</v>
      </c>
      <c r="D522" s="240">
        <v>220338.86</v>
      </c>
      <c r="E522" s="180">
        <f>AC59</f>
        <v>229045.21999999997</v>
      </c>
      <c r="F522" s="263">
        <f t="shared" si="17"/>
        <v>42.044980308965918</v>
      </c>
      <c r="G522" s="263">
        <f t="shared" si="17"/>
        <v>41.325378848770569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1111415.8600000003</v>
      </c>
      <c r="C523" s="240">
        <f>AD71</f>
        <v>1325505.51</v>
      </c>
      <c r="D523" s="240">
        <v>0</v>
      </c>
      <c r="E523" s="180">
        <f>AD59</f>
        <v>6885</v>
      </c>
      <c r="F523" s="263" t="str">
        <f t="shared" si="17"/>
        <v/>
      </c>
      <c r="G523" s="263">
        <f t="shared" si="17"/>
        <v>192.52077124183006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1916411.6400000001</v>
      </c>
      <c r="C524" s="240">
        <f>AE71</f>
        <v>2068283.5499999998</v>
      </c>
      <c r="D524" s="240">
        <v>80191</v>
      </c>
      <c r="E524" s="180">
        <f>AE59</f>
        <v>91002</v>
      </c>
      <c r="F524" s="263">
        <f t="shared" si="17"/>
        <v>23.898088812959063</v>
      </c>
      <c r="G524" s="263">
        <f t="shared" si="17"/>
        <v>22.727891145249554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28923530.690000001</v>
      </c>
      <c r="C526" s="240">
        <f>AG71</f>
        <v>28415315.850000001</v>
      </c>
      <c r="D526" s="240">
        <v>82249</v>
      </c>
      <c r="E526" s="180">
        <f>AG59</f>
        <v>82156</v>
      </c>
      <c r="F526" s="263">
        <f t="shared" si="17"/>
        <v>351.65814405038361</v>
      </c>
      <c r="G526" s="263">
        <f t="shared" si="17"/>
        <v>345.87024502166611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5064688.0299999993</v>
      </c>
      <c r="C528" s="240">
        <f>AI71</f>
        <v>5839958.0499999989</v>
      </c>
      <c r="D528" s="240">
        <v>418</v>
      </c>
      <c r="E528" s="180">
        <f>AI59</f>
        <v>565</v>
      </c>
      <c r="F528" s="263">
        <f t="shared" ref="F528:G540" si="18">IF(B528=0,"",IF(D528=0,"",B528/D528))</f>
        <v>12116.478540669856</v>
      </c>
      <c r="G528" s="263">
        <f t="shared" si="18"/>
        <v>10336.208938053096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51627588.579999998</v>
      </c>
      <c r="C529" s="240">
        <f>AJ71</f>
        <v>55567510.349999964</v>
      </c>
      <c r="D529" s="240">
        <v>141588</v>
      </c>
      <c r="E529" s="180">
        <f>AJ59</f>
        <v>154967</v>
      </c>
      <c r="F529" s="263">
        <f t="shared" si="18"/>
        <v>364.63251532615755</v>
      </c>
      <c r="G529" s="263">
        <f t="shared" si="18"/>
        <v>358.57640884833523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204638.15</v>
      </c>
      <c r="C530" s="240">
        <f>AK71</f>
        <v>212661.66999999998</v>
      </c>
      <c r="D530" s="240">
        <v>6634</v>
      </c>
      <c r="E530" s="180">
        <f>AK59</f>
        <v>6967</v>
      </c>
      <c r="F530" s="263">
        <f t="shared" si="18"/>
        <v>30.846872173650887</v>
      </c>
      <c r="G530" s="263">
        <f t="shared" si="18"/>
        <v>30.524138079517723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563662.83000000007</v>
      </c>
      <c r="C531" s="240">
        <f>AL71</f>
        <v>603911.74</v>
      </c>
      <c r="D531" s="240">
        <v>23567</v>
      </c>
      <c r="E531" s="180">
        <f>AL59</f>
        <v>24827</v>
      </c>
      <c r="F531" s="263">
        <f t="shared" si="18"/>
        <v>23.917462129248527</v>
      </c>
      <c r="G531" s="263">
        <f t="shared" si="18"/>
        <v>24.324797196600475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10274170.190000005</v>
      </c>
      <c r="C535" s="240">
        <f>AP71</f>
        <v>10571634.74</v>
      </c>
      <c r="D535" s="240">
        <v>38554</v>
      </c>
      <c r="E535" s="180">
        <f>AP59</f>
        <v>41565</v>
      </c>
      <c r="F535" s="263">
        <f t="shared" si="18"/>
        <v>266.4877882969343</v>
      </c>
      <c r="G535" s="263">
        <f t="shared" si="18"/>
        <v>254.3398229279442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37913411.219999999</v>
      </c>
      <c r="C541" s="240">
        <f>AV71</f>
        <v>41105852.820000023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4522281.68</v>
      </c>
      <c r="C542" s="240">
        <f>AW71</f>
        <v>4256346.0500000007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948960.87999999989</v>
      </c>
      <c r="C544" s="240">
        <f>AY71</f>
        <v>1102855.8400000001</v>
      </c>
      <c r="D544" s="240">
        <v>268849.71580944379</v>
      </c>
      <c r="E544" s="180">
        <f>AY59</f>
        <v>280892</v>
      </c>
      <c r="F544" s="263">
        <f t="shared" ref="F544:G550" si="19">IF(B544=0,"",IF(D544=0,"",B544/D544))</f>
        <v>3.5297075808427025</v>
      </c>
      <c r="G544" s="263">
        <f t="shared" si="19"/>
        <v>3.9262629053159226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2687317.82</v>
      </c>
      <c r="C547" s="240">
        <f>BB71</f>
        <v>2580306.62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1366839.4300000002</v>
      </c>
      <c r="C548" s="240">
        <f>BC71</f>
        <v>1400734.2400000002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385493.34</v>
      </c>
      <c r="C549" s="240">
        <f>BD71</f>
        <v>467348.91000000003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0</v>
      </c>
      <c r="C550" s="240">
        <f>BE71</f>
        <v>0</v>
      </c>
      <c r="D550" s="240">
        <v>592698</v>
      </c>
      <c r="E550" s="180">
        <f>BE59</f>
        <v>592698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2423591.88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964.72999999998137</v>
      </c>
      <c r="C557" s="240">
        <f>BL71</f>
        <v>2379354.4300000002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15901110.320000002</v>
      </c>
      <c r="C559" s="240">
        <f>BN71</f>
        <v>16156769.950000001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3826929.8099999996</v>
      </c>
      <c r="C569" s="240">
        <f>BX71</f>
        <v>3531047.0300000003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842828.64999999979</v>
      </c>
      <c r="C570" s="240">
        <f>BY71</f>
        <v>1698188.0299999996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4235131.589999998</v>
      </c>
      <c r="C571" s="240">
        <f>BZ71</f>
        <v>3188015.77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157921554.1834054</v>
      </c>
      <c r="C574" s="240">
        <f>CC71</f>
        <v>181427610.34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21215356.530000001</v>
      </c>
      <c r="C575" s="240">
        <f>CD71</f>
        <v>20424471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592617.86000000022</v>
      </c>
      <c r="E612" s="180">
        <f>SUM(C624:D647)+SUM(C668:D713)</f>
        <v>533372487.15980589</v>
      </c>
      <c r="F612" s="180">
        <f>CE64-(AX64+BD64+BE64+BG64+BJ64+BN64+BP64+BQ64+CB64+CC64+CD64)</f>
        <v>143485935.90999997</v>
      </c>
      <c r="G612" s="180">
        <f>CE77-(AX77+AY77+BD77+BE77+BG77+BJ77+BN77+BP77+BQ77+CB77+CC77+CD77)</f>
        <v>280892</v>
      </c>
      <c r="H612" s="197">
        <f>CE60-(AX60+AY60+AZ60+BD60+BE60+BG60+BJ60+BN60+BO60+BP60+BQ60+BR60+CB60+CC60+CD60)</f>
        <v>2688.75</v>
      </c>
      <c r="I612" s="180">
        <f>CE78-(AX78+AY78+AZ78+BD78+BE78+BF78+BG78+BJ78+BN78+BO78+BP78+BQ78+BR78+CB78+CC78+CD78)</f>
        <v>262943</v>
      </c>
      <c r="J612" s="180">
        <f>CE79-(AX79+AY79+AZ79+BA79+BD79+BE79+BF79+BG79+BJ79+BN79+BO79+BP79+BQ79+BR79+CB79+CC79+CD79)</f>
        <v>3139766</v>
      </c>
      <c r="K612" s="180">
        <f>CE75-(AW75+AX75+AY75+AZ75+BA75+BB75+BC75+BD75+BE75+BF75+BG75+BH75+BI75+BJ75+BK75+BL75+BM75+BN75+BO75+BP75+BQ75+BR75+BS75+BT75+BU75+BV75+BW75+BX75+CB75+CC75+CD75)</f>
        <v>3078609798.48</v>
      </c>
      <c r="L612" s="197">
        <f>CE80-(AW80+AX80+AY80+AZ80+BA80+BB80+BC80+BD80+BE80+BF80+BG80+BH80+BI80+BJ80+BK80+BL80+BM80+BN80+BO80+BP80+BQ80+BR80+BS80+BT80+BU80+BV80+BW80+BX80+BY80+BZ80+CA80+CB80+CC80+CD80)</f>
        <v>843.4314666538811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20424471</v>
      </c>
      <c r="D615" s="266">
        <f>SUM(C614:C615)</f>
        <v>20424471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16156769.950000001</v>
      </c>
      <c r="D619" s="180">
        <f>(D615/D612)*BN76</f>
        <v>360121.23606171762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181427610.34</v>
      </c>
      <c r="D620" s="180">
        <f>(D615/D612)*CC76</f>
        <v>184819.00413251121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198129320.53019422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467348.91000000003</v>
      </c>
      <c r="D624" s="180">
        <f>(D615/D612)*BD76</f>
        <v>0</v>
      </c>
      <c r="E624" s="180">
        <f>(E623/E612)*SUM(C624:D624)</f>
        <v>173603.85887524037</v>
      </c>
      <c r="F624" s="180">
        <f>SUM(C624:E624)</f>
        <v>640952.76887524035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1102855.8400000001</v>
      </c>
      <c r="D625" s="180">
        <f>(D615/D612)*AY76</f>
        <v>267237.15335141931</v>
      </c>
      <c r="E625" s="180">
        <f>(E623/E612)*SUM(C625:D625)</f>
        <v>508941.87527630146</v>
      </c>
      <c r="F625" s="180">
        <f>(F624/F612)*AY64</f>
        <v>1494.7781421515176</v>
      </c>
      <c r="G625" s="180">
        <f>SUM(C625:F625)</f>
        <v>1880529.6467698724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4256346.0500000007</v>
      </c>
      <c r="D631" s="180">
        <f>(D615/D612)*AW76</f>
        <v>151551.83153540117</v>
      </c>
      <c r="E631" s="180">
        <f>(E623/E612)*SUM(C631:D631)</f>
        <v>1637380.6922167481</v>
      </c>
      <c r="F631" s="180">
        <f>(F624/F612)*AW64</f>
        <v>215.31066061915871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2580306.62</v>
      </c>
      <c r="D632" s="180">
        <f>(D615/D612)*BB76</f>
        <v>19171.748355964155</v>
      </c>
      <c r="E632" s="180">
        <f>(E623/E612)*SUM(C632:D632)</f>
        <v>965615.7661934183</v>
      </c>
      <c r="F632" s="180">
        <f>(F624/F612)*BB64</f>
        <v>1.6372476323777507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1400734.2400000002</v>
      </c>
      <c r="D633" s="180">
        <f>(D615/D612)*BC76</f>
        <v>0</v>
      </c>
      <c r="E633" s="180">
        <f>(E623/E612)*SUM(C633:D633)</f>
        <v>520324.03225820529</v>
      </c>
      <c r="F633" s="180">
        <f>(F624/F612)*BC64</f>
        <v>80.304646722121262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18406.629234849581</v>
      </c>
      <c r="E634" s="180">
        <f>(E623/E612)*SUM(C634:D634)</f>
        <v>6837.4223105724159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2379354.4300000002</v>
      </c>
      <c r="D637" s="180">
        <f>(D615/D612)*BL76</f>
        <v>121066.65963452397</v>
      </c>
      <c r="E637" s="180">
        <f>(E623/E612)*SUM(C637:D637)</f>
        <v>928819.43380072643</v>
      </c>
      <c r="F637" s="180">
        <f>(F624/F612)*BL64</f>
        <v>97.735267810598216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3531047.0300000003</v>
      </c>
      <c r="D644" s="180">
        <f>(D615/D612)*BX76</f>
        <v>82506.034523360431</v>
      </c>
      <c r="E644" s="180">
        <f>(E623/E612)*SUM(C644:D644)</f>
        <v>1342309.2315582929</v>
      </c>
      <c r="F644" s="180">
        <f>(F624/F612)*BX64</f>
        <v>15.595753039051315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19942188.43519789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1698188.0299999996</v>
      </c>
      <c r="D645" s="180">
        <f>(D615/D612)*BY76</f>
        <v>11004.274062192451</v>
      </c>
      <c r="E645" s="180">
        <f>(E623/E612)*SUM(C645:D645)</f>
        <v>634905.47040124622</v>
      </c>
      <c r="F645" s="180">
        <f>(F624/F612)*BY64</f>
        <v>1.2801997134212035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3188015.77</v>
      </c>
      <c r="D646" s="180">
        <f>(D615/D612)*BZ76</f>
        <v>0</v>
      </c>
      <c r="E646" s="180">
        <f>(E623/E612)*SUM(C646:D646)</f>
        <v>1184236.9330167491</v>
      </c>
      <c r="F646" s="180">
        <f>(F624/F612)*BZ64</f>
        <v>27.33294956721215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6716379.0906294687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238613048.21000007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54368675.909999989</v>
      </c>
      <c r="D668" s="180">
        <f>(D615/D612)*C76</f>
        <v>2928634.7418496627</v>
      </c>
      <c r="E668" s="180">
        <f>(E623/E612)*SUM(C668:D668)</f>
        <v>21283957.273666289</v>
      </c>
      <c r="F668" s="180">
        <f>(F624/F612)*C64</f>
        <v>25387.732671223061</v>
      </c>
      <c r="G668" s="180">
        <f>(G625/G612)*C77</f>
        <v>439061.61547663074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1870294.8830630591</v>
      </c>
      <c r="L668" s="180">
        <f>(L647/L612)*C80</f>
        <v>2122361.5013318202</v>
      </c>
      <c r="M668" s="180">
        <f t="shared" ref="M668:M713" si="20">ROUND(SUM(D668:L668),0)</f>
        <v>28669698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14020757.209999999</v>
      </c>
      <c r="D669" s="180">
        <f>(D615/D612)*D76</f>
        <v>342473.17763118027</v>
      </c>
      <c r="E669" s="180">
        <f>(E623/E612)*SUM(C669:D669)</f>
        <v>5335440.3270286582</v>
      </c>
      <c r="F669" s="180">
        <f>(F624/F612)*D64</f>
        <v>4136.4226548299939</v>
      </c>
      <c r="G669" s="180">
        <f>(G625/G612)*D77</f>
        <v>254096.31535787325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423256.63093276415</v>
      </c>
      <c r="L669" s="180">
        <f>(L647/L612)*D80</f>
        <v>597396.00122695777</v>
      </c>
      <c r="M669" s="180">
        <f t="shared" si="20"/>
        <v>6956799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19377484.529999994</v>
      </c>
      <c r="D670" s="180">
        <f>(D615/D612)*E76</f>
        <v>2045771.7149053684</v>
      </c>
      <c r="E670" s="180">
        <f>(E623/E612)*SUM(C670:D670)</f>
        <v>7957994.2826627381</v>
      </c>
      <c r="F670" s="180">
        <f>(F624/F612)*E64</f>
        <v>5044.360000025923</v>
      </c>
      <c r="G670" s="180">
        <f>(G625/G612)*E77</f>
        <v>650330.97901534627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434766.9918127628</v>
      </c>
      <c r="L670" s="180">
        <f>(L647/L612)*E80</f>
        <v>862587.56893744343</v>
      </c>
      <c r="M670" s="180">
        <f t="shared" si="20"/>
        <v>11956496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4713225.5500000007</v>
      </c>
      <c r="D673" s="180">
        <f>(D615/D612)*H76</f>
        <v>0</v>
      </c>
      <c r="E673" s="180">
        <f>(E623/E612)*SUM(C673:D673)</f>
        <v>1750799.2973159545</v>
      </c>
      <c r="F673" s="180">
        <f>(F624/F612)*H64</f>
        <v>359.57758537097317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122451.81157107388</v>
      </c>
      <c r="L673" s="180">
        <f>(L647/L612)*H80</f>
        <v>97430.09536365149</v>
      </c>
      <c r="M673" s="180">
        <f t="shared" si="20"/>
        <v>1971041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18502959.020000003</v>
      </c>
      <c r="D680" s="180">
        <f>(D615/D612)*O76</f>
        <v>1448941.9230729558</v>
      </c>
      <c r="E680" s="180">
        <f>(E623/E612)*SUM(C680:D680)</f>
        <v>7411436.9831610667</v>
      </c>
      <c r="F680" s="180">
        <f>(F624/F612)*O64</f>
        <v>5530.727923551839</v>
      </c>
      <c r="G680" s="180">
        <f>(G625/G612)*O77</f>
        <v>184550.21945394779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431869.82592523587</v>
      </c>
      <c r="L680" s="180">
        <f>(L647/L612)*O80</f>
        <v>654256.8984705616</v>
      </c>
      <c r="M680" s="180">
        <f t="shared" si="20"/>
        <v>10136587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66999909.239999987</v>
      </c>
      <c r="D681" s="180">
        <f>(D615/D612)*P76</f>
        <v>2380662.2863277011</v>
      </c>
      <c r="E681" s="180">
        <f>(E623/E612)*SUM(C681:D681)</f>
        <v>25772468.257046133</v>
      </c>
      <c r="F681" s="180">
        <f>(F624/F612)*P64</f>
        <v>182994.69606551641</v>
      </c>
      <c r="G681" s="180">
        <f>(G625/G612)*P77</f>
        <v>128146.11298585267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4031504.2611466469</v>
      </c>
      <c r="L681" s="180">
        <f>(L647/L612)*P80</f>
        <v>598314.18704923149</v>
      </c>
      <c r="M681" s="180">
        <f t="shared" si="20"/>
        <v>33094090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6503911.4999999991</v>
      </c>
      <c r="D683" s="180">
        <f>(D615/D612)*R76</f>
        <v>871220.46431800048</v>
      </c>
      <c r="E683" s="180">
        <f>(E623/E612)*SUM(C683:D683)</f>
        <v>2739604.9104292043</v>
      </c>
      <c r="F683" s="180">
        <f>(F624/F612)*R64</f>
        <v>1880.262540237381</v>
      </c>
      <c r="G683" s="180">
        <f>(G625/G612)*R77</f>
        <v>2142.3518183727524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508330.32964186225</v>
      </c>
      <c r="L683" s="180">
        <f>(L647/L612)*R80</f>
        <v>236179.81266276041</v>
      </c>
      <c r="M683" s="180">
        <f t="shared" si="20"/>
        <v>4359358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5483551.3100000015</v>
      </c>
      <c r="D684" s="180">
        <f>(D615/D612)*S76</f>
        <v>426750.01487719239</v>
      </c>
      <c r="E684" s="180">
        <f>(E623/E612)*SUM(C684:D684)</f>
        <v>2195471.2959833937</v>
      </c>
      <c r="F684" s="180">
        <f>(F624/F612)*S64</f>
        <v>5413.3929450933147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3331.5643289062536</v>
      </c>
      <c r="L684" s="180">
        <f>(L647/L612)*S80</f>
        <v>0</v>
      </c>
      <c r="M684" s="180">
        <f t="shared" si="20"/>
        <v>2630966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12599629.169999994</v>
      </c>
      <c r="D685" s="180">
        <f>(D615/D612)*T76</f>
        <v>140939.07788833763</v>
      </c>
      <c r="E685" s="180">
        <f>(E623/E612)*SUM(C685:D685)</f>
        <v>4732677.8018948929</v>
      </c>
      <c r="F685" s="180">
        <f>(F624/F612)*T64</f>
        <v>38873.682767308543</v>
      </c>
      <c r="G685" s="180">
        <f>(G625/G612)*T77</f>
        <v>14213.165345016729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457276.94805094245</v>
      </c>
      <c r="L685" s="180">
        <f>(L647/L612)*T80</f>
        <v>171912.15027450927</v>
      </c>
      <c r="M685" s="180">
        <f t="shared" si="20"/>
        <v>5555893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36210358.340000011</v>
      </c>
      <c r="D686" s="180">
        <f>(D615/D612)*U76</f>
        <v>804726.09832109988</v>
      </c>
      <c r="E686" s="180">
        <f>(E623/E612)*SUM(C686:D686)</f>
        <v>13749815.946046401</v>
      </c>
      <c r="F686" s="180">
        <f>(F624/F612)*U64</f>
        <v>60500.622739630424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987354.4436349629</v>
      </c>
      <c r="L686" s="180">
        <f>(L647/L612)*U80</f>
        <v>0</v>
      </c>
      <c r="M686" s="180">
        <f t="shared" si="20"/>
        <v>15602397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73625.805858633568</v>
      </c>
      <c r="L687" s="180">
        <f>(L647/L612)*V80</f>
        <v>0</v>
      </c>
      <c r="M687" s="180">
        <f t="shared" si="20"/>
        <v>73626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3036204.9399999995</v>
      </c>
      <c r="D688" s="180">
        <f>(D615/D612)*W76</f>
        <v>62333.772289650507</v>
      </c>
      <c r="E688" s="180">
        <f>(E623/E612)*SUM(C688:D688)</f>
        <v>1150999.319390306</v>
      </c>
      <c r="F688" s="180">
        <f>(F624/F612)*W64</f>
        <v>1652.1526520287337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386771.94450782536</v>
      </c>
      <c r="L688" s="180">
        <f>(L647/L612)*W80</f>
        <v>0</v>
      </c>
      <c r="M688" s="180">
        <f t="shared" si="20"/>
        <v>1601757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3050239.28</v>
      </c>
      <c r="D689" s="180">
        <f>(D615/D612)*X76</f>
        <v>120209.86407817675</v>
      </c>
      <c r="E689" s="180">
        <f>(E623/E612)*SUM(C689:D689)</f>
        <v>1177711.5427094381</v>
      </c>
      <c r="F689" s="180">
        <f>(F624/F612)*X64</f>
        <v>2731.1758083069408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1119890.6937793177</v>
      </c>
      <c r="L689" s="180">
        <f>(L647/L612)*X80</f>
        <v>0</v>
      </c>
      <c r="M689" s="180">
        <f t="shared" si="20"/>
        <v>2420543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33873231.050000012</v>
      </c>
      <c r="D690" s="180">
        <f>(D615/D612)*Y76</f>
        <v>1438520.7938544236</v>
      </c>
      <c r="E690" s="180">
        <f>(E623/E612)*SUM(C690:D690)</f>
        <v>13117087.153873995</v>
      </c>
      <c r="F690" s="180">
        <f>(F624/F612)*Y64</f>
        <v>59811.168836554942</v>
      </c>
      <c r="G690" s="180">
        <f>(G625/G612)*Y77</f>
        <v>5409.4383413912001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2031888.1080508104</v>
      </c>
      <c r="L690" s="180">
        <f>(L647/L612)*Y80</f>
        <v>114756.58139481633</v>
      </c>
      <c r="M690" s="180">
        <f t="shared" si="20"/>
        <v>16767473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1316344.1499999999</v>
      </c>
      <c r="D692" s="180">
        <f>(D615/D612)*AA76</f>
        <v>79615.814275762765</v>
      </c>
      <c r="E692" s="180">
        <f>(E623/E612)*SUM(C692:D692)</f>
        <v>518550.55494537274</v>
      </c>
      <c r="F692" s="180">
        <f>(F624/F612)*AA64</f>
        <v>2206.7560824124694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65573.763192416183</v>
      </c>
      <c r="L692" s="180">
        <f>(L647/L612)*AA80</f>
        <v>0</v>
      </c>
      <c r="M692" s="180">
        <f t="shared" si="20"/>
        <v>665947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57656263.510000005</v>
      </c>
      <c r="D693" s="180">
        <f>(D615/D612)*AB76</f>
        <v>630936.18292497937</v>
      </c>
      <c r="E693" s="180">
        <f>(E623/E612)*SUM(C693:D693)</f>
        <v>21651666.609693177</v>
      </c>
      <c r="F693" s="180">
        <f>(F624/F612)*AB64</f>
        <v>185978.95465746417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1845658.3220289859</v>
      </c>
      <c r="L693" s="180">
        <f>(L647/L612)*AB80</f>
        <v>0</v>
      </c>
      <c r="M693" s="180">
        <f t="shared" si="20"/>
        <v>24314240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9465380.4900000002</v>
      </c>
      <c r="D694" s="180">
        <f>(D615/D612)*AC76</f>
        <v>106268.84225426479</v>
      </c>
      <c r="E694" s="180">
        <f>(E623/E612)*SUM(C694:D694)</f>
        <v>3555534.6858088486</v>
      </c>
      <c r="F694" s="180">
        <f>(F624/F612)*AC64</f>
        <v>5159.6285854301514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699303.05198444147</v>
      </c>
      <c r="L694" s="180">
        <f>(L647/L612)*AC80</f>
        <v>251.98662842555822</v>
      </c>
      <c r="M694" s="180">
        <f t="shared" si="20"/>
        <v>4366518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1325505.51</v>
      </c>
      <c r="D695" s="180">
        <f>(D615/D612)*AD76</f>
        <v>0</v>
      </c>
      <c r="E695" s="180">
        <f>(E623/E612)*SUM(C695:D695)</f>
        <v>492379.17661216646</v>
      </c>
      <c r="F695" s="180">
        <f>(F624/F612)*AD64</f>
        <v>89.450755481099748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19809.410659983667</v>
      </c>
      <c r="L695" s="180">
        <f>(L647/L612)*AD80</f>
        <v>0</v>
      </c>
      <c r="M695" s="180">
        <f t="shared" si="20"/>
        <v>512278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2068283.5499999998</v>
      </c>
      <c r="D696" s="180">
        <f>(D615/D612)*AE76</f>
        <v>0</v>
      </c>
      <c r="E696" s="180">
        <f>(E623/E612)*SUM(C696:D696)</f>
        <v>768295.37385286961</v>
      </c>
      <c r="F696" s="180">
        <f>(F624/F612)*AE64</f>
        <v>10.924335151799987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56710.939058845317</v>
      </c>
      <c r="L696" s="180">
        <f>(L647/L612)*AE80</f>
        <v>0</v>
      </c>
      <c r="M696" s="180">
        <f t="shared" si="20"/>
        <v>825017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28415315.850000001</v>
      </c>
      <c r="D698" s="180">
        <f>(D615/D612)*AG76</f>
        <v>1438910.5910282887</v>
      </c>
      <c r="E698" s="180">
        <f>(E623/E612)*SUM(C698:D698)</f>
        <v>11089806.3588032</v>
      </c>
      <c r="F698" s="180">
        <f>(F624/F612)*AG64</f>
        <v>8473.0255900938046</v>
      </c>
      <c r="G698" s="180">
        <f>(G625/G612)*AG77</f>
        <v>91833.249664434508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2253336.7013549428</v>
      </c>
      <c r="L698" s="180">
        <f>(L647/L612)*AG80</f>
        <v>664847.24740682065</v>
      </c>
      <c r="M698" s="180">
        <f t="shared" si="20"/>
        <v>15547207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5839958.0499999989</v>
      </c>
      <c r="D700" s="180">
        <f>(D615/D612)*AI76</f>
        <v>418990.60411468172</v>
      </c>
      <c r="E700" s="180">
        <f>(E623/E612)*SUM(C700:D700)</f>
        <v>2324981.6477721119</v>
      </c>
      <c r="F700" s="180">
        <f>(F624/F612)*AI64</f>
        <v>9822.9325553729341</v>
      </c>
      <c r="G700" s="180">
        <f>(G625/G612)*AI77</f>
        <v>68488.309693603922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286390.12234243815</v>
      </c>
      <c r="L700" s="180">
        <f>(L647/L612)*AI80</f>
        <v>136984.24552865041</v>
      </c>
      <c r="M700" s="180">
        <f t="shared" si="20"/>
        <v>3245658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55567510.349999964</v>
      </c>
      <c r="D701" s="180">
        <f>(D615/D612)*AJ76</f>
        <v>2553697.7666985425</v>
      </c>
      <c r="E701" s="180">
        <f>(E623/E612)*SUM(C701:D701)</f>
        <v>21590006.514725372</v>
      </c>
      <c r="F701" s="180">
        <f>(F624/F612)*AJ64</f>
        <v>14168.373241859801</v>
      </c>
      <c r="G701" s="180">
        <f>(G625/G612)*AJ77</f>
        <v>25875.5930562834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794130.14863210963</v>
      </c>
      <c r="L701" s="180">
        <f>(L647/L612)*AJ80</f>
        <v>193390.11600898518</v>
      </c>
      <c r="M701" s="180">
        <f t="shared" si="20"/>
        <v>25171269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212661.66999999998</v>
      </c>
      <c r="D702" s="180">
        <f>(D615/D612)*AK76</f>
        <v>32256.319271781635</v>
      </c>
      <c r="E702" s="180">
        <f>(E623/E612)*SUM(C702:D702)</f>
        <v>90978.511205998118</v>
      </c>
      <c r="F702" s="180">
        <f>(F624/F612)*AK64</f>
        <v>14.767614496634769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6208.6362551120928</v>
      </c>
      <c r="L702" s="180">
        <f>(L647/L612)*AK80</f>
        <v>0</v>
      </c>
      <c r="M702" s="180">
        <f t="shared" si="20"/>
        <v>129458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603911.74</v>
      </c>
      <c r="D703" s="180">
        <f>(D615/D612)*AL76</f>
        <v>0</v>
      </c>
      <c r="E703" s="180">
        <f>(E623/E612)*SUM(C703:D703)</f>
        <v>224332.19857955986</v>
      </c>
      <c r="F703" s="180">
        <f>(F624/F612)*AL64</f>
        <v>31.486864621845989</v>
      </c>
      <c r="G703" s="180">
        <f>(G625/G612)*AL77</f>
        <v>495.41885799869897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18944.3685530113</v>
      </c>
      <c r="L703" s="180">
        <f>(L647/L612)*AL80</f>
        <v>0</v>
      </c>
      <c r="M703" s="180">
        <f t="shared" si="20"/>
        <v>243803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10571634.74</v>
      </c>
      <c r="D707" s="180">
        <f>(D615/D612)*AP76</f>
        <v>71795.745420767402</v>
      </c>
      <c r="E707" s="180">
        <f>(E623/E612)*SUM(C707:D707)</f>
        <v>3953664.0920793372</v>
      </c>
      <c r="F707" s="180">
        <f>(F624/F612)*AP64</f>
        <v>1975.4404908563936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153633.06760884228</v>
      </c>
      <c r="L707" s="180">
        <f>(L647/L612)*AP80</f>
        <v>0</v>
      </c>
      <c r="M707" s="180">
        <f t="shared" si="20"/>
        <v>4181068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41105852.820000023</v>
      </c>
      <c r="D713" s="180">
        <f>(D615/D612)*AV76</f>
        <v>864930.63370523427</v>
      </c>
      <c r="E713" s="180">
        <f>(E623/E612)*SUM(C713:D713)</f>
        <v>15590685.699000176</v>
      </c>
      <c r="F713" s="180">
        <f>(F624/F612)*AV64</f>
        <v>16771.07804506538</v>
      </c>
      <c r="G713" s="180">
        <f>(G625/G612)*AV77</f>
        <v>15886.877703120441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859875.66122195602</v>
      </c>
      <c r="L713" s="180">
        <f>(L647/L612)*AV80</f>
        <v>265710.69834483444</v>
      </c>
      <c r="M713" s="180">
        <f t="shared" si="20"/>
        <v>17613861</v>
      </c>
      <c r="N713" s="199" t="s">
        <v>741</v>
      </c>
    </row>
    <row r="715" spans="1:83" ht="12.6" customHeight="1" x14ac:dyDescent="0.25">
      <c r="C715" s="180">
        <f>SUM(C614:C647)+SUM(C668:C713)</f>
        <v>731501807.69000006</v>
      </c>
      <c r="D715" s="180">
        <f>SUM(D616:D647)+SUM(D668:D713)</f>
        <v>20424470.999999993</v>
      </c>
      <c r="E715" s="180">
        <f>SUM(E624:E647)+SUM(E668:E713)</f>
        <v>198129320.53019419</v>
      </c>
      <c r="F715" s="180">
        <f>SUM(F625:F648)+SUM(F668:F713)</f>
        <v>640952.76887524046</v>
      </c>
      <c r="G715" s="180">
        <f>SUM(G626:G647)+SUM(G668:G713)</f>
        <v>1880529.6467698724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19942188.435197886</v>
      </c>
      <c r="L715" s="180">
        <f>SUM(L668:L713)</f>
        <v>6716379.0906294687</v>
      </c>
      <c r="M715" s="180">
        <f>SUM(M668:M713)</f>
        <v>238613048</v>
      </c>
      <c r="N715" s="198" t="s">
        <v>742</v>
      </c>
    </row>
    <row r="716" spans="1:83" ht="12.6" customHeight="1" x14ac:dyDescent="0.25">
      <c r="C716" s="180">
        <f>CE71</f>
        <v>731501807.69000006</v>
      </c>
      <c r="D716" s="180">
        <f>D615</f>
        <v>20424471</v>
      </c>
      <c r="E716" s="180">
        <f>E623</f>
        <v>198129320.53019422</v>
      </c>
      <c r="F716" s="180">
        <f>F624</f>
        <v>640952.76887524035</v>
      </c>
      <c r="G716" s="180">
        <f>G625</f>
        <v>1880529.6467698724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19942188.43519789</v>
      </c>
      <c r="L716" s="180">
        <f>L647</f>
        <v>6716379.0906294687</v>
      </c>
      <c r="M716" s="180">
        <f>C648</f>
        <v>238613048.21000007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176*2017*A</v>
      </c>
      <c r="B722" s="276">
        <f>ROUND(C165,0)</f>
        <v>17403746</v>
      </c>
      <c r="C722" s="276">
        <f>ROUND(C166,0)</f>
        <v>0</v>
      </c>
      <c r="D722" s="276">
        <f>ROUND(C167,0)</f>
        <v>0</v>
      </c>
      <c r="E722" s="276">
        <f>ROUND(C168,0)</f>
        <v>30289775</v>
      </c>
      <c r="F722" s="276">
        <f>ROUND(C169,0)</f>
        <v>0</v>
      </c>
      <c r="G722" s="276">
        <f>ROUND(C170,0)</f>
        <v>0</v>
      </c>
      <c r="H722" s="276">
        <f>ROUND(C171+C172,0)</f>
        <v>11682001</v>
      </c>
      <c r="I722" s="276">
        <f>ROUND(C175,0)</f>
        <v>3552599</v>
      </c>
      <c r="J722" s="276">
        <f>ROUND(C176,0)</f>
        <v>1093303</v>
      </c>
      <c r="K722" s="276">
        <f>ROUND(C179,0)</f>
        <v>2043274</v>
      </c>
      <c r="L722" s="276">
        <f>ROUND(C180,0)</f>
        <v>0</v>
      </c>
      <c r="M722" s="276">
        <f>ROUND(C183,0)</f>
        <v>232863</v>
      </c>
      <c r="N722" s="276">
        <f>ROUND(C184,0)</f>
        <v>6639068</v>
      </c>
      <c r="O722" s="276">
        <f>ROUND(C185,0)</f>
        <v>0</v>
      </c>
      <c r="P722" s="276">
        <f>ROUND(C188,0)</f>
        <v>0</v>
      </c>
      <c r="Q722" s="276">
        <f>ROUND(C189,0)</f>
        <v>11509267</v>
      </c>
      <c r="R722" s="276">
        <f>ROUND(B195,0)</f>
        <v>5733393</v>
      </c>
      <c r="S722" s="276">
        <f>ROUND(C195,0)</f>
        <v>0</v>
      </c>
      <c r="T722" s="276">
        <f>ROUND(D195,0)</f>
        <v>5330</v>
      </c>
      <c r="U722" s="276">
        <f>ROUND(B196,0)</f>
        <v>3303706</v>
      </c>
      <c r="V722" s="276">
        <f>ROUND(C196,0)</f>
        <v>7672</v>
      </c>
      <c r="W722" s="276">
        <f>ROUND(D196,0)</f>
        <v>0</v>
      </c>
      <c r="X722" s="276">
        <f>ROUND(B197,0)</f>
        <v>599383485</v>
      </c>
      <c r="Y722" s="276">
        <f>ROUND(C197,0)</f>
        <v>7505081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33385384</v>
      </c>
      <c r="AE722" s="276">
        <f>ROUND(C199,0)</f>
        <v>692797</v>
      </c>
      <c r="AF722" s="276">
        <f>ROUND(D199,0)</f>
        <v>803</v>
      </c>
      <c r="AG722" s="276">
        <f>ROUND(B200,0)</f>
        <v>198799250</v>
      </c>
      <c r="AH722" s="276">
        <f>ROUND(C200,0)</f>
        <v>9232412</v>
      </c>
      <c r="AI722" s="276">
        <f>ROUND(D200,0)</f>
        <v>302204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11540012</v>
      </c>
      <c r="AN722" s="276">
        <f>ROUND(C202,0)</f>
        <v>7689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1321082</v>
      </c>
      <c r="AW722" s="276">
        <f>ROUND(C209,0)</f>
        <v>216716</v>
      </c>
      <c r="AX722" s="276">
        <f>ROUND(D209,0)</f>
        <v>-1452</v>
      </c>
      <c r="AY722" s="276">
        <f>ROUND(B210,0)</f>
        <v>259193600</v>
      </c>
      <c r="AZ722" s="276">
        <f>ROUND(C210,0)</f>
        <v>12257027</v>
      </c>
      <c r="BA722" s="276">
        <f>ROUND(D210,0)</f>
        <v>-11455927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28501586</v>
      </c>
      <c r="BF722" s="276">
        <f>ROUND(C212,0)</f>
        <v>1006978</v>
      </c>
      <c r="BG722" s="276">
        <f>ROUND(D212,0)</f>
        <v>803</v>
      </c>
      <c r="BH722" s="276">
        <f>ROUND(B213,0)</f>
        <v>153689732</v>
      </c>
      <c r="BI722" s="276">
        <f>ROUND(C213,0)</f>
        <v>12144906</v>
      </c>
      <c r="BJ722" s="276">
        <f>ROUND(D213,0)</f>
        <v>196831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8352485</v>
      </c>
      <c r="BO722" s="276">
        <f>ROUND(C215,0)</f>
        <v>946872</v>
      </c>
      <c r="BP722" s="276">
        <f>ROUND(D215,0)</f>
        <v>-36999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1009495885</v>
      </c>
      <c r="BU722" s="276">
        <f>ROUND(C224,0)</f>
        <v>684912891</v>
      </c>
      <c r="BV722" s="276">
        <f>ROUND(C225,0)</f>
        <v>28906090</v>
      </c>
      <c r="BW722" s="276">
        <f>ROUND(C226,0)</f>
        <v>69081049</v>
      </c>
      <c r="BX722" s="276">
        <f>ROUND(C227,0)</f>
        <v>0</v>
      </c>
      <c r="BY722" s="276">
        <f>ROUND(C228,0)</f>
        <v>422811059</v>
      </c>
      <c r="BZ722" s="276">
        <f>ROUND(C231,0)</f>
        <v>12000</v>
      </c>
      <c r="CA722" s="276">
        <f>ROUND(C233,0)</f>
        <v>20862683</v>
      </c>
      <c r="CB722" s="276">
        <f>ROUND(C234,0)</f>
        <v>37455165</v>
      </c>
      <c r="CC722" s="276">
        <f>ROUND(C238+C239,0)</f>
        <v>26657600</v>
      </c>
      <c r="CD722" s="276">
        <f>D221</f>
        <v>9751347.5700000003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176*2017*A</v>
      </c>
      <c r="B726" s="276">
        <f>ROUND(C111,0)</f>
        <v>19974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108894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157</v>
      </c>
      <c r="K726" s="276">
        <f>ROUND(C117,0)</f>
        <v>37</v>
      </c>
      <c r="L726" s="276">
        <f>ROUND(C118,0)</f>
        <v>150</v>
      </c>
      <c r="M726" s="276">
        <f>ROUND(C119,0)</f>
        <v>0</v>
      </c>
      <c r="N726" s="276">
        <f>ROUND(C120,0)</f>
        <v>49</v>
      </c>
      <c r="O726" s="276">
        <f>ROUND(C121,0)</f>
        <v>0</v>
      </c>
      <c r="P726" s="276">
        <f>ROUND(C122,0)</f>
        <v>27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567</v>
      </c>
      <c r="W726" s="276">
        <f>ROUND(C129,0)</f>
        <v>44</v>
      </c>
      <c r="X726" s="276">
        <f>ROUND(B138,0)</f>
        <v>7436</v>
      </c>
      <c r="Y726" s="276">
        <f>ROUND(B139,0)</f>
        <v>42888</v>
      </c>
      <c r="Z726" s="276">
        <f>ROUND(B140,0)</f>
        <v>34540</v>
      </c>
      <c r="AA726" s="276">
        <f>ROUND(B141,0)</f>
        <v>656941021</v>
      </c>
      <c r="AB726" s="276">
        <f>ROUND(B142,0)</f>
        <v>567267018</v>
      </c>
      <c r="AC726" s="276">
        <f>ROUND(C138,0)</f>
        <v>6342</v>
      </c>
      <c r="AD726" s="276">
        <f>ROUND(C139,0)</f>
        <v>37896</v>
      </c>
      <c r="AE726" s="276">
        <f>ROUND(C140,0)</f>
        <v>2473</v>
      </c>
      <c r="AF726" s="276">
        <f>ROUND(C141,0)</f>
        <v>453189952</v>
      </c>
      <c r="AG726" s="276">
        <f>ROUND(C142,0)</f>
        <v>379905823</v>
      </c>
      <c r="AH726" s="276">
        <f>ROUND(D138,0)</f>
        <v>6196</v>
      </c>
      <c r="AI726" s="276">
        <f>ROUND(D139,0)</f>
        <v>28110</v>
      </c>
      <c r="AJ726" s="276">
        <f>ROUND(D140,0)</f>
        <v>82392</v>
      </c>
      <c r="AK726" s="276">
        <f>ROUND(D141,0)</f>
        <v>427907606</v>
      </c>
      <c r="AL726" s="276">
        <f>ROUND(D142,0)</f>
        <v>593398379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176*2017*A</v>
      </c>
      <c r="B730" s="276">
        <f>ROUND(C250,0)</f>
        <v>822780754</v>
      </c>
      <c r="C730" s="276">
        <f>ROUND(C251,0)</f>
        <v>0</v>
      </c>
      <c r="D730" s="276">
        <f>ROUND(C252,0)</f>
        <v>123293878</v>
      </c>
      <c r="E730" s="276">
        <f>ROUND(C253,0)</f>
        <v>7745438</v>
      </c>
      <c r="F730" s="276">
        <f>ROUND(C254,0)</f>
        <v>0</v>
      </c>
      <c r="G730" s="276">
        <f>ROUND(C255,0)</f>
        <v>142517</v>
      </c>
      <c r="H730" s="276">
        <f>ROUND(C256,0)</f>
        <v>0</v>
      </c>
      <c r="I730" s="276">
        <f>ROUND(C257,0)</f>
        <v>11838510</v>
      </c>
      <c r="J730" s="276">
        <f>ROUND(C258,0)</f>
        <v>361798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5728063</v>
      </c>
      <c r="P730" s="276">
        <f>ROUND(C268,0)</f>
        <v>3311378</v>
      </c>
      <c r="Q730" s="276">
        <f>ROUND(C269,0)</f>
        <v>606888566</v>
      </c>
      <c r="R730" s="276">
        <f>ROUND(C270,0)</f>
        <v>0</v>
      </c>
      <c r="S730" s="276">
        <f>ROUND(C271,0)</f>
        <v>34077378</v>
      </c>
      <c r="T730" s="276">
        <f>ROUND(C272,0)</f>
        <v>207729459</v>
      </c>
      <c r="U730" s="276">
        <f>ROUND(C273,0)</f>
        <v>11547702</v>
      </c>
      <c r="V730" s="276">
        <f>ROUND(C274,0)</f>
        <v>0</v>
      </c>
      <c r="W730" s="276">
        <f>ROUND(C275,0)</f>
        <v>0</v>
      </c>
      <c r="X730" s="276">
        <f>ROUND(C276,0)</f>
        <v>488927728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263251</v>
      </c>
      <c r="AI730" s="276">
        <f>ROUND(C306,0)</f>
        <v>0</v>
      </c>
      <c r="AJ730" s="276">
        <f>ROUND(C307,0)</f>
        <v>4979738</v>
      </c>
      <c r="AK730" s="276">
        <f>ROUND(C308,0)</f>
        <v>0</v>
      </c>
      <c r="AL730" s="276">
        <f>ROUND(C309,0)</f>
        <v>2992999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1322790848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2839.21</v>
      </c>
      <c r="BJ730" s="276">
        <f>ROUND(C359,0)</f>
        <v>1538038579</v>
      </c>
      <c r="BK730" s="276">
        <f>ROUND(C360,0)</f>
        <v>1540571220</v>
      </c>
      <c r="BL730" s="276">
        <f>ROUND(C364,0)</f>
        <v>2215206973</v>
      </c>
      <c r="BM730" s="276">
        <f>ROUND(C365,0)</f>
        <v>58317848</v>
      </c>
      <c r="BN730" s="276">
        <f>ROUND(C366,0)</f>
        <v>26657600</v>
      </c>
      <c r="BO730" s="276">
        <f>ROUND(C370,0)</f>
        <v>10580686</v>
      </c>
      <c r="BP730" s="276">
        <f>ROUND(C371,0)</f>
        <v>0</v>
      </c>
      <c r="BQ730" s="276">
        <f>ROUND(C378,0)</f>
        <v>280814988</v>
      </c>
      <c r="BR730" s="276">
        <f>ROUND(C379,0)</f>
        <v>59375524</v>
      </c>
      <c r="BS730" s="276">
        <f>ROUND(C380,0)</f>
        <v>16772186</v>
      </c>
      <c r="BT730" s="276">
        <f>ROUND(C381,0)</f>
        <v>145387645</v>
      </c>
      <c r="BU730" s="276">
        <f>ROUND(C382,0)</f>
        <v>499240</v>
      </c>
      <c r="BV730" s="276">
        <f>ROUND(C383,0)</f>
        <v>166189237</v>
      </c>
      <c r="BW730" s="276">
        <f>ROUND(C384,0)</f>
        <v>26572499</v>
      </c>
      <c r="BX730" s="276">
        <f>ROUND(C385,0)</f>
        <v>4645902</v>
      </c>
      <c r="BY730" s="276">
        <f>ROUND(C386,0)</f>
        <v>2043274</v>
      </c>
      <c r="BZ730" s="276">
        <f>ROUND(C387,0)</f>
        <v>6871930</v>
      </c>
      <c r="CA730" s="276">
        <f>ROUND(C388,0)</f>
        <v>11509267</v>
      </c>
      <c r="CB730" s="276">
        <f>C363</f>
        <v>9751347.5700000003</v>
      </c>
      <c r="CC730" s="276">
        <f>ROUND(C389,0)</f>
        <v>21400803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176*2017*6010*A</v>
      </c>
      <c r="B734" s="276">
        <f>ROUND(C59,0)</f>
        <v>45058</v>
      </c>
      <c r="C734" s="276">
        <f>ROUND(C60,2)</f>
        <v>401.54</v>
      </c>
      <c r="D734" s="276">
        <f>ROUND(C61,0)</f>
        <v>35781675</v>
      </c>
      <c r="E734" s="276">
        <f>ROUND(C62,0)</f>
        <v>8328918</v>
      </c>
      <c r="F734" s="276">
        <f>ROUND(C63,0)</f>
        <v>222887</v>
      </c>
      <c r="G734" s="276">
        <f>ROUND(C64,0)</f>
        <v>5683387</v>
      </c>
      <c r="H734" s="276">
        <f>ROUND(C65,0)</f>
        <v>4050</v>
      </c>
      <c r="I734" s="276">
        <f>ROUND(C66,0)</f>
        <v>486021</v>
      </c>
      <c r="J734" s="276">
        <f>ROUND(C67,0)</f>
        <v>3403304</v>
      </c>
      <c r="K734" s="276">
        <f>ROUND(C68,0)</f>
        <v>441949</v>
      </c>
      <c r="L734" s="276">
        <f>ROUND(C69,0)</f>
        <v>51785</v>
      </c>
      <c r="M734" s="276">
        <f>ROUND(C70,0)</f>
        <v>35300</v>
      </c>
      <c r="N734" s="276">
        <f>ROUND(C75,0)</f>
        <v>288730004</v>
      </c>
      <c r="O734" s="276">
        <f>ROUND(C73,0)</f>
        <v>287136360</v>
      </c>
      <c r="P734" s="276">
        <f>IF(C76&gt;0,ROUND(C76,0),0)</f>
        <v>84975</v>
      </c>
      <c r="Q734" s="276">
        <f>IF(C77&gt;0,ROUND(C77,0),0)</f>
        <v>65582</v>
      </c>
      <c r="R734" s="276">
        <f>IF(C78&gt;0,ROUND(C78,0),0)</f>
        <v>28916</v>
      </c>
      <c r="S734" s="276">
        <f>IF(C79&gt;0,ROUND(C79,0),0)</f>
        <v>359638</v>
      </c>
      <c r="T734" s="276">
        <f>IF(C80&gt;0,ROUND(C80,2),0)</f>
        <v>266.52</v>
      </c>
      <c r="U734" s="276"/>
      <c r="V734" s="276"/>
      <c r="W734" s="276"/>
      <c r="X734" s="276"/>
      <c r="Y734" s="276">
        <f>IF(M668&lt;&gt;0,ROUND(M668,0),0)</f>
        <v>28669698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176*2017*6030*A</v>
      </c>
      <c r="B735" s="276">
        <f>ROUND(D59,0)</f>
        <v>10334</v>
      </c>
      <c r="C735" s="278">
        <f>ROUND(D60,2)</f>
        <v>127.05</v>
      </c>
      <c r="D735" s="276">
        <f>ROUND(D61,0)</f>
        <v>9565797</v>
      </c>
      <c r="E735" s="276">
        <f>ROUND(D62,0)</f>
        <v>2320954</v>
      </c>
      <c r="F735" s="276">
        <f>ROUND(D63,0)</f>
        <v>0</v>
      </c>
      <c r="G735" s="276">
        <f>ROUND(D64,0)</f>
        <v>925994</v>
      </c>
      <c r="H735" s="276">
        <f>ROUND(D65,0)</f>
        <v>672</v>
      </c>
      <c r="I735" s="276">
        <f>ROUND(D66,0)</f>
        <v>120320</v>
      </c>
      <c r="J735" s="276">
        <f>ROUND(D67,0)</f>
        <v>883511</v>
      </c>
      <c r="K735" s="276">
        <f>ROUND(D68,0)</f>
        <v>191738</v>
      </c>
      <c r="L735" s="276">
        <f>ROUND(D69,0)</f>
        <v>11771</v>
      </c>
      <c r="M735" s="276">
        <f>ROUND(D70,0)</f>
        <v>0</v>
      </c>
      <c r="N735" s="276">
        <f>ROUND(D75,0)</f>
        <v>65340974</v>
      </c>
      <c r="O735" s="276">
        <f>ROUND(D73,0)</f>
        <v>61706830</v>
      </c>
      <c r="P735" s="276">
        <f>IF(D76&gt;0,ROUND(D76,0),0)</f>
        <v>9937</v>
      </c>
      <c r="Q735" s="276">
        <f>IF(D77&gt;0,ROUND(D77,0),0)</f>
        <v>37954</v>
      </c>
      <c r="R735" s="276">
        <f>IF(D78&gt;0,ROUND(D78,0),0)</f>
        <v>1785</v>
      </c>
      <c r="S735" s="276">
        <f>IF(D79&gt;0,ROUND(D79,0),0)</f>
        <v>138660</v>
      </c>
      <c r="T735" s="278">
        <f>IF(D80&gt;0,ROUND(D80,2),0)</f>
        <v>75.02</v>
      </c>
      <c r="U735" s="276"/>
      <c r="V735" s="277"/>
      <c r="W735" s="276"/>
      <c r="X735" s="276"/>
      <c r="Y735" s="276">
        <f t="shared" ref="Y735:Y779" si="21">IF(M669&lt;&gt;0,ROUND(M669,0),0)</f>
        <v>6956799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176*2017*6070*A</v>
      </c>
      <c r="B736" s="276">
        <f>ROUND(E59,0)</f>
        <v>24927</v>
      </c>
      <c r="C736" s="278">
        <f>ROUND(E60,2)</f>
        <v>165.4</v>
      </c>
      <c r="D736" s="276">
        <f>ROUND(E61,0)</f>
        <v>13272864</v>
      </c>
      <c r="E736" s="276">
        <f>ROUND(E62,0)</f>
        <v>2761154</v>
      </c>
      <c r="F736" s="276">
        <f>ROUND(E63,0)</f>
        <v>0</v>
      </c>
      <c r="G736" s="276">
        <f>ROUND(E64,0)</f>
        <v>1129248</v>
      </c>
      <c r="H736" s="276">
        <f>ROUND(E65,0)</f>
        <v>1961</v>
      </c>
      <c r="I736" s="276">
        <f>ROUND(E66,0)</f>
        <v>300517</v>
      </c>
      <c r="J736" s="276">
        <f>ROUND(E67,0)</f>
        <v>1634468</v>
      </c>
      <c r="K736" s="276">
        <f>ROUND(E68,0)</f>
        <v>274747</v>
      </c>
      <c r="L736" s="276">
        <f>ROUND(E69,0)</f>
        <v>2525</v>
      </c>
      <c r="M736" s="276">
        <f>ROUND(E70,0)</f>
        <v>0</v>
      </c>
      <c r="N736" s="276">
        <f>ROUND(E75,0)</f>
        <v>67117906</v>
      </c>
      <c r="O736" s="276">
        <f>ROUND(E73,0)</f>
        <v>63128698</v>
      </c>
      <c r="P736" s="276">
        <f>IF(E76&gt;0,ROUND(E76,0),0)</f>
        <v>59358</v>
      </c>
      <c r="Q736" s="276">
        <f>IF(E77&gt;0,ROUND(E77,0),0)</f>
        <v>97139</v>
      </c>
      <c r="R736" s="276">
        <f>IF(E78&gt;0,ROUND(E78,0),0)</f>
        <v>22398</v>
      </c>
      <c r="S736" s="276">
        <f>IF(E79&gt;0,ROUND(E79,0),0)</f>
        <v>237535</v>
      </c>
      <c r="T736" s="278">
        <f>IF(E80&gt;0,ROUND(E80,2),0)</f>
        <v>108.32</v>
      </c>
      <c r="U736" s="276"/>
      <c r="V736" s="277"/>
      <c r="W736" s="276"/>
      <c r="X736" s="276"/>
      <c r="Y736" s="276">
        <f t="shared" si="21"/>
        <v>11956496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176*2017*6100*A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176*2017*6120*A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176*2017*6140*A</v>
      </c>
      <c r="B739" s="276">
        <f>ROUND(H59,0)</f>
        <v>3314</v>
      </c>
      <c r="C739" s="278">
        <f>ROUND(H60,2)</f>
        <v>39.86</v>
      </c>
      <c r="D739" s="276">
        <f>ROUND(H61,0)</f>
        <v>3693873</v>
      </c>
      <c r="E739" s="276">
        <f>ROUND(H62,0)</f>
        <v>800246</v>
      </c>
      <c r="F739" s="276">
        <f>ROUND(H63,0)</f>
        <v>0</v>
      </c>
      <c r="G739" s="276">
        <f>ROUND(H64,0)</f>
        <v>80496</v>
      </c>
      <c r="H739" s="276">
        <f>ROUND(H65,0)</f>
        <v>1291</v>
      </c>
      <c r="I739" s="276">
        <f>ROUND(H66,0)</f>
        <v>60656</v>
      </c>
      <c r="J739" s="276">
        <f>ROUND(H67,0)</f>
        <v>46502</v>
      </c>
      <c r="K739" s="276">
        <f>ROUND(H68,0)</f>
        <v>0</v>
      </c>
      <c r="L739" s="276">
        <f>ROUND(H69,0)</f>
        <v>77482</v>
      </c>
      <c r="M739" s="276">
        <f>ROUND(H70,0)</f>
        <v>47320</v>
      </c>
      <c r="N739" s="276">
        <f>ROUND(H75,0)</f>
        <v>18903710</v>
      </c>
      <c r="O739" s="276">
        <f>ROUND(H73,0)</f>
        <v>18201036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12.24</v>
      </c>
      <c r="U739" s="276"/>
      <c r="V739" s="277"/>
      <c r="W739" s="276"/>
      <c r="X739" s="276"/>
      <c r="Y739" s="276">
        <f t="shared" si="21"/>
        <v>1971041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176*2017*6150*A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176*2017*6170*A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176*2017*6200*A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176*2017*6210*A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176*2017*6330*A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176*2017*6400*A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176*2017*7010*A</v>
      </c>
      <c r="B746" s="276">
        <f>ROUND(O59,0)</f>
        <v>2357</v>
      </c>
      <c r="C746" s="278">
        <f>ROUND(O60,2)</f>
        <v>124.89</v>
      </c>
      <c r="D746" s="276">
        <f>ROUND(O61,0)</f>
        <v>12518549</v>
      </c>
      <c r="E746" s="276">
        <f>ROUND(O62,0)</f>
        <v>2745890</v>
      </c>
      <c r="F746" s="276">
        <f>ROUND(O63,0)</f>
        <v>0</v>
      </c>
      <c r="G746" s="276">
        <f>ROUND(O64,0)</f>
        <v>1238128</v>
      </c>
      <c r="H746" s="276">
        <f>ROUND(O65,0)</f>
        <v>2112</v>
      </c>
      <c r="I746" s="276">
        <f>ROUND(O66,0)</f>
        <v>401170</v>
      </c>
      <c r="J746" s="276">
        <f>ROUND(O67,0)</f>
        <v>1437947</v>
      </c>
      <c r="K746" s="276">
        <f>ROUND(O68,0)</f>
        <v>59869</v>
      </c>
      <c r="L746" s="276">
        <f>ROUND(O69,0)</f>
        <v>136730</v>
      </c>
      <c r="M746" s="276">
        <f>ROUND(O70,0)</f>
        <v>37436</v>
      </c>
      <c r="N746" s="276">
        <f>ROUND(O75,0)</f>
        <v>66670651</v>
      </c>
      <c r="O746" s="276">
        <f>ROUND(O73,0)</f>
        <v>55582369</v>
      </c>
      <c r="P746" s="276">
        <f>IF(O76&gt;0,ROUND(O76,0),0)</f>
        <v>42041</v>
      </c>
      <c r="Q746" s="276">
        <f>IF(O77&gt;0,ROUND(O77,0),0)</f>
        <v>27566</v>
      </c>
      <c r="R746" s="276">
        <f>IF(O78&gt;0,ROUND(O78,0),0)</f>
        <v>19956</v>
      </c>
      <c r="S746" s="276">
        <f>IF(O79&gt;0,ROUND(O79,0),0)</f>
        <v>421334</v>
      </c>
      <c r="T746" s="278">
        <f>IF(O80&gt;0,ROUND(O80,2),0)</f>
        <v>82.16</v>
      </c>
      <c r="U746" s="276"/>
      <c r="V746" s="277"/>
      <c r="W746" s="276"/>
      <c r="X746" s="276"/>
      <c r="Y746" s="276">
        <f t="shared" si="21"/>
        <v>10136587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176*2017*7020*A</v>
      </c>
      <c r="B747" s="276">
        <f>ROUND(P59,0)</f>
        <v>2169470</v>
      </c>
      <c r="C747" s="278">
        <f>ROUND(P60,2)</f>
        <v>165.23</v>
      </c>
      <c r="D747" s="276">
        <f>ROUND(P61,0)</f>
        <v>14786340</v>
      </c>
      <c r="E747" s="276">
        <f>ROUND(P62,0)</f>
        <v>3405381</v>
      </c>
      <c r="F747" s="276">
        <f>ROUND(P63,0)</f>
        <v>526726</v>
      </c>
      <c r="G747" s="276">
        <f>ROUND(P64,0)</f>
        <v>40965835</v>
      </c>
      <c r="H747" s="276">
        <f>ROUND(P65,0)</f>
        <v>4379</v>
      </c>
      <c r="I747" s="276">
        <f>ROUND(P66,0)</f>
        <v>2974217</v>
      </c>
      <c r="J747" s="276">
        <f>ROUND(P67,0)</f>
        <v>4134741</v>
      </c>
      <c r="K747" s="276">
        <f>ROUND(P68,0)</f>
        <v>185979</v>
      </c>
      <c r="L747" s="276">
        <f>ROUND(P69,0)</f>
        <v>16311</v>
      </c>
      <c r="M747" s="276">
        <f>ROUND(P70,0)</f>
        <v>0</v>
      </c>
      <c r="N747" s="276">
        <f>ROUND(P75,0)</f>
        <v>622370436</v>
      </c>
      <c r="O747" s="276">
        <f>ROUND(P73,0)</f>
        <v>362606397</v>
      </c>
      <c r="P747" s="276">
        <f>IF(P76&gt;0,ROUND(P76,0),0)</f>
        <v>69075</v>
      </c>
      <c r="Q747" s="276">
        <f>IF(P77&gt;0,ROUND(P77,0),0)</f>
        <v>19141</v>
      </c>
      <c r="R747" s="276">
        <f>IF(P78&gt;0,ROUND(P78,0),0)</f>
        <v>43647</v>
      </c>
      <c r="S747" s="276">
        <f>IF(P79&gt;0,ROUND(P79,0),0)</f>
        <v>291257</v>
      </c>
      <c r="T747" s="278">
        <f>IF(P80&gt;0,ROUND(P80,2),0)</f>
        <v>75.14</v>
      </c>
      <c r="U747" s="276"/>
      <c r="V747" s="277"/>
      <c r="W747" s="276"/>
      <c r="X747" s="276"/>
      <c r="Y747" s="276">
        <f t="shared" si="21"/>
        <v>33094090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176*2017*7030*A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176*2017*7040*A</v>
      </c>
      <c r="B749" s="276">
        <f>ROUND(R59,0)</f>
        <v>2038095</v>
      </c>
      <c r="C749" s="278">
        <f>ROUND(R60,2)</f>
        <v>45.64</v>
      </c>
      <c r="D749" s="276">
        <f>ROUND(R61,0)</f>
        <v>4529836</v>
      </c>
      <c r="E749" s="276">
        <f>ROUND(R62,0)</f>
        <v>979105</v>
      </c>
      <c r="F749" s="276">
        <f>ROUND(R63,0)</f>
        <v>0</v>
      </c>
      <c r="G749" s="276">
        <f>ROUND(R64,0)</f>
        <v>420922</v>
      </c>
      <c r="H749" s="276">
        <f>ROUND(R65,0)</f>
        <v>622</v>
      </c>
      <c r="I749" s="276">
        <f>ROUND(R66,0)</f>
        <v>59538</v>
      </c>
      <c r="J749" s="276">
        <f>ROUND(R67,0)</f>
        <v>513101</v>
      </c>
      <c r="K749" s="276">
        <f>ROUND(R68,0)</f>
        <v>0</v>
      </c>
      <c r="L749" s="276">
        <f>ROUND(R69,0)</f>
        <v>787</v>
      </c>
      <c r="M749" s="276">
        <f>ROUND(R70,0)</f>
        <v>0</v>
      </c>
      <c r="N749" s="276">
        <f>ROUND(R75,0)</f>
        <v>78474373</v>
      </c>
      <c r="O749" s="276">
        <f>ROUND(R73,0)</f>
        <v>30916040</v>
      </c>
      <c r="P749" s="276">
        <f>IF(R76&gt;0,ROUND(R76,0),0)</f>
        <v>25279</v>
      </c>
      <c r="Q749" s="276">
        <f>IF(R77&gt;0,ROUND(R77,0),0)</f>
        <v>320</v>
      </c>
      <c r="R749" s="276">
        <f>IF(R78&gt;0,ROUND(R78,0),0)</f>
        <v>0</v>
      </c>
      <c r="S749" s="276">
        <f>IF(R79&gt;0,ROUND(R79,0),0)</f>
        <v>62978</v>
      </c>
      <c r="T749" s="278">
        <f>IF(R80&gt;0,ROUND(R80,2),0)</f>
        <v>29.66</v>
      </c>
      <c r="U749" s="276"/>
      <c r="V749" s="277"/>
      <c r="W749" s="276"/>
      <c r="X749" s="276"/>
      <c r="Y749" s="276">
        <f t="shared" si="21"/>
        <v>4359358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176*2017*7050*A</v>
      </c>
      <c r="B750" s="276"/>
      <c r="C750" s="278">
        <f>ROUND(S60,2)</f>
        <v>45.09</v>
      </c>
      <c r="D750" s="276">
        <f>ROUND(S61,0)</f>
        <v>2423831</v>
      </c>
      <c r="E750" s="276">
        <f>ROUND(S62,0)</f>
        <v>857002</v>
      </c>
      <c r="F750" s="276">
        <f>ROUND(S63,0)</f>
        <v>0</v>
      </c>
      <c r="G750" s="276">
        <f>ROUND(S64,0)</f>
        <v>1211861</v>
      </c>
      <c r="H750" s="276">
        <f>ROUND(S65,0)</f>
        <v>621</v>
      </c>
      <c r="I750" s="276">
        <f>ROUND(S66,0)</f>
        <v>675123</v>
      </c>
      <c r="J750" s="276">
        <f>ROUND(S67,0)</f>
        <v>310585</v>
      </c>
      <c r="K750" s="276">
        <f>ROUND(S68,0)</f>
        <v>2716</v>
      </c>
      <c r="L750" s="276">
        <f>ROUND(S69,0)</f>
        <v>1813</v>
      </c>
      <c r="M750" s="276">
        <f>ROUND(S70,0)</f>
        <v>0</v>
      </c>
      <c r="N750" s="276">
        <f>ROUND(S75,0)</f>
        <v>514316</v>
      </c>
      <c r="O750" s="276">
        <f>ROUND(S73,0)</f>
        <v>498082</v>
      </c>
      <c r="P750" s="276">
        <f>IF(S76&gt;0,ROUND(S76,0),0)</f>
        <v>12382</v>
      </c>
      <c r="Q750" s="276">
        <f>IF(S77&gt;0,ROUND(S77,0),0)</f>
        <v>0</v>
      </c>
      <c r="R750" s="276">
        <f>IF(S78&gt;0,ROUND(S78,0),0)</f>
        <v>2253</v>
      </c>
      <c r="S750" s="276">
        <f>IF(S79&gt;0,ROUND(S79,0),0)</f>
        <v>428068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2630966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176*2017*7060*A</v>
      </c>
      <c r="B751" s="276"/>
      <c r="C751" s="278">
        <f>ROUND(T60,2)</f>
        <v>29.53</v>
      </c>
      <c r="D751" s="276">
        <f>ROUND(T61,0)</f>
        <v>3113071</v>
      </c>
      <c r="E751" s="276">
        <f>ROUND(T62,0)</f>
        <v>664678</v>
      </c>
      <c r="F751" s="276">
        <f>ROUND(T63,0)</f>
        <v>0</v>
      </c>
      <c r="G751" s="276">
        <f>ROUND(T64,0)</f>
        <v>8702399</v>
      </c>
      <c r="H751" s="276">
        <f>ROUND(T65,0)</f>
        <v>5585</v>
      </c>
      <c r="I751" s="276">
        <f>ROUND(T66,0)</f>
        <v>58718</v>
      </c>
      <c r="J751" s="276">
        <f>ROUND(T67,0)</f>
        <v>47126</v>
      </c>
      <c r="K751" s="276">
        <f>ROUND(T68,0)</f>
        <v>0</v>
      </c>
      <c r="L751" s="276">
        <f>ROUND(T69,0)</f>
        <v>8052</v>
      </c>
      <c r="M751" s="276">
        <f>ROUND(T70,0)</f>
        <v>0</v>
      </c>
      <c r="N751" s="276">
        <f>ROUND(T75,0)</f>
        <v>70592919</v>
      </c>
      <c r="O751" s="276">
        <f>ROUND(T73,0)</f>
        <v>7612985</v>
      </c>
      <c r="P751" s="276">
        <f>IF(T76&gt;0,ROUND(T76,0),0)</f>
        <v>4089</v>
      </c>
      <c r="Q751" s="276">
        <f>IF(T77&gt;0,ROUND(T77,0),0)</f>
        <v>2123</v>
      </c>
      <c r="R751" s="276">
        <f>IF(T78&gt;0,ROUND(T78,0),0)</f>
        <v>0</v>
      </c>
      <c r="S751" s="276">
        <f>IF(T79&gt;0,ROUND(T79,0),0)</f>
        <v>5256</v>
      </c>
      <c r="T751" s="278">
        <f>IF(T80&gt;0,ROUND(T80,2),0)</f>
        <v>21.59</v>
      </c>
      <c r="U751" s="276"/>
      <c r="V751" s="277"/>
      <c r="W751" s="276"/>
      <c r="X751" s="276"/>
      <c r="Y751" s="276">
        <f t="shared" si="21"/>
        <v>5555893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176*2017*7070*A</v>
      </c>
      <c r="B752" s="276">
        <f>ROUND(U59,0)</f>
        <v>1313561</v>
      </c>
      <c r="C752" s="278">
        <f>ROUND(U60,2)</f>
        <v>211.18</v>
      </c>
      <c r="D752" s="276">
        <f>ROUND(U61,0)</f>
        <v>13393537</v>
      </c>
      <c r="E752" s="276">
        <f>ROUND(U62,0)</f>
        <v>4169255</v>
      </c>
      <c r="F752" s="276">
        <f>ROUND(U63,0)</f>
        <v>0</v>
      </c>
      <c r="G752" s="276">
        <f>ROUND(U64,0)</f>
        <v>13543882</v>
      </c>
      <c r="H752" s="276">
        <f>ROUND(U65,0)</f>
        <v>10065</v>
      </c>
      <c r="I752" s="276">
        <f>ROUND(U66,0)</f>
        <v>4634761</v>
      </c>
      <c r="J752" s="276">
        <f>ROUND(U67,0)</f>
        <v>1278358</v>
      </c>
      <c r="K752" s="276">
        <f>ROUND(U68,0)</f>
        <v>301203</v>
      </c>
      <c r="L752" s="276">
        <f>ROUND(U69,0)</f>
        <v>107597</v>
      </c>
      <c r="M752" s="276">
        <f>ROUND(U70,0)</f>
        <v>1228299</v>
      </c>
      <c r="N752" s="276">
        <f>ROUND(U75,0)</f>
        <v>152424548</v>
      </c>
      <c r="O752" s="276">
        <f>ROUND(U73,0)</f>
        <v>82136588</v>
      </c>
      <c r="P752" s="276">
        <f>IF(U76&gt;0,ROUND(U76,0),0)</f>
        <v>23349</v>
      </c>
      <c r="Q752" s="276">
        <f>IF(U77&gt;0,ROUND(U77,0),0)</f>
        <v>0</v>
      </c>
      <c r="R752" s="276">
        <f>IF(U78&gt;0,ROUND(U78,0),0)</f>
        <v>884</v>
      </c>
      <c r="S752" s="276">
        <f>IF(U79&gt;0,ROUND(U79,0),0)</f>
        <v>8083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15602397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176*2017*7110*A</v>
      </c>
      <c r="B753" s="276">
        <f>ROUND(V59,0)</f>
        <v>45698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11366111</v>
      </c>
      <c r="O753" s="276">
        <f>ROUND(V73,0)</f>
        <v>3504947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73626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176*2017*7120*A</v>
      </c>
      <c r="B754" s="276">
        <f>ROUND(W59,0)</f>
        <v>88354</v>
      </c>
      <c r="C754" s="278">
        <f>ROUND(W60,2)</f>
        <v>13.4</v>
      </c>
      <c r="D754" s="276">
        <f>ROUND(W61,0)</f>
        <v>1544585</v>
      </c>
      <c r="E754" s="276">
        <f>ROUND(W62,0)</f>
        <v>315006</v>
      </c>
      <c r="F754" s="276">
        <f>ROUND(W63,0)</f>
        <v>0</v>
      </c>
      <c r="G754" s="276">
        <f>ROUND(W64,0)</f>
        <v>369857</v>
      </c>
      <c r="H754" s="276">
        <f>ROUND(W65,0)</f>
        <v>0</v>
      </c>
      <c r="I754" s="276">
        <f>ROUND(W66,0)</f>
        <v>15178</v>
      </c>
      <c r="J754" s="276">
        <f>ROUND(W67,0)</f>
        <v>790873</v>
      </c>
      <c r="K754" s="276">
        <f>ROUND(W68,0)</f>
        <v>0</v>
      </c>
      <c r="L754" s="276">
        <f>ROUND(W69,0)</f>
        <v>707</v>
      </c>
      <c r="M754" s="276">
        <f>ROUND(W70,0)</f>
        <v>0</v>
      </c>
      <c r="N754" s="276">
        <f>ROUND(W75,0)</f>
        <v>59708587</v>
      </c>
      <c r="O754" s="276">
        <f>ROUND(W73,0)</f>
        <v>16625431</v>
      </c>
      <c r="P754" s="276">
        <f>IF(W76&gt;0,ROUND(W76,0),0)</f>
        <v>1809</v>
      </c>
      <c r="Q754" s="276">
        <f>IF(W77&gt;0,ROUND(W77,0),0)</f>
        <v>0</v>
      </c>
      <c r="R754" s="276">
        <f>IF(W78&gt;0,ROUND(W78,0),0)</f>
        <v>5978</v>
      </c>
      <c r="S754" s="276">
        <f>IF(W79&gt;0,ROUND(W79,0),0)</f>
        <v>12320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1601757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176*2017*7130*A</v>
      </c>
      <c r="B755" s="276">
        <f>ROUND(X59,0)</f>
        <v>269548</v>
      </c>
      <c r="C755" s="278">
        <f>ROUND(X60,2)</f>
        <v>17.18</v>
      </c>
      <c r="D755" s="276">
        <f>ROUND(X61,0)</f>
        <v>1694009</v>
      </c>
      <c r="E755" s="276">
        <f>ROUND(X62,0)</f>
        <v>384975</v>
      </c>
      <c r="F755" s="276">
        <f>ROUND(X63,0)</f>
        <v>0</v>
      </c>
      <c r="G755" s="276">
        <f>ROUND(X64,0)</f>
        <v>611411</v>
      </c>
      <c r="H755" s="276">
        <f>ROUND(X65,0)</f>
        <v>128</v>
      </c>
      <c r="I755" s="276">
        <f>ROUND(X66,0)</f>
        <v>142156</v>
      </c>
      <c r="J755" s="276">
        <f>ROUND(X67,0)</f>
        <v>217374</v>
      </c>
      <c r="K755" s="276">
        <f>ROUND(X68,0)</f>
        <v>0</v>
      </c>
      <c r="L755" s="276">
        <f>ROUND(X69,0)</f>
        <v>187</v>
      </c>
      <c r="M755" s="276">
        <f>ROUND(X70,0)</f>
        <v>0</v>
      </c>
      <c r="N755" s="276">
        <f>ROUND(X75,0)</f>
        <v>172885061</v>
      </c>
      <c r="O755" s="276">
        <f>ROUND(X73,0)</f>
        <v>52621813</v>
      </c>
      <c r="P755" s="276">
        <f>IF(X76&gt;0,ROUND(X76,0),0)</f>
        <v>3488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104499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2420543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176*2017*7140*A</v>
      </c>
      <c r="B756" s="276">
        <f>ROUND(Y59,0)</f>
        <v>265891</v>
      </c>
      <c r="C756" s="278">
        <f>ROUND(Y60,2)</f>
        <v>104.69</v>
      </c>
      <c r="D756" s="276">
        <f>ROUND(Y61,0)</f>
        <v>11838092</v>
      </c>
      <c r="E756" s="276">
        <f>ROUND(Y62,0)</f>
        <v>2343675</v>
      </c>
      <c r="F756" s="276">
        <f>ROUND(Y63,0)</f>
        <v>660996</v>
      </c>
      <c r="G756" s="276">
        <f>ROUND(Y64,0)</f>
        <v>13389538</v>
      </c>
      <c r="H756" s="276">
        <f>ROUND(Y65,0)</f>
        <v>12081</v>
      </c>
      <c r="I756" s="276">
        <f>ROUND(Y66,0)</f>
        <v>2182371</v>
      </c>
      <c r="J756" s="276">
        <f>ROUND(Y67,0)</f>
        <v>3016057</v>
      </c>
      <c r="K756" s="276">
        <f>ROUND(Y68,0)</f>
        <v>363356</v>
      </c>
      <c r="L756" s="276">
        <f>ROUND(Y69,0)</f>
        <v>69952</v>
      </c>
      <c r="M756" s="276">
        <f>ROUND(Y70,0)</f>
        <v>2887</v>
      </c>
      <c r="N756" s="276">
        <f>ROUND(Y75,0)</f>
        <v>313676238</v>
      </c>
      <c r="O756" s="276">
        <f>ROUND(Y73,0)</f>
        <v>98343859</v>
      </c>
      <c r="P756" s="276">
        <f>IF(Y76&gt;0,ROUND(Y76,0),0)</f>
        <v>41739</v>
      </c>
      <c r="Q756" s="276">
        <f>IF(Y77&gt;0,ROUND(Y77,0),0)</f>
        <v>808</v>
      </c>
      <c r="R756" s="276">
        <f>IF(Y78&gt;0,ROUND(Y78,0),0)</f>
        <v>11199</v>
      </c>
      <c r="S756" s="276">
        <f>IF(Y79&gt;0,ROUND(Y79,0),0)</f>
        <v>263121</v>
      </c>
      <c r="T756" s="278">
        <f>IF(Y80&gt;0,ROUND(Y80,2),0)</f>
        <v>14.41</v>
      </c>
      <c r="U756" s="276"/>
      <c r="V756" s="277"/>
      <c r="W756" s="276"/>
      <c r="X756" s="276"/>
      <c r="Y756" s="276">
        <f t="shared" si="21"/>
        <v>16767473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176*2017*7150*A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176*2017*7160*A</v>
      </c>
      <c r="B758" s="276">
        <f>ROUND(AA59,0)</f>
        <v>25165</v>
      </c>
      <c r="C758" s="278">
        <f>ROUND(AA60,2)</f>
        <v>5.0199999999999996</v>
      </c>
      <c r="D758" s="276">
        <f>ROUND(AA61,0)</f>
        <v>588528</v>
      </c>
      <c r="E758" s="276">
        <f>ROUND(AA62,0)</f>
        <v>117249</v>
      </c>
      <c r="F758" s="276">
        <f>ROUND(AA63,0)</f>
        <v>0</v>
      </c>
      <c r="G758" s="276">
        <f>ROUND(AA64,0)</f>
        <v>494012</v>
      </c>
      <c r="H758" s="276">
        <f>ROUND(AA65,0)</f>
        <v>1167</v>
      </c>
      <c r="I758" s="276">
        <f>ROUND(AA66,0)</f>
        <v>8201</v>
      </c>
      <c r="J758" s="276">
        <f>ROUND(AA67,0)</f>
        <v>103509</v>
      </c>
      <c r="K758" s="276">
        <f>ROUND(AA68,0)</f>
        <v>0</v>
      </c>
      <c r="L758" s="276">
        <f>ROUND(AA69,0)</f>
        <v>3678</v>
      </c>
      <c r="M758" s="276">
        <f>ROUND(AA70,0)</f>
        <v>0</v>
      </c>
      <c r="N758" s="276">
        <f>ROUND(AA75,0)</f>
        <v>10123063</v>
      </c>
      <c r="O758" s="276">
        <f>ROUND(AA73,0)</f>
        <v>2916398</v>
      </c>
      <c r="P758" s="276">
        <f>IF(AA76&gt;0,ROUND(AA76,0),0)</f>
        <v>2310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665947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176*2017*7170*A</v>
      </c>
      <c r="B759" s="276"/>
      <c r="C759" s="278">
        <f>ROUND(AB60,2)</f>
        <v>122.94</v>
      </c>
      <c r="D759" s="276">
        <f>ROUND(AB61,0)</f>
        <v>12117299</v>
      </c>
      <c r="E759" s="276">
        <f>ROUND(AB62,0)</f>
        <v>2722181</v>
      </c>
      <c r="F759" s="276">
        <f>ROUND(AB63,0)</f>
        <v>0</v>
      </c>
      <c r="G759" s="276">
        <f>ROUND(AB64,0)</f>
        <v>41633901</v>
      </c>
      <c r="H759" s="276">
        <f>ROUND(AB65,0)</f>
        <v>11390</v>
      </c>
      <c r="I759" s="276">
        <f>ROUND(AB66,0)</f>
        <v>646613</v>
      </c>
      <c r="J759" s="276">
        <f>ROUND(AB67,0)</f>
        <v>497157</v>
      </c>
      <c r="K759" s="276">
        <f>ROUND(AB68,0)</f>
        <v>48670</v>
      </c>
      <c r="L759" s="276">
        <f>ROUND(AB69,0)</f>
        <v>37401</v>
      </c>
      <c r="M759" s="276">
        <f>ROUND(AB70,0)</f>
        <v>58349</v>
      </c>
      <c r="N759" s="276">
        <f>ROUND(AB75,0)</f>
        <v>284926693</v>
      </c>
      <c r="O759" s="276">
        <f>ROUND(AB73,0)</f>
        <v>113989993</v>
      </c>
      <c r="P759" s="276">
        <f>IF(AB76&gt;0,ROUND(AB76,0),0)</f>
        <v>18307</v>
      </c>
      <c r="Q759" s="276">
        <f>IF(AB77&gt;0,ROUND(AB77,0),0)</f>
        <v>0</v>
      </c>
      <c r="R759" s="276">
        <f>IF(AB78&gt;0,ROUND(AB78,0),0)</f>
        <v>1629</v>
      </c>
      <c r="S759" s="276">
        <f>IF(AB79&gt;0,ROUND(AB79,0),0)</f>
        <v>18877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24314240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176*2017*7180*A</v>
      </c>
      <c r="B760" s="276">
        <f>ROUND(AC59,0)</f>
        <v>229045</v>
      </c>
      <c r="C760" s="278">
        <f>ROUND(AC60,2)</f>
        <v>69.73</v>
      </c>
      <c r="D760" s="276">
        <f>ROUND(AC61,0)</f>
        <v>6043450</v>
      </c>
      <c r="E760" s="276">
        <f>ROUND(AC62,0)</f>
        <v>1496392</v>
      </c>
      <c r="F760" s="276">
        <f>ROUND(AC63,0)</f>
        <v>0</v>
      </c>
      <c r="G760" s="276">
        <f>ROUND(AC64,0)</f>
        <v>1155053</v>
      </c>
      <c r="H760" s="276">
        <f>ROUND(AC65,0)</f>
        <v>8067</v>
      </c>
      <c r="I760" s="276">
        <f>ROUND(AC66,0)</f>
        <v>3169</v>
      </c>
      <c r="J760" s="276">
        <f>ROUND(AC67,0)</f>
        <v>326478</v>
      </c>
      <c r="K760" s="276">
        <f>ROUND(AC68,0)</f>
        <v>21499</v>
      </c>
      <c r="L760" s="276">
        <f>ROUND(AC69,0)</f>
        <v>416520</v>
      </c>
      <c r="M760" s="276">
        <f>ROUND(AC70,0)</f>
        <v>5247</v>
      </c>
      <c r="N760" s="276">
        <f>ROUND(AC75,0)</f>
        <v>107956117</v>
      </c>
      <c r="O760" s="276">
        <f>ROUND(AC73,0)</f>
        <v>107042582</v>
      </c>
      <c r="P760" s="276">
        <f>IF(AC76&gt;0,ROUND(AC76,0),0)</f>
        <v>3083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0.03</v>
      </c>
      <c r="U760" s="276"/>
      <c r="V760" s="277"/>
      <c r="W760" s="276"/>
      <c r="X760" s="276"/>
      <c r="Y760" s="276">
        <f t="shared" si="21"/>
        <v>4366518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176*2017*7190*A</v>
      </c>
      <c r="B761" s="276">
        <f>ROUND(AD59,0)</f>
        <v>6885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20025</v>
      </c>
      <c r="H761" s="276">
        <f>ROUND(AD65,0)</f>
        <v>0</v>
      </c>
      <c r="I761" s="276">
        <f>ROUND(AD66,0)</f>
        <v>1277690</v>
      </c>
      <c r="J761" s="276">
        <f>ROUND(AD67,0)</f>
        <v>27791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3058112</v>
      </c>
      <c r="O761" s="276">
        <f>ROUND(AD73,0)</f>
        <v>3001558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512278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176*2017*7200*A</v>
      </c>
      <c r="B762" s="276">
        <f>ROUND(AE59,0)</f>
        <v>91002</v>
      </c>
      <c r="C762" s="278">
        <f>ROUND(AE60,2)</f>
        <v>19.95</v>
      </c>
      <c r="D762" s="276">
        <f>ROUND(AE61,0)</f>
        <v>1612553</v>
      </c>
      <c r="E762" s="276">
        <f>ROUND(AE62,0)</f>
        <v>419710</v>
      </c>
      <c r="F762" s="276">
        <f>ROUND(AE63,0)</f>
        <v>0</v>
      </c>
      <c r="G762" s="276">
        <f>ROUND(AE64,0)</f>
        <v>2446</v>
      </c>
      <c r="H762" s="276">
        <f>ROUND(AE65,0)</f>
        <v>4954</v>
      </c>
      <c r="I762" s="276">
        <f>ROUND(AE66,0)</f>
        <v>204</v>
      </c>
      <c r="J762" s="276">
        <f>ROUND(AE67,0)</f>
        <v>19632</v>
      </c>
      <c r="K762" s="276">
        <f>ROUND(AE68,0)</f>
        <v>0</v>
      </c>
      <c r="L762" s="276">
        <f>ROUND(AE69,0)</f>
        <v>8785</v>
      </c>
      <c r="M762" s="276">
        <f>ROUND(AE70,0)</f>
        <v>0</v>
      </c>
      <c r="N762" s="276">
        <f>ROUND(AE75,0)</f>
        <v>8754849</v>
      </c>
      <c r="O762" s="276">
        <f>ROUND(AE73,0)</f>
        <v>8421618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243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825017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176*2017*7220*A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176*2017*7230*A</v>
      </c>
      <c r="B764" s="276">
        <f>ROUND(AG59,0)</f>
        <v>82156</v>
      </c>
      <c r="C764" s="278">
        <f>ROUND(AG60,2)</f>
        <v>159.52000000000001</v>
      </c>
      <c r="D764" s="276">
        <f>ROUND(AG61,0)</f>
        <v>15298225</v>
      </c>
      <c r="E764" s="276">
        <f>ROUND(AG62,0)</f>
        <v>3268897</v>
      </c>
      <c r="F764" s="276">
        <f>ROUND(AG63,0)</f>
        <v>3685899</v>
      </c>
      <c r="G764" s="276">
        <f>ROUND(AG64,0)</f>
        <v>1896801</v>
      </c>
      <c r="H764" s="276">
        <f>ROUND(AG65,0)</f>
        <v>1670</v>
      </c>
      <c r="I764" s="276">
        <f>ROUND(AG66,0)</f>
        <v>3244220</v>
      </c>
      <c r="J764" s="276">
        <f>ROUND(AG67,0)</f>
        <v>1128305</v>
      </c>
      <c r="K764" s="276">
        <f>ROUND(AG68,0)</f>
        <v>1432</v>
      </c>
      <c r="L764" s="276">
        <f>ROUND(AG69,0)</f>
        <v>25149</v>
      </c>
      <c r="M764" s="276">
        <f>ROUND(AG70,0)</f>
        <v>135283</v>
      </c>
      <c r="N764" s="276">
        <f>ROUND(AG75,0)</f>
        <v>347862747</v>
      </c>
      <c r="O764" s="276">
        <f>ROUND(AG73,0)</f>
        <v>108118776</v>
      </c>
      <c r="P764" s="276">
        <f>IF(AG76&gt;0,ROUND(AG76,0),0)</f>
        <v>41750</v>
      </c>
      <c r="Q764" s="276">
        <f>IF(AG77&gt;0,ROUND(AG77,0),0)</f>
        <v>13717</v>
      </c>
      <c r="R764" s="276">
        <f>IF(AG78&gt;0,ROUND(AG78,0),0)</f>
        <v>19662</v>
      </c>
      <c r="S764" s="276">
        <f>IF(AG79&gt;0,ROUND(AG79,0),0)</f>
        <v>540339</v>
      </c>
      <c r="T764" s="278">
        <f>IF(AG80&gt;0,ROUND(AG80,2),0)</f>
        <v>83.49</v>
      </c>
      <c r="U764" s="276"/>
      <c r="V764" s="277"/>
      <c r="W764" s="276"/>
      <c r="X764" s="276"/>
      <c r="Y764" s="276">
        <f t="shared" si="21"/>
        <v>15547207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176*2017*7240*A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176*2017*7250*A</v>
      </c>
      <c r="B766" s="276">
        <f>ROUND(AI59,0)</f>
        <v>565</v>
      </c>
      <c r="C766" s="278">
        <f>ROUND(AI60,2)</f>
        <v>28.21</v>
      </c>
      <c r="D766" s="276">
        <f>ROUND(AI61,0)</f>
        <v>2629958</v>
      </c>
      <c r="E766" s="276">
        <f>ROUND(AI62,0)</f>
        <v>569738</v>
      </c>
      <c r="F766" s="276">
        <f>ROUND(AI63,0)</f>
        <v>3487</v>
      </c>
      <c r="G766" s="276">
        <f>ROUND(AI64,0)</f>
        <v>2198996</v>
      </c>
      <c r="H766" s="276">
        <f>ROUND(AI65,0)</f>
        <v>8</v>
      </c>
      <c r="I766" s="276">
        <f>ROUND(AI66,0)</f>
        <v>92701</v>
      </c>
      <c r="J766" s="276">
        <f>ROUND(AI67,0)</f>
        <v>336829</v>
      </c>
      <c r="K766" s="276">
        <f>ROUND(AI68,0)</f>
        <v>8024</v>
      </c>
      <c r="L766" s="276">
        <f>ROUND(AI69,0)</f>
        <v>217</v>
      </c>
      <c r="M766" s="276">
        <f>ROUND(AI70,0)</f>
        <v>0</v>
      </c>
      <c r="N766" s="276">
        <f>ROUND(AI75,0)</f>
        <v>44211970</v>
      </c>
      <c r="O766" s="276">
        <f>ROUND(AI73,0)</f>
        <v>9848805</v>
      </c>
      <c r="P766" s="276">
        <f>IF(AI76&gt;0,ROUND(AI76,0),0)</f>
        <v>12157</v>
      </c>
      <c r="Q766" s="276">
        <f>IF(AI77&gt;0,ROUND(AI77,0),0)</f>
        <v>10230</v>
      </c>
      <c r="R766" s="276">
        <f>IF(AI78&gt;0,ROUND(AI78,0),0)</f>
        <v>0</v>
      </c>
      <c r="S766" s="276">
        <f>IF(AI79&gt;0,ROUND(AI79,0),0)</f>
        <v>104148</v>
      </c>
      <c r="T766" s="278">
        <f>IF(AI80&gt;0,ROUND(AI80,2),0)</f>
        <v>17.2</v>
      </c>
      <c r="U766" s="276"/>
      <c r="V766" s="277"/>
      <c r="W766" s="276"/>
      <c r="X766" s="276"/>
      <c r="Y766" s="276">
        <f t="shared" si="21"/>
        <v>3245658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176*2017*7260*A</v>
      </c>
      <c r="B767" s="276">
        <f>ROUND(AJ59,0)</f>
        <v>154967</v>
      </c>
      <c r="C767" s="278">
        <f>ROUND(AJ60,2)</f>
        <v>301.38</v>
      </c>
      <c r="D767" s="276">
        <f>ROUND(AJ61,0)</f>
        <v>39956946</v>
      </c>
      <c r="E767" s="276">
        <f>ROUND(AJ62,0)</f>
        <v>6991807</v>
      </c>
      <c r="F767" s="276">
        <f>ROUND(AJ63,0)</f>
        <v>320</v>
      </c>
      <c r="G767" s="276">
        <f>ROUND(AJ64,0)</f>
        <v>3171782</v>
      </c>
      <c r="H767" s="276">
        <f>ROUND(AJ65,0)</f>
        <v>37114</v>
      </c>
      <c r="I767" s="276">
        <f>ROUND(AJ66,0)</f>
        <v>296152</v>
      </c>
      <c r="J767" s="276">
        <f>ROUND(AJ67,0)</f>
        <v>2376227</v>
      </c>
      <c r="K767" s="276">
        <f>ROUND(AJ68,0)</f>
        <v>1574199</v>
      </c>
      <c r="L767" s="276">
        <f>ROUND(AJ69,0)</f>
        <v>1197008</v>
      </c>
      <c r="M767" s="276">
        <f>ROUND(AJ70,0)</f>
        <v>34044</v>
      </c>
      <c r="N767" s="276">
        <f>ROUND(AJ75,0)</f>
        <v>122595214</v>
      </c>
      <c r="O767" s="276">
        <f>ROUND(AJ73,0)</f>
        <v>6433796</v>
      </c>
      <c r="P767" s="276">
        <f>IF(AJ76&gt;0,ROUND(AJ76,0),0)</f>
        <v>74096</v>
      </c>
      <c r="Q767" s="276">
        <f>IF(AJ77&gt;0,ROUND(AJ77,0),0)</f>
        <v>3865</v>
      </c>
      <c r="R767" s="276">
        <f>IF(AJ78&gt;0,ROUND(AJ78,0),0)</f>
        <v>11562</v>
      </c>
      <c r="S767" s="276">
        <f>IF(AJ79&gt;0,ROUND(AJ79,0),0)</f>
        <v>68893</v>
      </c>
      <c r="T767" s="278">
        <f>IF(AJ80&gt;0,ROUND(AJ80,2),0)</f>
        <v>24.29</v>
      </c>
      <c r="U767" s="276"/>
      <c r="V767" s="277"/>
      <c r="W767" s="276"/>
      <c r="X767" s="276"/>
      <c r="Y767" s="276">
        <f t="shared" si="21"/>
        <v>25171269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176*2017*7310*A</v>
      </c>
      <c r="B768" s="276">
        <f>ROUND(AK59,0)</f>
        <v>6967</v>
      </c>
      <c r="C768" s="278">
        <f>ROUND(AK60,2)</f>
        <v>1.62</v>
      </c>
      <c r="D768" s="276">
        <f>ROUND(AK61,0)</f>
        <v>170341</v>
      </c>
      <c r="E768" s="276">
        <f>ROUND(AK62,0)</f>
        <v>37146</v>
      </c>
      <c r="F768" s="276">
        <f>ROUND(AK63,0)</f>
        <v>0</v>
      </c>
      <c r="G768" s="276">
        <f>ROUND(AK64,0)</f>
        <v>3306</v>
      </c>
      <c r="H768" s="276">
        <f>ROUND(AK65,0)</f>
        <v>0</v>
      </c>
      <c r="I768" s="276">
        <f>ROUND(AK66,0)</f>
        <v>949</v>
      </c>
      <c r="J768" s="276">
        <f>ROUND(AK67,0)</f>
        <v>920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958469</v>
      </c>
      <c r="O768" s="276">
        <f>ROUND(AK73,0)</f>
        <v>1046</v>
      </c>
      <c r="P768" s="276">
        <f>IF(AK76&gt;0,ROUND(AK76,0),0)</f>
        <v>936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13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129458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176*2017*7320*A</v>
      </c>
      <c r="B769" s="276">
        <f>ROUND(AL59,0)</f>
        <v>24827</v>
      </c>
      <c r="C769" s="278">
        <f>ROUND(AL60,2)</f>
        <v>4.6900000000000004</v>
      </c>
      <c r="D769" s="276">
        <f>ROUND(AL61,0)</f>
        <v>488549</v>
      </c>
      <c r="E769" s="276">
        <f>ROUND(AL62,0)</f>
        <v>106582</v>
      </c>
      <c r="F769" s="276">
        <f>ROUND(AL63,0)</f>
        <v>0</v>
      </c>
      <c r="G769" s="276">
        <f>ROUND(AL64,0)</f>
        <v>7049</v>
      </c>
      <c r="H769" s="276">
        <f>ROUND(AL65,0)</f>
        <v>1087</v>
      </c>
      <c r="I769" s="276">
        <f>ROUND(AL66,0)</f>
        <v>553</v>
      </c>
      <c r="J769" s="276">
        <f>ROUND(AL67,0)</f>
        <v>0</v>
      </c>
      <c r="K769" s="276">
        <f>ROUND(AL68,0)</f>
        <v>0</v>
      </c>
      <c r="L769" s="276">
        <f>ROUND(AL69,0)</f>
        <v>1317</v>
      </c>
      <c r="M769" s="276">
        <f>ROUND(AL70,0)</f>
        <v>1225</v>
      </c>
      <c r="N769" s="276">
        <f>ROUND(AL75,0)</f>
        <v>2924570</v>
      </c>
      <c r="O769" s="276">
        <f>ROUND(AL73,0)</f>
        <v>2113507</v>
      </c>
      <c r="P769" s="276">
        <f>IF(AL76&gt;0,ROUND(AL76,0),0)</f>
        <v>0</v>
      </c>
      <c r="Q769" s="276">
        <f>IF(AL77&gt;0,ROUND(AL77,0),0)</f>
        <v>74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243803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176*2017*7330*A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176*2017*7340*A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176*2017*7350*A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176*2017*7380*A</v>
      </c>
      <c r="B773" s="276">
        <f>ROUND(AP59,0)</f>
        <v>41565</v>
      </c>
      <c r="C773" s="278">
        <f>ROUND(AP60,2)</f>
        <v>92</v>
      </c>
      <c r="D773" s="276">
        <f>ROUND(AP61,0)</f>
        <v>8128490</v>
      </c>
      <c r="E773" s="276">
        <f>ROUND(AP62,0)</f>
        <v>1080024</v>
      </c>
      <c r="F773" s="276">
        <f>ROUND(AP63,0)</f>
        <v>0</v>
      </c>
      <c r="G773" s="276">
        <f>ROUND(AP64,0)</f>
        <v>442229</v>
      </c>
      <c r="H773" s="276">
        <f>ROUND(AP65,0)</f>
        <v>0</v>
      </c>
      <c r="I773" s="276">
        <f>ROUND(AP66,0)</f>
        <v>4976</v>
      </c>
      <c r="J773" s="276">
        <f>ROUND(AP67,0)</f>
        <v>355981</v>
      </c>
      <c r="K773" s="276">
        <f>ROUND(AP68,0)</f>
        <v>414838</v>
      </c>
      <c r="L773" s="276">
        <f>ROUND(AP69,0)</f>
        <v>182295</v>
      </c>
      <c r="M773" s="276">
        <f>ROUND(AP70,0)</f>
        <v>37199</v>
      </c>
      <c r="N773" s="276">
        <f>ROUND(AP75,0)</f>
        <v>23717370</v>
      </c>
      <c r="O773" s="276">
        <f>ROUND(AP73,0)</f>
        <v>0</v>
      </c>
      <c r="P773" s="276">
        <f>IF(AP76&gt;0,ROUND(AP76,0),0)</f>
        <v>2083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4181068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176*2017*7390*A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176*2017*7400*A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176*2017*7410*A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176*2017*7420*A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176*2017*7430*A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176*2017*7490*A</v>
      </c>
      <c r="B779" s="276"/>
      <c r="C779" s="278">
        <f>ROUND(AV60,2)</f>
        <v>222.67</v>
      </c>
      <c r="D779" s="276">
        <f>ROUND(AV61,0)</f>
        <v>28132896</v>
      </c>
      <c r="E779" s="276">
        <f>ROUND(AV62,0)</f>
        <v>5091768</v>
      </c>
      <c r="F779" s="276">
        <f>ROUND(AV63,0)</f>
        <v>326129</v>
      </c>
      <c r="G779" s="276">
        <f>ROUND(AV64,0)</f>
        <v>3754432</v>
      </c>
      <c r="H779" s="276">
        <f>ROUND(AV65,0)</f>
        <v>21481</v>
      </c>
      <c r="I779" s="276">
        <f>ROUND(AV66,0)</f>
        <v>624992</v>
      </c>
      <c r="J779" s="276">
        <f>ROUND(AV67,0)</f>
        <v>1924407</v>
      </c>
      <c r="K779" s="276">
        <f>ROUND(AV68,0)</f>
        <v>679947</v>
      </c>
      <c r="L779" s="276">
        <f>ROUND(AV69,0)</f>
        <v>764405</v>
      </c>
      <c r="M779" s="276">
        <f>ROUND(AV70,0)</f>
        <v>214604</v>
      </c>
      <c r="N779" s="276">
        <f>ROUND(AV75,0)</f>
        <v>132744791</v>
      </c>
      <c r="O779" s="276">
        <f>ROUND(AV73,0)</f>
        <v>35529067</v>
      </c>
      <c r="P779" s="276">
        <f>IF(AV76&gt;0,ROUND(AV76,0),0)</f>
        <v>25096</v>
      </c>
      <c r="Q779" s="276">
        <f>IF(AV77&gt;0,ROUND(AV77,0),0)</f>
        <v>2373</v>
      </c>
      <c r="R779" s="276">
        <f>IF(AV78&gt;0,ROUND(AV78,0),0)</f>
        <v>23062</v>
      </c>
      <c r="S779" s="276">
        <f>IF(AV79&gt;0,ROUND(AV79,0),0)</f>
        <v>74504</v>
      </c>
      <c r="T779" s="278">
        <f>IF(AV80&gt;0,ROUND(AV80,2),0)</f>
        <v>33.369999999999997</v>
      </c>
      <c r="U779" s="276"/>
      <c r="V779" s="277"/>
      <c r="W779" s="276"/>
      <c r="X779" s="276"/>
      <c r="Y779" s="276">
        <f t="shared" si="21"/>
        <v>17613861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176*2017*8200*A</v>
      </c>
      <c r="B780" s="276"/>
      <c r="C780" s="278">
        <f>ROUND(AW60,2)</f>
        <v>35.729999999999997</v>
      </c>
      <c r="D780" s="276">
        <f>ROUND(AW61,0)</f>
        <v>3676742</v>
      </c>
      <c r="E780" s="276">
        <f>ROUND(AW62,0)</f>
        <v>886772</v>
      </c>
      <c r="F780" s="276">
        <f>ROUND(AW63,0)</f>
        <v>0</v>
      </c>
      <c r="G780" s="276">
        <f>ROUND(AW64,0)</f>
        <v>48200</v>
      </c>
      <c r="H780" s="276">
        <f>ROUND(AW65,0)</f>
        <v>14859</v>
      </c>
      <c r="I780" s="276">
        <f>ROUND(AW66,0)</f>
        <v>187483</v>
      </c>
      <c r="J780" s="276">
        <f>ROUND(AW67,0)</f>
        <v>41323</v>
      </c>
      <c r="K780" s="276">
        <f>ROUND(AW68,0)</f>
        <v>0</v>
      </c>
      <c r="L780" s="276">
        <f>ROUND(AW69,0)</f>
        <v>752739</v>
      </c>
      <c r="M780" s="276">
        <f>ROUND(AW70,0)</f>
        <v>1351773</v>
      </c>
      <c r="N780" s="276"/>
      <c r="O780" s="276"/>
      <c r="P780" s="276">
        <f>IF(AW76&gt;0,ROUND(AW76,0),0)</f>
        <v>4397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176*2017*8310*A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176*2017*8320*A</v>
      </c>
      <c r="B782" s="276">
        <f>ROUND(AY59,0)</f>
        <v>280892</v>
      </c>
      <c r="C782" s="278">
        <f>ROUND(AY60,2)</f>
        <v>15</v>
      </c>
      <c r="D782" s="276">
        <f>ROUND(AY61,0)</f>
        <v>702727</v>
      </c>
      <c r="E782" s="276">
        <f>ROUND(AY62,0)</f>
        <v>280035</v>
      </c>
      <c r="F782" s="276">
        <f>ROUND(AY63,0)</f>
        <v>0</v>
      </c>
      <c r="G782" s="276">
        <f>ROUND(AY64,0)</f>
        <v>334626</v>
      </c>
      <c r="H782" s="276">
        <f>ROUND(AY65,0)</f>
        <v>0</v>
      </c>
      <c r="I782" s="276">
        <f>ROUND(AY66,0)</f>
        <v>41407</v>
      </c>
      <c r="J782" s="276">
        <f>ROUND(AY67,0)</f>
        <v>163640</v>
      </c>
      <c r="K782" s="276">
        <f>ROUND(AY68,0)</f>
        <v>0</v>
      </c>
      <c r="L782" s="276">
        <f>ROUND(AY69,0)</f>
        <v>4359</v>
      </c>
      <c r="M782" s="276">
        <f>ROUND(AY70,0)</f>
        <v>423938</v>
      </c>
      <c r="N782" s="276"/>
      <c r="O782" s="276"/>
      <c r="P782" s="276">
        <f>IF(AY76&gt;0,ROUND(AY76,0),0)</f>
        <v>7754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176*2017*8330*A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176*2017*8350*A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176*2017*8360*A</v>
      </c>
      <c r="B785" s="276"/>
      <c r="C785" s="278">
        <f>ROUND(BB60,2)</f>
        <v>20.89</v>
      </c>
      <c r="D785" s="276">
        <f>ROUND(BB61,0)</f>
        <v>2060671</v>
      </c>
      <c r="E785" s="276">
        <f>ROUND(BB62,0)</f>
        <v>465355</v>
      </c>
      <c r="F785" s="276">
        <f>ROUND(BB63,0)</f>
        <v>0</v>
      </c>
      <c r="G785" s="276">
        <f>ROUND(BB64,0)</f>
        <v>367</v>
      </c>
      <c r="H785" s="276">
        <f>ROUND(BB65,0)</f>
        <v>4332</v>
      </c>
      <c r="I785" s="276">
        <f>ROUND(BB66,0)</f>
        <v>25118</v>
      </c>
      <c r="J785" s="276">
        <f>ROUND(BB67,0)</f>
        <v>19104</v>
      </c>
      <c r="K785" s="276">
        <f>ROUND(BB68,0)</f>
        <v>0</v>
      </c>
      <c r="L785" s="276">
        <f>ROUND(BB69,0)</f>
        <v>5360</v>
      </c>
      <c r="M785" s="276">
        <f>ROUND(BB70,0)</f>
        <v>0</v>
      </c>
      <c r="N785" s="276"/>
      <c r="O785" s="276"/>
      <c r="P785" s="276">
        <f>IF(BB76&gt;0,ROUND(BB76,0),0)</f>
        <v>556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176*2017*8370*A</v>
      </c>
      <c r="B786" s="276"/>
      <c r="C786" s="278">
        <f>ROUND(BC60,2)</f>
        <v>9.0399999999999991</v>
      </c>
      <c r="D786" s="276">
        <f>ROUND(BC61,0)</f>
        <v>1139831</v>
      </c>
      <c r="E786" s="276">
        <f>ROUND(BC62,0)</f>
        <v>217817</v>
      </c>
      <c r="F786" s="276">
        <f>ROUND(BC63,0)</f>
        <v>0</v>
      </c>
      <c r="G786" s="276">
        <f>ROUND(BC64,0)</f>
        <v>17977</v>
      </c>
      <c r="H786" s="276">
        <f>ROUND(BC65,0)</f>
        <v>1241</v>
      </c>
      <c r="I786" s="276">
        <f>ROUND(BC66,0)</f>
        <v>12426</v>
      </c>
      <c r="J786" s="276">
        <f>ROUND(BC67,0)</f>
        <v>10172</v>
      </c>
      <c r="K786" s="276">
        <f>ROUND(BC68,0)</f>
        <v>0</v>
      </c>
      <c r="L786" s="276">
        <f>ROUND(BC69,0)</f>
        <v>1270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176*2017*8420*A</v>
      </c>
      <c r="B787" s="276"/>
      <c r="C787" s="278">
        <f>ROUND(BD60,2)</f>
        <v>5</v>
      </c>
      <c r="D787" s="276">
        <f>ROUND(BD61,0)</f>
        <v>235714</v>
      </c>
      <c r="E787" s="276">
        <f>ROUND(BD62,0)</f>
        <v>99350</v>
      </c>
      <c r="F787" s="276">
        <f>ROUND(BD63,0)</f>
        <v>0</v>
      </c>
      <c r="G787" s="276">
        <f>ROUND(BD64,0)</f>
        <v>8466</v>
      </c>
      <c r="H787" s="276">
        <f>ROUND(BD65,0)</f>
        <v>0</v>
      </c>
      <c r="I787" s="276">
        <f>ROUND(BD66,0)</f>
        <v>81673</v>
      </c>
      <c r="J787" s="276">
        <f>ROUND(BD67,0)</f>
        <v>41712</v>
      </c>
      <c r="K787" s="276">
        <f>ROUND(BD68,0)</f>
        <v>1</v>
      </c>
      <c r="L787" s="276">
        <f>ROUND(BD69,0)</f>
        <v>433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176*2017*8430*A</v>
      </c>
      <c r="B788" s="276">
        <f>ROUND(BE59,0)</f>
        <v>592698</v>
      </c>
      <c r="C788" s="278">
        <f>ROUND(BE60,2)</f>
        <v>0</v>
      </c>
      <c r="D788" s="276">
        <f>ROUND(BE61,0)</f>
        <v>0</v>
      </c>
      <c r="E788" s="276">
        <f>ROUND(BE62,0)</f>
        <v>0</v>
      </c>
      <c r="F788" s="276">
        <f>ROUND(BE63,0)</f>
        <v>0</v>
      </c>
      <c r="G788" s="276">
        <f>ROUND(BE64,0)</f>
        <v>0</v>
      </c>
      <c r="H788" s="276">
        <f>ROUND(BE65,0)</f>
        <v>0</v>
      </c>
      <c r="I788" s="276">
        <f>ROUND(BE66,0)</f>
        <v>0</v>
      </c>
      <c r="J788" s="276">
        <f>ROUND(BE67,0)</f>
        <v>0</v>
      </c>
      <c r="K788" s="276">
        <f>ROUND(BE68,0)</f>
        <v>0</v>
      </c>
      <c r="L788" s="276">
        <f>ROUND(BE69,0)</f>
        <v>0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176*2017*8460*A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176*2017*8470*A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176*2017*8480*A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176*2017*8490*A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534</v>
      </c>
      <c r="Q792" s="276">
        <f>IF(BI77&gt;0,ROUND(BI77,0),0)</f>
        <v>0</v>
      </c>
      <c r="R792" s="276">
        <f>IF(BI78&gt;0,ROUND(BI78,0),0)</f>
        <v>70012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176*2017*8510*A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176*2017*8530*A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176*2017*8560*A</v>
      </c>
      <c r="B795" s="276"/>
      <c r="C795" s="278">
        <f>ROUND(BL60,2)</f>
        <v>29</v>
      </c>
      <c r="D795" s="276">
        <f>ROUND(BL61,0)</f>
        <v>1718367</v>
      </c>
      <c r="E795" s="276">
        <f>ROUND(BL62,0)</f>
        <v>544300</v>
      </c>
      <c r="F795" s="276">
        <f>ROUND(BL63,0)</f>
        <v>0</v>
      </c>
      <c r="G795" s="276">
        <f>ROUND(BL64,0)</f>
        <v>21879</v>
      </c>
      <c r="H795" s="276">
        <f>ROUND(BL65,0)</f>
        <v>0</v>
      </c>
      <c r="I795" s="276">
        <f>ROUND(BL66,0)</f>
        <v>1000</v>
      </c>
      <c r="J795" s="276">
        <f>ROUND(BL67,0)</f>
        <v>76276</v>
      </c>
      <c r="K795" s="276">
        <f>ROUND(BL68,0)</f>
        <v>16825</v>
      </c>
      <c r="L795" s="276">
        <f>ROUND(BL69,0)</f>
        <v>707</v>
      </c>
      <c r="M795" s="276">
        <f>ROUND(BL70,0)</f>
        <v>0</v>
      </c>
      <c r="N795" s="276"/>
      <c r="O795" s="276"/>
      <c r="P795" s="276">
        <f>IF(BL76&gt;0,ROUND(BL76,0),0)</f>
        <v>3513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176*2017*8590*A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176*2017*8610*A</v>
      </c>
      <c r="B797" s="276"/>
      <c r="C797" s="278">
        <f>ROUND(BN60,2)</f>
        <v>37.229999999999997</v>
      </c>
      <c r="D797" s="276">
        <f>ROUND(BN61,0)</f>
        <v>4629080</v>
      </c>
      <c r="E797" s="276">
        <f>ROUND(BN62,0)</f>
        <v>857067</v>
      </c>
      <c r="F797" s="276">
        <f>ROUND(BN63,0)</f>
        <v>8289143</v>
      </c>
      <c r="G797" s="276">
        <f>ROUND(BN64,0)</f>
        <v>1066422</v>
      </c>
      <c r="H797" s="276">
        <f>ROUND(BN65,0)</f>
        <v>6135</v>
      </c>
      <c r="I797" s="276">
        <f>ROUND(BN66,0)</f>
        <v>316661</v>
      </c>
      <c r="J797" s="276">
        <f>ROUND(BN67,0)</f>
        <v>788634</v>
      </c>
      <c r="K797" s="276">
        <f>ROUND(BN68,0)</f>
        <v>21314</v>
      </c>
      <c r="L797" s="276">
        <f>ROUND(BN69,0)</f>
        <v>182313</v>
      </c>
      <c r="M797" s="276">
        <f>ROUND(BN70,0)</f>
        <v>0</v>
      </c>
      <c r="N797" s="276"/>
      <c r="O797" s="276"/>
      <c r="P797" s="276">
        <f>IF(BN76&gt;0,ROUND(BN76,0),0)</f>
        <v>10449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176*2017*8620*A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176*2017*8630*A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176*2017*8640*A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176*2017*8650*A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176*2017*8660*A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176*2017*8670*A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176*2017*8680*A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176*2017*8690*A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176*2017*8700*A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176*2017*8710*A</v>
      </c>
      <c r="B807" s="276"/>
      <c r="C807" s="278">
        <f>ROUND(BX60,2)</f>
        <v>28.75</v>
      </c>
      <c r="D807" s="276">
        <f>ROUND(BX61,0)</f>
        <v>2801987</v>
      </c>
      <c r="E807" s="276">
        <f>ROUND(BX62,0)</f>
        <v>640059</v>
      </c>
      <c r="F807" s="276">
        <f>ROUND(BX63,0)</f>
        <v>0</v>
      </c>
      <c r="G807" s="276">
        <f>ROUND(BX64,0)</f>
        <v>3491</v>
      </c>
      <c r="H807" s="276">
        <f>ROUND(BX65,0)</f>
        <v>14600</v>
      </c>
      <c r="I807" s="276">
        <f>ROUND(BX66,0)</f>
        <v>300</v>
      </c>
      <c r="J807" s="276">
        <f>ROUND(BX67,0)</f>
        <v>54546</v>
      </c>
      <c r="K807" s="276">
        <f>ROUND(BX68,0)</f>
        <v>0</v>
      </c>
      <c r="L807" s="276">
        <f>ROUND(BX69,0)</f>
        <v>16064</v>
      </c>
      <c r="M807" s="276">
        <f>ROUND(BX70,0)</f>
        <v>0</v>
      </c>
      <c r="N807" s="276"/>
      <c r="O807" s="276"/>
      <c r="P807" s="276">
        <f>IF(BX76&gt;0,ROUND(BX76,0),0)</f>
        <v>2394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176*2017*8720*A</v>
      </c>
      <c r="B808" s="276"/>
      <c r="C808" s="278">
        <f>ROUND(BY60,2)</f>
        <v>11.08</v>
      </c>
      <c r="D808" s="276">
        <f>ROUND(BY61,0)</f>
        <v>1414703</v>
      </c>
      <c r="E808" s="276">
        <f>ROUND(BY62,0)</f>
        <v>274942</v>
      </c>
      <c r="F808" s="276">
        <f>ROUND(BY63,0)</f>
        <v>0</v>
      </c>
      <c r="G808" s="276">
        <f>ROUND(BY64,0)</f>
        <v>287</v>
      </c>
      <c r="H808" s="276">
        <f>ROUND(BY65,0)</f>
        <v>798</v>
      </c>
      <c r="I808" s="276">
        <f>ROUND(BY66,0)</f>
        <v>100</v>
      </c>
      <c r="J808" s="276">
        <f>ROUND(BY67,0)</f>
        <v>3189</v>
      </c>
      <c r="K808" s="276">
        <f>ROUND(BY68,0)</f>
        <v>0</v>
      </c>
      <c r="L808" s="276">
        <f>ROUND(BY69,0)</f>
        <v>4169</v>
      </c>
      <c r="M808" s="276">
        <f>ROUND(BY70,0)</f>
        <v>0</v>
      </c>
      <c r="N808" s="276"/>
      <c r="O808" s="276"/>
      <c r="P808" s="276">
        <f>IF(BY76&gt;0,ROUND(BY76,0),0)</f>
        <v>319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176*2017*8730*A</v>
      </c>
      <c r="B809" s="276"/>
      <c r="C809" s="278">
        <f>ROUND(BZ60,2)</f>
        <v>35.85</v>
      </c>
      <c r="D809" s="276">
        <f>ROUND(BZ61,0)</f>
        <v>2369738</v>
      </c>
      <c r="E809" s="276">
        <f>ROUND(BZ62,0)</f>
        <v>678369</v>
      </c>
      <c r="F809" s="276">
        <f>ROUND(BZ63,0)</f>
        <v>0</v>
      </c>
      <c r="G809" s="276">
        <f>ROUND(BZ64,0)</f>
        <v>6119</v>
      </c>
      <c r="H809" s="276">
        <f>ROUND(BZ65,0)</f>
        <v>762</v>
      </c>
      <c r="I809" s="276">
        <f>ROUND(BZ66,0)</f>
        <v>125000</v>
      </c>
      <c r="J809" s="276">
        <f>ROUND(BZ67,0)</f>
        <v>4799</v>
      </c>
      <c r="K809" s="276">
        <f>ROUND(BZ68,0)</f>
        <v>0</v>
      </c>
      <c r="L809" s="276">
        <f>ROUND(BZ69,0)</f>
        <v>3229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176*2017*8740*A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176*2017*8770*A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176*2017*8790*A</v>
      </c>
      <c r="B812" s="276"/>
      <c r="C812" s="278">
        <f>ROUND(CC60,2)</f>
        <v>93.23</v>
      </c>
      <c r="D812" s="276">
        <f>ROUND(CC61,0)</f>
        <v>16742136</v>
      </c>
      <c r="E812" s="276">
        <f>ROUND(CC62,0)</f>
        <v>2453723</v>
      </c>
      <c r="F812" s="276">
        <f>ROUND(CC63,0)</f>
        <v>3056599</v>
      </c>
      <c r="G812" s="276">
        <f>ROUND(CC64,0)</f>
        <v>826821</v>
      </c>
      <c r="H812" s="276">
        <f>ROUND(CC65,0)</f>
        <v>326008</v>
      </c>
      <c r="I812" s="276">
        <f>ROUND(CC66,0)</f>
        <v>147086902</v>
      </c>
      <c r="J812" s="276">
        <f>ROUND(CC67,0)</f>
        <v>557923</v>
      </c>
      <c r="K812" s="276">
        <f>ROUND(CC68,0)</f>
        <v>37595</v>
      </c>
      <c r="L812" s="276">
        <f>ROUND(CC69,0)</f>
        <v>17307686</v>
      </c>
      <c r="M812" s="276">
        <f>ROUND(CC70,0)</f>
        <v>6967782</v>
      </c>
      <c r="N812" s="276"/>
      <c r="O812" s="276"/>
      <c r="P812" s="276">
        <f>IF(CC76&gt;0,ROUND(CC76,0),0)</f>
        <v>5363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176*2017*9000*A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20424471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2839.21</v>
      </c>
      <c r="D815" s="277">
        <f t="shared" si="22"/>
        <v>280814990</v>
      </c>
      <c r="E815" s="277">
        <f t="shared" si="22"/>
        <v>59375522</v>
      </c>
      <c r="F815" s="277">
        <f t="shared" si="22"/>
        <v>16772186</v>
      </c>
      <c r="G815" s="277">
        <f t="shared" si="22"/>
        <v>145387645</v>
      </c>
      <c r="H815" s="277">
        <f t="shared" si="22"/>
        <v>499240</v>
      </c>
      <c r="I815" s="277">
        <f t="shared" si="22"/>
        <v>166189236</v>
      </c>
      <c r="J815" s="277">
        <f t="shared" si="22"/>
        <v>26572501</v>
      </c>
      <c r="K815" s="277">
        <f t="shared" si="22"/>
        <v>4645901</v>
      </c>
      <c r="L815" s="277">
        <f>SUM(L734:L813)+SUM(U734:U813)</f>
        <v>41825274</v>
      </c>
      <c r="M815" s="277">
        <f>SUM(M734:M813)+SUM(V734:V813)</f>
        <v>10580686</v>
      </c>
      <c r="N815" s="277">
        <f t="shared" ref="N815:Y815" si="23">SUM(N734:N813)</f>
        <v>3078609799</v>
      </c>
      <c r="O815" s="277">
        <f t="shared" si="23"/>
        <v>1538038581</v>
      </c>
      <c r="P815" s="277">
        <f t="shared" si="23"/>
        <v>592618</v>
      </c>
      <c r="Q815" s="277">
        <f t="shared" si="23"/>
        <v>280892</v>
      </c>
      <c r="R815" s="277">
        <f t="shared" si="23"/>
        <v>262943</v>
      </c>
      <c r="S815" s="277">
        <f t="shared" si="23"/>
        <v>3139766</v>
      </c>
      <c r="T815" s="281">
        <f t="shared" si="23"/>
        <v>843.43999999999994</v>
      </c>
      <c r="U815" s="277">
        <f t="shared" si="23"/>
        <v>20424471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238613048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2839.21</v>
      </c>
      <c r="D816" s="277">
        <f>CE61</f>
        <v>280814988.42000008</v>
      </c>
      <c r="E816" s="277">
        <f>CE62</f>
        <v>59375522</v>
      </c>
      <c r="F816" s="277">
        <f>CE63</f>
        <v>16772185.890000001</v>
      </c>
      <c r="G816" s="277">
        <f>CE64</f>
        <v>145387644.65999997</v>
      </c>
      <c r="H816" s="280">
        <f>CE65</f>
        <v>499240.11</v>
      </c>
      <c r="I816" s="280">
        <f>CE66</f>
        <v>166189236.38</v>
      </c>
      <c r="J816" s="280">
        <f>CE67</f>
        <v>26572501</v>
      </c>
      <c r="K816" s="280">
        <f>CE68</f>
        <v>4645901.67</v>
      </c>
      <c r="L816" s="280">
        <f>CE69</f>
        <v>41825273.730000004</v>
      </c>
      <c r="M816" s="280">
        <f>CE70</f>
        <v>10580686.169999998</v>
      </c>
      <c r="N816" s="277">
        <f>CE75</f>
        <v>3078609798.48</v>
      </c>
      <c r="O816" s="277">
        <f>CE73</f>
        <v>1538038578.8099997</v>
      </c>
      <c r="P816" s="277">
        <f>CE76</f>
        <v>592617.86000000022</v>
      </c>
      <c r="Q816" s="277">
        <f>CE77</f>
        <v>280892</v>
      </c>
      <c r="R816" s="277">
        <f>CE78</f>
        <v>262943</v>
      </c>
      <c r="S816" s="277">
        <f>CE79</f>
        <v>3139766</v>
      </c>
      <c r="T816" s="281">
        <f>CE80</f>
        <v>843.4314666538811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238613048.21000007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280814988.42000002</v>
      </c>
      <c r="E817" s="180">
        <f>C379</f>
        <v>59375523.609999999</v>
      </c>
      <c r="F817" s="180">
        <f>C380</f>
        <v>16772185.890000001</v>
      </c>
      <c r="G817" s="240">
        <f>C381</f>
        <v>145387644.66</v>
      </c>
      <c r="H817" s="240">
        <f>C382</f>
        <v>499240.49</v>
      </c>
      <c r="I817" s="240">
        <f>C383</f>
        <v>166189236.83000001</v>
      </c>
      <c r="J817" s="240">
        <f>C384</f>
        <v>26572499.239999998</v>
      </c>
      <c r="K817" s="240">
        <f>C385</f>
        <v>4645901.67</v>
      </c>
      <c r="L817" s="240">
        <f>C386+C387+C388+C389</f>
        <v>41825274.350000001</v>
      </c>
      <c r="M817" s="240">
        <f>C370</f>
        <v>10580686.17</v>
      </c>
      <c r="N817" s="180">
        <f>D361</f>
        <v>3078609798.48</v>
      </c>
      <c r="O817" s="180">
        <f>C359</f>
        <v>1538038578.8099999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Tacoma General / Allenmore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H-176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315 So. Martin Luther King Way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Tacoma, Wa. 98405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H-176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Tacoma General / Allenmore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21437</v>
      </c>
      <c r="G23" s="21">
        <f>data!D111</f>
        <v>111893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3223</v>
      </c>
      <c r="G26" s="13">
        <f>data!D114</f>
        <v>4641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157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37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150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49</v>
      </c>
      <c r="E34" s="49" t="s">
        <v>291</v>
      </c>
      <c r="F34" s="24"/>
      <c r="G34" s="21">
        <f>data!E127</f>
        <v>420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27</v>
      </c>
      <c r="E36" s="49" t="s">
        <v>292</v>
      </c>
      <c r="F36" s="24"/>
      <c r="G36" s="21">
        <f>data!C128</f>
        <v>567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44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Tacoma General / Allenmore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7232.4619726828278</v>
      </c>
      <c r="C7" s="48">
        <f>data!B139</f>
        <v>40459.240275964941</v>
      </c>
      <c r="D7" s="48">
        <f>data!B140</f>
        <v>37172.637302182746</v>
      </c>
      <c r="E7" s="48">
        <f>data!B141</f>
        <v>687460791.0200001</v>
      </c>
      <c r="F7" s="48">
        <f>data!B142</f>
        <v>641934180.41247058</v>
      </c>
      <c r="G7" s="48">
        <f>data!B141+data!B142</f>
        <v>1329394971.4324708</v>
      </c>
    </row>
    <row r="8" spans="1:13" ht="20.100000000000001" customHeight="1" x14ac:dyDescent="0.25">
      <c r="A8" s="23" t="s">
        <v>297</v>
      </c>
      <c r="B8" s="48">
        <f>data!C138</f>
        <v>6951.5477042487773</v>
      </c>
      <c r="C8" s="48">
        <f>data!C139</f>
        <v>39875.051575610662</v>
      </c>
      <c r="D8" s="48">
        <f>data!C140</f>
        <v>23040.37590267511</v>
      </c>
      <c r="E8" s="48">
        <f>data!C141</f>
        <v>457460808.69</v>
      </c>
      <c r="F8" s="48">
        <f>data!C142</f>
        <v>397884193.72145283</v>
      </c>
      <c r="G8" s="48">
        <f>data!C141+data!C142</f>
        <v>855345002.41145277</v>
      </c>
    </row>
    <row r="9" spans="1:13" ht="20.100000000000001" customHeight="1" x14ac:dyDescent="0.25">
      <c r="A9" s="23" t="s">
        <v>1058</v>
      </c>
      <c r="B9" s="48">
        <f>data!D138</f>
        <v>7252.990323068394</v>
      </c>
      <c r="C9" s="48">
        <f>data!D139</f>
        <v>31558.708148424394</v>
      </c>
      <c r="D9" s="48">
        <f>data!D140</f>
        <v>39941.98679514214</v>
      </c>
      <c r="E9" s="48">
        <f>data!D141</f>
        <v>473066885.77000004</v>
      </c>
      <c r="F9" s="48">
        <f>data!D142</f>
        <v>689758069.86607659</v>
      </c>
      <c r="G9" s="48">
        <f>data!D141+data!D142</f>
        <v>1162824955.6360767</v>
      </c>
    </row>
    <row r="10" spans="1:13" ht="20.100000000000001" customHeight="1" x14ac:dyDescent="0.25">
      <c r="A10" s="111" t="s">
        <v>203</v>
      </c>
      <c r="B10" s="48">
        <f>data!E138</f>
        <v>21437</v>
      </c>
      <c r="C10" s="48">
        <f>data!E139</f>
        <v>111893</v>
      </c>
      <c r="D10" s="48">
        <f>data!E140</f>
        <v>100155</v>
      </c>
      <c r="E10" s="48">
        <f>data!E141</f>
        <v>1617988485.48</v>
      </c>
      <c r="F10" s="48">
        <f>data!E142</f>
        <v>1729576444</v>
      </c>
      <c r="G10" s="48">
        <f>data!E141+data!E142</f>
        <v>3347564929.48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Tacoma General / Allenmore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18387133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31561131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13875631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36246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63860141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3449641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1176931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4626572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7191221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7191221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456562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7662573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8119135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10341486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10341486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Tacoma General / Allenmore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5728062.54</v>
      </c>
      <c r="D7" s="21">
        <f>data!C195</f>
        <v>0</v>
      </c>
      <c r="E7" s="21">
        <f>data!D195</f>
        <v>0</v>
      </c>
      <c r="F7" s="21">
        <f>data!E195</f>
        <v>5728062.54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3311377.8799999994</v>
      </c>
      <c r="D8" s="21">
        <f>data!C196</f>
        <v>0</v>
      </c>
      <c r="E8" s="21">
        <f>data!D196</f>
        <v>0</v>
      </c>
      <c r="F8" s="21">
        <f>data!E196</f>
        <v>3311377.8799999994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606888565.76000023</v>
      </c>
      <c r="D9" s="21">
        <f>data!C197</f>
        <v>841449</v>
      </c>
      <c r="E9" s="21">
        <f>data!D197</f>
        <v>0</v>
      </c>
      <c r="F9" s="21">
        <f>data!E197</f>
        <v>607730014.76000023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34077378.350000001</v>
      </c>
      <c r="D11" s="21">
        <f>data!C199</f>
        <v>4070491</v>
      </c>
      <c r="E11" s="21">
        <f>data!D199</f>
        <v>0</v>
      </c>
      <c r="F11" s="21">
        <f>data!E199</f>
        <v>38147869.350000001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207729458.60999998</v>
      </c>
      <c r="D12" s="21">
        <f>data!C200</f>
        <v>7229412</v>
      </c>
      <c r="E12" s="21">
        <f>data!D200</f>
        <v>0</v>
      </c>
      <c r="F12" s="21">
        <f>data!E200</f>
        <v>214958870.60999998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11547701.559999997</v>
      </c>
      <c r="D14" s="21">
        <f>data!C202</f>
        <v>0</v>
      </c>
      <c r="E14" s="21">
        <f>data!D202</f>
        <v>907328</v>
      </c>
      <c r="F14" s="21">
        <f>data!E202</f>
        <v>10640373.559999997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869282544.70000017</v>
      </c>
      <c r="D16" s="21">
        <f>data!C204</f>
        <v>12141352</v>
      </c>
      <c r="E16" s="21">
        <f>data!D204</f>
        <v>907328</v>
      </c>
      <c r="F16" s="21">
        <f>data!E204</f>
        <v>880516568.70000017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1539249.6300000004</v>
      </c>
      <c r="D24" s="21">
        <f>data!C209</f>
        <v>218360</v>
      </c>
      <c r="E24" s="21">
        <f>data!D209</f>
        <v>0</v>
      </c>
      <c r="F24" s="21">
        <f>data!E209</f>
        <v>1757609.6300000004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282906554.01999998</v>
      </c>
      <c r="D25" s="21">
        <f>data!C210</f>
        <v>15273711</v>
      </c>
      <c r="E25" s="21">
        <f>data!D210</f>
        <v>0</v>
      </c>
      <c r="F25" s="21">
        <f>data!E210</f>
        <v>298180265.01999998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29507761.100000005</v>
      </c>
      <c r="D27" s="21">
        <f>data!C212</f>
        <v>1161861</v>
      </c>
      <c r="E27" s="21">
        <f>data!D212</f>
        <v>0</v>
      </c>
      <c r="F27" s="21">
        <f>data!E212</f>
        <v>30669622.100000005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165637807.02999997</v>
      </c>
      <c r="D28" s="21">
        <f>data!C213</f>
        <v>8756186</v>
      </c>
      <c r="E28" s="21">
        <f>data!D213</f>
        <v>-7715119</v>
      </c>
      <c r="F28" s="21">
        <f>data!E213</f>
        <v>182109112.02999997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9336356.4399999995</v>
      </c>
      <c r="D30" s="21">
        <f>data!C215</f>
        <v>38666</v>
      </c>
      <c r="E30" s="21">
        <f>data!D215</f>
        <v>0</v>
      </c>
      <c r="F30" s="21">
        <f>data!E215</f>
        <v>9375022.4399999995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488927728.21999997</v>
      </c>
      <c r="D32" s="21">
        <f>data!C217</f>
        <v>25448784</v>
      </c>
      <c r="E32" s="21">
        <f>data!D217</f>
        <v>-7715119</v>
      </c>
      <c r="F32" s="21">
        <f>data!E217</f>
        <v>522091631.21999997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Tacoma General / Allenmore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12741211.150000002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1091913837.5079896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703959463.99807823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31680593.718481936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68860182.226457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500402520.64899302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2396816598.0999999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12984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22649138.895645119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54936935.584354877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77586074.479999989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24946251.510000002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2512090135.2400002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Tacoma General / Allenmore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903869079.68000007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128665657.73000014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5699974.2800000142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438122.30000000005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12769288.92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29147.749999999956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1040071322.1000003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5728062.54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3311377.8799999994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607730014.79000008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38147869.759999998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214958870.32999998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10640373.340000002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880516568.63999999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522091631.95999998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358424936.68000001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1398496258.7800002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Tacoma General / Allenmore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33140.679999999993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6992997.0499999998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2855060.71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9881198.4399999995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1388615060.3400004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1388615060.3400004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1398496258.7800004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Tacoma General / Allenmore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1617988485.4799998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1729576443.8999999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3347564929.3799996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12741211.15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2396816598.0999999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77586074.480000004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24946251.510000002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2512090135.2400002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835474794.13999939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11705605.239999998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11705605.239999998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847180399.3799994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299785428.75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63860141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17410777.919999998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156392309.38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2422204.5299999993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164075444.38999999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25448784.860000007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4626572.25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7191221.1299999999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8119135.04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10341486.24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22934754.06000001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782608259.54999995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64572139.829999447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64572139.829999447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64572139.829999447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Tacoma General / Allenmore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43005</v>
      </c>
      <c r="D9" s="14">
        <f>data!D59</f>
        <v>13479</v>
      </c>
      <c r="E9" s="14">
        <f>data!E59</f>
        <v>27709</v>
      </c>
      <c r="F9" s="14">
        <f>data!F59</f>
        <v>0</v>
      </c>
      <c r="G9" s="14">
        <f>data!G59</f>
        <v>0</v>
      </c>
      <c r="H9" s="14">
        <f>data!H59</f>
        <v>3922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397.27067391818213</v>
      </c>
      <c r="D10" s="26">
        <f>data!D60</f>
        <v>135.22829655681807</v>
      </c>
      <c r="E10" s="26">
        <f>data!E60</f>
        <v>180.13853696162488</v>
      </c>
      <c r="F10" s="26">
        <f>data!F60</f>
        <v>0</v>
      </c>
      <c r="G10" s="26">
        <f>data!G60</f>
        <v>0</v>
      </c>
      <c r="H10" s="26">
        <f>data!H60</f>
        <v>51.397332184740094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35785684.939999998</v>
      </c>
      <c r="D11" s="14">
        <f>data!D61</f>
        <v>10566818.619999999</v>
      </c>
      <c r="E11" s="14">
        <f>data!E61</f>
        <v>15002747.65</v>
      </c>
      <c r="F11" s="14">
        <f>data!F61</f>
        <v>0</v>
      </c>
      <c r="G11" s="14">
        <f>data!G61</f>
        <v>0</v>
      </c>
      <c r="H11" s="14">
        <f>data!H61</f>
        <v>4719415.08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8522073</v>
      </c>
      <c r="D12" s="14">
        <f>data!D62</f>
        <v>2522171</v>
      </c>
      <c r="E12" s="14">
        <f>data!E62</f>
        <v>3172551</v>
      </c>
      <c r="F12" s="14">
        <f>data!F62</f>
        <v>0</v>
      </c>
      <c r="G12" s="14">
        <f>data!G62</f>
        <v>0</v>
      </c>
      <c r="H12" s="14">
        <f>data!H62</f>
        <v>1074113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193260.06999999998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550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5543493.2999999998</v>
      </c>
      <c r="D14" s="14">
        <f>data!D64</f>
        <v>1216745.75</v>
      </c>
      <c r="E14" s="14">
        <f>data!E64</f>
        <v>1425089.37</v>
      </c>
      <c r="F14" s="14">
        <f>data!F64</f>
        <v>0</v>
      </c>
      <c r="G14" s="14">
        <f>data!G64</f>
        <v>0</v>
      </c>
      <c r="H14" s="14">
        <f>data!H64</f>
        <v>65453.599999999999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289226.68</v>
      </c>
      <c r="D15" s="14">
        <f>data!D65</f>
        <v>71334.14</v>
      </c>
      <c r="E15" s="14">
        <f>data!E65</f>
        <v>64153.31</v>
      </c>
      <c r="F15" s="14">
        <f>data!F65</f>
        <v>0</v>
      </c>
      <c r="G15" s="14">
        <f>data!G65</f>
        <v>0</v>
      </c>
      <c r="H15" s="14">
        <f>data!H65</f>
        <v>22431.86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786298.26</v>
      </c>
      <c r="D16" s="14">
        <f>data!D66</f>
        <v>241263.23</v>
      </c>
      <c r="E16" s="14">
        <f>data!E66</f>
        <v>245381.21</v>
      </c>
      <c r="F16" s="14">
        <f>data!F66</f>
        <v>0</v>
      </c>
      <c r="G16" s="14">
        <f>data!G66</f>
        <v>0</v>
      </c>
      <c r="H16" s="14">
        <f>data!H66</f>
        <v>20978.49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3106872</v>
      </c>
      <c r="D17" s="14">
        <f>data!D67</f>
        <v>511833</v>
      </c>
      <c r="E17" s="14">
        <f>data!E67</f>
        <v>1880778</v>
      </c>
      <c r="F17" s="14">
        <f>data!F67</f>
        <v>0</v>
      </c>
      <c r="G17" s="14">
        <f>data!G67</f>
        <v>0</v>
      </c>
      <c r="H17" s="14">
        <f>data!H67</f>
        <v>352543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357083.71</v>
      </c>
      <c r="D18" s="14">
        <f>data!D68</f>
        <v>234960.54</v>
      </c>
      <c r="E18" s="14">
        <f>data!E68</f>
        <v>340149.24000000005</v>
      </c>
      <c r="F18" s="14">
        <f>data!F68</f>
        <v>0</v>
      </c>
      <c r="G18" s="14">
        <f>data!G68</f>
        <v>0</v>
      </c>
      <c r="H18" s="14">
        <f>data!H68</f>
        <v>133.83000000000001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91188.590000000026</v>
      </c>
      <c r="D19" s="14">
        <f>data!D69</f>
        <v>13206.410000000018</v>
      </c>
      <c r="E19" s="14">
        <f>data!E69</f>
        <v>20151.609999999986</v>
      </c>
      <c r="F19" s="14">
        <f>data!F69</f>
        <v>0</v>
      </c>
      <c r="G19" s="14">
        <f>data!G69</f>
        <v>0</v>
      </c>
      <c r="H19" s="14">
        <f>data!H69</f>
        <v>8146.3899999999849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-6301.88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-10058.81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54668878.669999994</v>
      </c>
      <c r="D21" s="14">
        <f>data!D71</f>
        <v>15378332.689999999</v>
      </c>
      <c r="E21" s="14">
        <f>data!E71</f>
        <v>22151001.389999997</v>
      </c>
      <c r="F21" s="14">
        <f>data!F71</f>
        <v>0</v>
      </c>
      <c r="G21" s="14">
        <f>data!G71</f>
        <v>0</v>
      </c>
      <c r="H21" s="14">
        <f>data!H71</f>
        <v>6253706.4400000004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26289443</v>
      </c>
      <c r="D23" s="48">
        <f>+data!M669</f>
        <v>6645272</v>
      </c>
      <c r="E23" s="48">
        <f>+data!M670</f>
        <v>12553780</v>
      </c>
      <c r="F23" s="48">
        <f>+data!M671</f>
        <v>0</v>
      </c>
      <c r="G23" s="48">
        <f>+data!M672</f>
        <v>0</v>
      </c>
      <c r="H23" s="48">
        <f>+data!M673</f>
        <v>2282074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270157941.50999999</v>
      </c>
      <c r="D24" s="14">
        <f>data!D73</f>
        <v>64860974.190000005</v>
      </c>
      <c r="E24" s="14">
        <f>data!E73</f>
        <v>70127171.200000003</v>
      </c>
      <c r="F24" s="14">
        <f>data!F73</f>
        <v>0</v>
      </c>
      <c r="G24" s="14">
        <f>data!G73</f>
        <v>0</v>
      </c>
      <c r="H24" s="14">
        <f>data!H73</f>
        <v>32514937.009999998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1173086</v>
      </c>
      <c r="D25" s="14">
        <f>data!D74</f>
        <v>2394783.12</v>
      </c>
      <c r="E25" s="14">
        <f>data!E74</f>
        <v>5046483.6499999994</v>
      </c>
      <c r="F25" s="14">
        <f>data!F74</f>
        <v>0</v>
      </c>
      <c r="G25" s="14">
        <f>data!G74</f>
        <v>0</v>
      </c>
      <c r="H25" s="14">
        <f>data!H74</f>
        <v>1178340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271331027.50999999</v>
      </c>
      <c r="D26" s="14">
        <f>data!D75</f>
        <v>67255757.310000002</v>
      </c>
      <c r="E26" s="14">
        <f>data!E75</f>
        <v>75173654.850000009</v>
      </c>
      <c r="F26" s="14">
        <f>data!F75</f>
        <v>0</v>
      </c>
      <c r="G26" s="14">
        <f>data!G75</f>
        <v>0</v>
      </c>
      <c r="H26" s="14">
        <f>data!H75</f>
        <v>33693277.009999998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84974.6</v>
      </c>
      <c r="D28" s="14">
        <f>data!D76</f>
        <v>9936.89</v>
      </c>
      <c r="E28" s="14">
        <f>data!E76</f>
        <v>59358.25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65944</v>
      </c>
      <c r="D29" s="14">
        <f>data!D77</f>
        <v>41629</v>
      </c>
      <c r="E29" s="14">
        <f>data!E77</f>
        <v>111043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29076</v>
      </c>
      <c r="D30" s="14">
        <f>data!D78</f>
        <v>1958</v>
      </c>
      <c r="E30" s="14">
        <f>data!E78</f>
        <v>25604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361624</v>
      </c>
      <c r="D31" s="14">
        <f>data!D79</f>
        <v>152086</v>
      </c>
      <c r="E31" s="14">
        <f>data!E79</f>
        <v>271534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264.81228695002574</v>
      </c>
      <c r="D32" s="84">
        <f>data!D80</f>
        <v>80.006394509588176</v>
      </c>
      <c r="E32" s="84">
        <f>data!E80</f>
        <v>116.50169998404085</v>
      </c>
      <c r="F32" s="84">
        <f>data!F80</f>
        <v>0</v>
      </c>
      <c r="G32" s="84">
        <f>data!G80</f>
        <v>0</v>
      </c>
      <c r="H32" s="84">
        <f>data!H80</f>
        <v>14.300693148725935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Tacoma General / Allenmore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3244</v>
      </c>
      <c r="I41" s="14">
        <f>data!P59</f>
        <v>2309595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129.95514861233491</v>
      </c>
      <c r="I42" s="26">
        <f>data!P60</f>
        <v>181.04462463273362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13387912.34</v>
      </c>
      <c r="I43" s="14">
        <f>data!P61</f>
        <v>15989161.380000001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2894428</v>
      </c>
      <c r="I44" s="14">
        <f>data!P62</f>
        <v>3876631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457433.14999999997</v>
      </c>
      <c r="I45" s="14">
        <f>data!P63</f>
        <v>7392890.4499999993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1339937.8199999998</v>
      </c>
      <c r="I46" s="14">
        <f>data!P64</f>
        <v>44813434.349999994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69836.750000000015</v>
      </c>
      <c r="I47" s="14">
        <f>data!P65</f>
        <v>267898.57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485581.54</v>
      </c>
      <c r="I48" s="14">
        <f>data!P66</f>
        <v>2885782.95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1347911</v>
      </c>
      <c r="I49" s="14">
        <f>data!P67</f>
        <v>4006713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67265.899999999994</v>
      </c>
      <c r="I50" s="14">
        <f>data!P68</f>
        <v>98035.679999999978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66557.219999999958</v>
      </c>
      <c r="I51" s="14">
        <f>data!P69</f>
        <v>2557.0400000000955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-22359.21</v>
      </c>
      <c r="I52" s="14">
        <f>-data!P70</f>
        <v>-3342.61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20094504.509999994</v>
      </c>
      <c r="I53" s="14">
        <f>data!P71</f>
        <v>79329761.810000002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10125710</v>
      </c>
      <c r="I55" s="48">
        <f>+data!M681</f>
        <v>34356446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60361279</v>
      </c>
      <c r="I56" s="14">
        <f>data!P73</f>
        <v>383524331.12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11088280.5</v>
      </c>
      <c r="I57" s="14">
        <f>data!P74</f>
        <v>267533370.65000004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71449559.5</v>
      </c>
      <c r="I58" s="14">
        <f>data!P75</f>
        <v>651057701.76999998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42041.18</v>
      </c>
      <c r="I60" s="14">
        <f>data!P76</f>
        <v>69075.13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29937</v>
      </c>
      <c r="I61" s="14">
        <f>data!P77</f>
        <v>22663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21673</v>
      </c>
      <c r="I62" s="14">
        <f>data!P78</f>
        <v>51679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457575</v>
      </c>
      <c r="I63" s="14">
        <f>data!P79</f>
        <v>344856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85.512652043080465</v>
      </c>
      <c r="I64" s="26">
        <f>data!P80</f>
        <v>78.867226016593548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Tacoma General / Allenmore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1386948</v>
      </c>
      <c r="H73" s="14">
        <f>data!V59</f>
        <v>0</v>
      </c>
      <c r="I73" s="14">
        <f>data!W59</f>
        <v>81292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48.070481500264314</v>
      </c>
      <c r="E74" s="26">
        <f>data!S60</f>
        <v>45.308358212971456</v>
      </c>
      <c r="F74" s="26">
        <f>data!T60</f>
        <v>24.404871914465087</v>
      </c>
      <c r="G74" s="26">
        <f>data!U60</f>
        <v>216.94963832644527</v>
      </c>
      <c r="H74" s="26">
        <f>data!V60</f>
        <v>0</v>
      </c>
      <c r="I74" s="26">
        <f>data!W60</f>
        <v>12.792178765370936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4801504.8499999996</v>
      </c>
      <c r="E75" s="14">
        <f>data!S61</f>
        <v>2629600.8400000003</v>
      </c>
      <c r="F75" s="14">
        <f>data!T61</f>
        <v>2647294.5</v>
      </c>
      <c r="G75" s="14">
        <f>data!U61</f>
        <v>13970301.479999999</v>
      </c>
      <c r="H75" s="14">
        <f>data!V61</f>
        <v>0</v>
      </c>
      <c r="I75" s="14">
        <f>data!W61</f>
        <v>1516339.8000000003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1099353</v>
      </c>
      <c r="E76" s="14">
        <f>data!S62</f>
        <v>833979</v>
      </c>
      <c r="F76" s="14">
        <f>data!T62</f>
        <v>580992</v>
      </c>
      <c r="G76" s="14">
        <f>data!U62</f>
        <v>4455743</v>
      </c>
      <c r="H76" s="14">
        <f>data!V62</f>
        <v>0</v>
      </c>
      <c r="I76" s="14">
        <f>data!W62</f>
        <v>312462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426149.84</v>
      </c>
      <c r="E78" s="14">
        <f>data!S64</f>
        <v>1312374.8499999999</v>
      </c>
      <c r="F78" s="14">
        <f>data!T64</f>
        <v>11952019.499999998</v>
      </c>
      <c r="G78" s="14">
        <f>data!U64</f>
        <v>13967380.57</v>
      </c>
      <c r="H78" s="14">
        <f>data!V64</f>
        <v>600.38</v>
      </c>
      <c r="I78" s="14">
        <f>data!W64</f>
        <v>383246.17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49432.7</v>
      </c>
      <c r="E79" s="14">
        <f>data!S65</f>
        <v>34985.15</v>
      </c>
      <c r="F79" s="14">
        <f>data!T65</f>
        <v>7482.88</v>
      </c>
      <c r="G79" s="14">
        <f>data!U65</f>
        <v>105084.93</v>
      </c>
      <c r="H79" s="14">
        <f>data!V65</f>
        <v>0</v>
      </c>
      <c r="I79" s="14">
        <f>data!W65</f>
        <v>8301.4500000000007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33917.21</v>
      </c>
      <c r="E80" s="14">
        <f>data!S66</f>
        <v>748377</v>
      </c>
      <c r="F80" s="14">
        <f>data!T66</f>
        <v>18313.28</v>
      </c>
      <c r="G80" s="14">
        <f>data!U66</f>
        <v>5513282.7999999998</v>
      </c>
      <c r="H80" s="14">
        <f>data!V66</f>
        <v>0</v>
      </c>
      <c r="I80" s="14">
        <f>data!W66</f>
        <v>21326.73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501190</v>
      </c>
      <c r="E81" s="14">
        <f>data!S67</f>
        <v>318208</v>
      </c>
      <c r="F81" s="14">
        <f>data!T67</f>
        <v>44634</v>
      </c>
      <c r="G81" s="14">
        <f>data!U67</f>
        <v>1221923</v>
      </c>
      <c r="H81" s="14">
        <f>data!V67</f>
        <v>0</v>
      </c>
      <c r="I81" s="14">
        <f>data!W67</f>
        <v>539973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146.12</v>
      </c>
      <c r="E82" s="14">
        <f>data!S68</f>
        <v>21601</v>
      </c>
      <c r="F82" s="14">
        <f>data!T68</f>
        <v>0</v>
      </c>
      <c r="G82" s="14">
        <f>data!U68</f>
        <v>298893.68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150</v>
      </c>
      <c r="E83" s="14">
        <f>data!S69</f>
        <v>4843.1299999999974</v>
      </c>
      <c r="F83" s="14">
        <f>data!T69</f>
        <v>85.000000000004547</v>
      </c>
      <c r="G83" s="14">
        <f>data!U69</f>
        <v>27930.479999999981</v>
      </c>
      <c r="H83" s="14">
        <f>data!V69</f>
        <v>0</v>
      </c>
      <c r="I83" s="14">
        <f>data!W69</f>
        <v>11868.500000000004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-1327159.2199999997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6911843.7199999997</v>
      </c>
      <c r="E85" s="14">
        <f>data!S71</f>
        <v>5903968.9700000007</v>
      </c>
      <c r="F85" s="14">
        <f>data!T71</f>
        <v>15250821.159999998</v>
      </c>
      <c r="G85" s="14">
        <f>data!U71</f>
        <v>38233380.719999991</v>
      </c>
      <c r="H85" s="14">
        <f>data!V71</f>
        <v>600.38</v>
      </c>
      <c r="I85" s="14">
        <f>data!W71</f>
        <v>2793517.6500000004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4472725</v>
      </c>
      <c r="E87" s="48">
        <f>+data!M684</f>
        <v>2657612</v>
      </c>
      <c r="F87" s="48">
        <f>+data!M685</f>
        <v>5863432</v>
      </c>
      <c r="G87" s="48">
        <f>+data!M686</f>
        <v>14728958</v>
      </c>
      <c r="H87" s="48">
        <f>+data!M687</f>
        <v>71417</v>
      </c>
      <c r="I87" s="48">
        <f>+data!M688</f>
        <v>1375246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33988788</v>
      </c>
      <c r="E88" s="14">
        <f>data!S73</f>
        <v>163012</v>
      </c>
      <c r="F88" s="14">
        <f>data!T73</f>
        <v>7612524.0500000007</v>
      </c>
      <c r="G88" s="14">
        <f>data!U73</f>
        <v>92216384.180000007</v>
      </c>
      <c r="H88" s="14">
        <f>data!V73</f>
        <v>3668999.9999999995</v>
      </c>
      <c r="I88" s="14">
        <f>data!W73</f>
        <v>17835969.149999999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51015872</v>
      </c>
      <c r="E89" s="14">
        <f>data!S74</f>
        <v>4558</v>
      </c>
      <c r="F89" s="14">
        <f>data!T74</f>
        <v>88569263.590000004</v>
      </c>
      <c r="G89" s="14">
        <f>data!U74</f>
        <v>75019542.510000005</v>
      </c>
      <c r="H89" s="14">
        <f>data!V74</f>
        <v>7923354</v>
      </c>
      <c r="I89" s="14">
        <f>data!W74</f>
        <v>42461646.849999994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85004660</v>
      </c>
      <c r="E90" s="14">
        <f>data!S75</f>
        <v>167570</v>
      </c>
      <c r="F90" s="14">
        <f>data!T75</f>
        <v>96181787.640000001</v>
      </c>
      <c r="G90" s="14">
        <f>data!U75</f>
        <v>167235926.69</v>
      </c>
      <c r="H90" s="14">
        <f>data!V75</f>
        <v>11592354</v>
      </c>
      <c r="I90" s="14">
        <f>data!W75</f>
        <v>60297615.999999993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25278.54</v>
      </c>
      <c r="E92" s="14">
        <f>data!S76</f>
        <v>12382.19</v>
      </c>
      <c r="F92" s="14">
        <f>data!T76</f>
        <v>4089.36</v>
      </c>
      <c r="G92" s="14">
        <f>data!U76</f>
        <v>23349.200000000001</v>
      </c>
      <c r="H92" s="14">
        <f>data!V76</f>
        <v>0</v>
      </c>
      <c r="I92" s="14">
        <f>data!W76</f>
        <v>1808.62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340</v>
      </c>
      <c r="E93" s="14">
        <f>data!S77</f>
        <v>0</v>
      </c>
      <c r="F93" s="14">
        <f>data!T77</f>
        <v>2570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2426</v>
      </c>
      <c r="F94" s="14">
        <f>data!T78</f>
        <v>0</v>
      </c>
      <c r="G94" s="14">
        <f>data!U78</f>
        <v>933</v>
      </c>
      <c r="H94" s="14">
        <f>data!V78</f>
        <v>0</v>
      </c>
      <c r="I94" s="14">
        <f>data!W78</f>
        <v>5500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66928</v>
      </c>
      <c r="E95" s="14">
        <f>data!S79</f>
        <v>460887</v>
      </c>
      <c r="F95" s="14">
        <f>data!T79</f>
        <v>6362</v>
      </c>
      <c r="G95" s="14">
        <f>data!U79</f>
        <v>8535</v>
      </c>
      <c r="H95" s="14">
        <f>data!V79</f>
        <v>0</v>
      </c>
      <c r="I95" s="14">
        <f>data!W79</f>
        <v>11335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31.059508214923358</v>
      </c>
      <c r="E96" s="84">
        <f>data!S80</f>
        <v>0</v>
      </c>
      <c r="F96" s="84">
        <f>data!T80</f>
        <v>15.822843148517419</v>
      </c>
      <c r="G96" s="84">
        <f>data!U80</f>
        <v>3.7397260268849694E-2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Tacoma General / Allenmore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290027</v>
      </c>
      <c r="D105" s="14">
        <f>data!Y59</f>
        <v>193998</v>
      </c>
      <c r="E105" s="14">
        <f>data!Z59</f>
        <v>0</v>
      </c>
      <c r="F105" s="14">
        <f>data!AA59</f>
        <v>27699</v>
      </c>
      <c r="G105" s="212"/>
      <c r="H105" s="14">
        <f>data!AC59</f>
        <v>227146</v>
      </c>
      <c r="I105" s="14">
        <f>data!AD59</f>
        <v>5439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18.580421230331449</v>
      </c>
      <c r="D106" s="26">
        <f>data!Y60</f>
        <v>83.559743139238378</v>
      </c>
      <c r="E106" s="26">
        <f>data!Z60</f>
        <v>24.813724654135104</v>
      </c>
      <c r="F106" s="26">
        <f>data!AA60</f>
        <v>5.1185150677919848</v>
      </c>
      <c r="G106" s="26">
        <f>data!AB60</f>
        <v>128.72454381798295</v>
      </c>
      <c r="H106" s="26">
        <f>data!AC60</f>
        <v>66.142860949843453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1888021.14</v>
      </c>
      <c r="D107" s="14">
        <f>data!Y61</f>
        <v>7938573.4000000004</v>
      </c>
      <c r="E107" s="14">
        <f>data!Z61</f>
        <v>4726211.03</v>
      </c>
      <c r="F107" s="14">
        <f>data!AA61</f>
        <v>618288.64999999991</v>
      </c>
      <c r="G107" s="14">
        <f>data!AB61</f>
        <v>13159405.98</v>
      </c>
      <c r="H107" s="14">
        <f>data!AC61</f>
        <v>5738667.1800000006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430370</v>
      </c>
      <c r="D108" s="14">
        <f>data!Y62</f>
        <v>1904647</v>
      </c>
      <c r="E108" s="14">
        <f>data!Z62</f>
        <v>641654</v>
      </c>
      <c r="F108" s="14">
        <f>data!AA62</f>
        <v>124565</v>
      </c>
      <c r="G108" s="14">
        <f>data!AB62</f>
        <v>2976793</v>
      </c>
      <c r="H108" s="14">
        <f>data!AC62</f>
        <v>1468709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157607.75999999998</v>
      </c>
      <c r="E109" s="14">
        <f>data!Z63</f>
        <v>660996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654186.12999999989</v>
      </c>
      <c r="D110" s="14">
        <f>data!Y64</f>
        <v>11848654.519999998</v>
      </c>
      <c r="E110" s="14">
        <f>data!Z64</f>
        <v>4217470.7</v>
      </c>
      <c r="F110" s="14">
        <f>data!AA64</f>
        <v>602257.56000000006</v>
      </c>
      <c r="G110" s="14">
        <f>data!AB64</f>
        <v>41780062.300000004</v>
      </c>
      <c r="H110" s="14">
        <f>data!AC64</f>
        <v>1227779.2800000003</v>
      </c>
      <c r="I110" s="14">
        <f>data!AD64</f>
        <v>17380.22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12038.15</v>
      </c>
      <c r="D111" s="14">
        <f>data!Y65</f>
        <v>115180.37000000001</v>
      </c>
      <c r="E111" s="14">
        <f>data!Z65</f>
        <v>78737.850000000006</v>
      </c>
      <c r="F111" s="14">
        <f>data!AA65</f>
        <v>8035.78</v>
      </c>
      <c r="G111" s="14">
        <f>data!AB65</f>
        <v>52876.17</v>
      </c>
      <c r="H111" s="14">
        <f>data!AC65</f>
        <v>23681.54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80920.37</v>
      </c>
      <c r="D112" s="14">
        <f>data!Y66</f>
        <v>152938.26999999999</v>
      </c>
      <c r="E112" s="14">
        <f>data!Z66</f>
        <v>1951782.05</v>
      </c>
      <c r="F112" s="14">
        <f>data!AA66</f>
        <v>1400</v>
      </c>
      <c r="G112" s="14">
        <f>data!AB66</f>
        <v>660005.11</v>
      </c>
      <c r="H112" s="14">
        <f>data!AC66</f>
        <v>76584.78</v>
      </c>
      <c r="I112" s="14">
        <f>data!AD66</f>
        <v>1001890.22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216051</v>
      </c>
      <c r="D113" s="14">
        <f>data!Y67</f>
        <v>2206334</v>
      </c>
      <c r="E113" s="14">
        <f>data!Z67</f>
        <v>812920</v>
      </c>
      <c r="F113" s="14">
        <f>data!AA67</f>
        <v>94365</v>
      </c>
      <c r="G113" s="14">
        <f>data!AB67</f>
        <v>450263</v>
      </c>
      <c r="H113" s="14">
        <f>data!AC67</f>
        <v>326392</v>
      </c>
      <c r="I113" s="14">
        <f>data!AD67</f>
        <v>27791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377082.65</v>
      </c>
      <c r="E114" s="14">
        <f>data!Z68</f>
        <v>30.6</v>
      </c>
      <c r="F114" s="14">
        <f>data!AA68</f>
        <v>0</v>
      </c>
      <c r="G114" s="14">
        <f>data!AB68</f>
        <v>46821.42</v>
      </c>
      <c r="H114" s="14">
        <f>data!AC68</f>
        <v>4170.54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400.00000000000182</v>
      </c>
      <c r="D115" s="14">
        <f>data!Y69</f>
        <v>25414.980000000025</v>
      </c>
      <c r="E115" s="14">
        <f>data!Z69</f>
        <v>17204.630000000005</v>
      </c>
      <c r="F115" s="14">
        <f>data!AA69</f>
        <v>0</v>
      </c>
      <c r="G115" s="14">
        <f>data!AB69</f>
        <v>24402.910000000091</v>
      </c>
      <c r="H115" s="14">
        <f>data!AC69</f>
        <v>521712.90000000008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-12041.15</v>
      </c>
      <c r="E116" s="14">
        <f>-data!Z70</f>
        <v>0</v>
      </c>
      <c r="F116" s="14">
        <f>-data!AA70</f>
        <v>0</v>
      </c>
      <c r="G116" s="14">
        <f>-data!AB70</f>
        <v>-389017.17000000004</v>
      </c>
      <c r="H116" s="14">
        <f>-data!AC70</f>
        <v>-812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3281986.7899999996</v>
      </c>
      <c r="D117" s="14">
        <f>data!Y71</f>
        <v>24714391.800000001</v>
      </c>
      <c r="E117" s="14">
        <f>data!Z71</f>
        <v>13107006.860000001</v>
      </c>
      <c r="F117" s="14">
        <f>data!AA71</f>
        <v>1448911.99</v>
      </c>
      <c r="G117" s="14">
        <f>data!AB71</f>
        <v>58761612.719999999</v>
      </c>
      <c r="H117" s="14">
        <f>data!AC71</f>
        <v>9386885.2199999988</v>
      </c>
      <c r="I117" s="14">
        <f>data!AD71</f>
        <v>1047061.44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2457514</v>
      </c>
      <c r="D119" s="48">
        <f>+data!M690</f>
        <v>12082179</v>
      </c>
      <c r="E119" s="48">
        <f>+data!M691</f>
        <v>4985371</v>
      </c>
      <c r="F119" s="48">
        <f>+data!M692</f>
        <v>679674</v>
      </c>
      <c r="G119" s="48">
        <f>+data!M693</f>
        <v>21926224</v>
      </c>
      <c r="H119" s="48">
        <f>+data!M694</f>
        <v>3844135</v>
      </c>
      <c r="I119" s="48">
        <f>+data!M695</f>
        <v>352431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60782828.900000006</v>
      </c>
      <c r="D120" s="14">
        <f>data!Y73</f>
        <v>78646896.350000009</v>
      </c>
      <c r="E120" s="14">
        <f>data!Z73</f>
        <v>33732343.5</v>
      </c>
      <c r="F120" s="14">
        <f>data!AA73</f>
        <v>3537253</v>
      </c>
      <c r="G120" s="14">
        <f>data!AB73</f>
        <v>112224485.95999999</v>
      </c>
      <c r="H120" s="14">
        <f>data!AC73</f>
        <v>105154831</v>
      </c>
      <c r="I120" s="14">
        <f>data!AD73</f>
        <v>2948757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133170598.84999998</v>
      </c>
      <c r="D121" s="14">
        <f>data!Y74</f>
        <v>163219871.30000001</v>
      </c>
      <c r="E121" s="14">
        <f>data!Z74</f>
        <v>93002850</v>
      </c>
      <c r="F121" s="14">
        <f>data!AA74</f>
        <v>8139144</v>
      </c>
      <c r="G121" s="14">
        <f>data!AB74</f>
        <v>192766247.13999999</v>
      </c>
      <c r="H121" s="14">
        <f>data!AC74</f>
        <v>1257565</v>
      </c>
      <c r="I121" s="14">
        <f>data!AD74</f>
        <v>45660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193953427.75</v>
      </c>
      <c r="D122" s="14">
        <f>data!Y75</f>
        <v>241866767.65000004</v>
      </c>
      <c r="E122" s="14">
        <f>data!Z75</f>
        <v>126735193.5</v>
      </c>
      <c r="F122" s="14">
        <f>data!AA75</f>
        <v>11676397</v>
      </c>
      <c r="G122" s="14">
        <f>data!AB75</f>
        <v>304990733.09999996</v>
      </c>
      <c r="H122" s="14">
        <f>data!AC75</f>
        <v>106412396</v>
      </c>
      <c r="I122" s="14">
        <f>data!AD75</f>
        <v>2994417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3487.9</v>
      </c>
      <c r="D124" s="14">
        <f>data!Y76</f>
        <v>41738.81</v>
      </c>
      <c r="E124" s="14">
        <f>data!Z76</f>
        <v>0</v>
      </c>
      <c r="F124" s="14">
        <f>data!AA76</f>
        <v>2310.06</v>
      </c>
      <c r="G124" s="14">
        <f>data!AB76</f>
        <v>18306.669999999998</v>
      </c>
      <c r="H124" s="14">
        <f>data!AC76</f>
        <v>3083.4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590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8171</v>
      </c>
      <c r="E126" s="14">
        <f>data!Z78</f>
        <v>0</v>
      </c>
      <c r="F126" s="14">
        <f>data!AA78</f>
        <v>0</v>
      </c>
      <c r="G126" s="14">
        <f>data!AB78</f>
        <v>1660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112439</v>
      </c>
      <c r="D127" s="14">
        <f>data!Y79</f>
        <v>191977</v>
      </c>
      <c r="E127" s="14">
        <f>data!Z79</f>
        <v>0</v>
      </c>
      <c r="F127" s="14">
        <f>data!AA79</f>
        <v>0</v>
      </c>
      <c r="G127" s="14">
        <f>data!AB79</f>
        <v>19239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12.732271231132566</v>
      </c>
      <c r="E128" s="26">
        <f>data!Z80</f>
        <v>1.5304924655437682</v>
      </c>
      <c r="F128" s="26">
        <f>data!AA80</f>
        <v>0</v>
      </c>
      <c r="G128" s="26">
        <f>data!AB80</f>
        <v>1.9178082189153689E-3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Tacoma General / Allenmore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94779</v>
      </c>
      <c r="D137" s="14">
        <f>data!AF59</f>
        <v>0</v>
      </c>
      <c r="E137" s="14">
        <f>data!AG59</f>
        <v>86323</v>
      </c>
      <c r="F137" s="14">
        <f>data!AH59</f>
        <v>0</v>
      </c>
      <c r="G137" s="14">
        <f>data!AI59</f>
        <v>624</v>
      </c>
      <c r="H137" s="14">
        <f>data!AJ59</f>
        <v>163196</v>
      </c>
      <c r="I137" s="14">
        <f>data!AK59</f>
        <v>6317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20.213017805450274</v>
      </c>
      <c r="D138" s="26">
        <f>data!AF60</f>
        <v>0</v>
      </c>
      <c r="E138" s="26">
        <f>data!AG60</f>
        <v>160.30820819721805</v>
      </c>
      <c r="F138" s="26">
        <f>data!AH60</f>
        <v>0</v>
      </c>
      <c r="G138" s="26">
        <f>data!AI60</f>
        <v>27.83932122906311</v>
      </c>
      <c r="H138" s="26">
        <f>data!AJ60</f>
        <v>320.87744927111271</v>
      </c>
      <c r="I138" s="26">
        <f>data!AK60</f>
        <v>1.6360582189539647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1670192.78</v>
      </c>
      <c r="D139" s="14">
        <f>data!AF61</f>
        <v>0</v>
      </c>
      <c r="E139" s="14">
        <f>data!AG61</f>
        <v>13563014.41</v>
      </c>
      <c r="F139" s="14">
        <f>data!AH61</f>
        <v>0</v>
      </c>
      <c r="G139" s="14">
        <f>data!AI61</f>
        <v>2641436.4699999997</v>
      </c>
      <c r="H139" s="14">
        <f>data!AJ61</f>
        <v>42964725.5</v>
      </c>
      <c r="I139" s="14">
        <f>data!AK61</f>
        <v>151271.79999999999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442591</v>
      </c>
      <c r="D140" s="14">
        <f>data!AF62</f>
        <v>0</v>
      </c>
      <c r="E140" s="14">
        <f>data!AG62</f>
        <v>3229620</v>
      </c>
      <c r="F140" s="14">
        <f>data!AH62</f>
        <v>0</v>
      </c>
      <c r="G140" s="14">
        <f>data!AI62</f>
        <v>616521</v>
      </c>
      <c r="H140" s="14">
        <f>data!AJ62</f>
        <v>7644956</v>
      </c>
      <c r="I140" s="14">
        <f>data!AK62</f>
        <v>36776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4603238.9800000004</v>
      </c>
      <c r="F141" s="14">
        <f>data!AH63</f>
        <v>0</v>
      </c>
      <c r="G141" s="14">
        <f>data!AI63</f>
        <v>857173.75</v>
      </c>
      <c r="H141" s="14">
        <f>data!AJ63</f>
        <v>114343.78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3199.62</v>
      </c>
      <c r="D142" s="14">
        <f>data!AF64</f>
        <v>0</v>
      </c>
      <c r="E142" s="14">
        <f>data!AG64</f>
        <v>2123577.2600000002</v>
      </c>
      <c r="F142" s="14">
        <f>data!AH64</f>
        <v>0</v>
      </c>
      <c r="G142" s="14">
        <f>data!AI64</f>
        <v>1830145.9400000002</v>
      </c>
      <c r="H142" s="14">
        <f>data!AJ64</f>
        <v>3106010.2199999997</v>
      </c>
      <c r="I142" s="14">
        <f>data!AK64</f>
        <v>4131.0999999999995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12019.64</v>
      </c>
      <c r="D143" s="14">
        <f>data!AF65</f>
        <v>0</v>
      </c>
      <c r="E143" s="14">
        <f>data!AG65</f>
        <v>152590.46000000002</v>
      </c>
      <c r="F143" s="14">
        <f>data!AH65</f>
        <v>0</v>
      </c>
      <c r="G143" s="14">
        <f>data!AI65</f>
        <v>33285.33</v>
      </c>
      <c r="H143" s="14">
        <f>data!AJ65</f>
        <v>411000.48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137.31</v>
      </c>
      <c r="D144" s="14">
        <f>data!AF66</f>
        <v>0</v>
      </c>
      <c r="E144" s="14">
        <f>data!AG66</f>
        <v>5523180.4000000004</v>
      </c>
      <c r="F144" s="14">
        <f>data!AH66</f>
        <v>0</v>
      </c>
      <c r="G144" s="14">
        <f>data!AI66</f>
        <v>118899.94</v>
      </c>
      <c r="H144" s="14">
        <f>data!AJ66</f>
        <v>267317.81</v>
      </c>
      <c r="I144" s="14">
        <f>data!AK66</f>
        <v>817.37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25279</v>
      </c>
      <c r="D145" s="14">
        <f>data!AF67</f>
        <v>0</v>
      </c>
      <c r="E145" s="14">
        <f>data!AG67</f>
        <v>1217769</v>
      </c>
      <c r="F145" s="14">
        <f>data!AH67</f>
        <v>0</v>
      </c>
      <c r="G145" s="14">
        <f>data!AI67</f>
        <v>339745</v>
      </c>
      <c r="H145" s="14">
        <f>data!AJ67</f>
        <v>2453307</v>
      </c>
      <c r="I145" s="14">
        <f>data!AK67</f>
        <v>817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90733.329999999973</v>
      </c>
      <c r="F146" s="14">
        <f>data!AH68</f>
        <v>0</v>
      </c>
      <c r="G146" s="14">
        <f>data!AI68</f>
        <v>6619.6200000000008</v>
      </c>
      <c r="H146" s="14">
        <f>data!AJ68</f>
        <v>1475361.2999999998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699.10000000000218</v>
      </c>
      <c r="D147" s="14">
        <f>data!AF69</f>
        <v>0</v>
      </c>
      <c r="E147" s="14">
        <f>data!AG69</f>
        <v>45705.929999999935</v>
      </c>
      <c r="F147" s="14">
        <f>data!AH69</f>
        <v>0</v>
      </c>
      <c r="G147" s="14">
        <f>data!AI69</f>
        <v>1201.7100000000064</v>
      </c>
      <c r="H147" s="14">
        <f>data!AJ69</f>
        <v>124336.18000000005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-43029.909999999996</v>
      </c>
      <c r="I148" s="14">
        <f>-data!AK70</f>
        <v>-1000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2154118.4500000007</v>
      </c>
      <c r="D149" s="14">
        <f>data!AF71</f>
        <v>0</v>
      </c>
      <c r="E149" s="14">
        <f>data!AG71</f>
        <v>30549429.770000003</v>
      </c>
      <c r="F149" s="14">
        <f>data!AH71</f>
        <v>0</v>
      </c>
      <c r="G149" s="14">
        <f>data!AI71</f>
        <v>6445028.7600000007</v>
      </c>
      <c r="H149" s="14">
        <f>data!AJ71</f>
        <v>58518328.359999999</v>
      </c>
      <c r="I149" s="14">
        <f>data!AK71</f>
        <v>192813.27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740879</v>
      </c>
      <c r="D151" s="48">
        <f>+data!M697</f>
        <v>0</v>
      </c>
      <c r="E151" s="48">
        <f>+data!M698</f>
        <v>15484148</v>
      </c>
      <c r="F151" s="48">
        <f>+data!M699</f>
        <v>0</v>
      </c>
      <c r="G151" s="48">
        <f>+data!M700</f>
        <v>3244004</v>
      </c>
      <c r="H151" s="48">
        <f>+data!M701</f>
        <v>24240763</v>
      </c>
      <c r="I151" s="48">
        <f>+data!M702</f>
        <v>124842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8419365.5</v>
      </c>
      <c r="D152" s="14">
        <f>data!AF73</f>
        <v>0</v>
      </c>
      <c r="E152" s="14">
        <f>data!AG73</f>
        <v>118092991.31</v>
      </c>
      <c r="F152" s="14">
        <f>data!AH73</f>
        <v>0</v>
      </c>
      <c r="G152" s="14">
        <f>data!AI73</f>
        <v>8549162.8499999996</v>
      </c>
      <c r="H152" s="14">
        <f>data!AJ73</f>
        <v>6957168.0000000009</v>
      </c>
      <c r="I152" s="14">
        <f>data!AK73</f>
        <v>2471.0499999999993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338627.72</v>
      </c>
      <c r="D153" s="14">
        <f>data!AF74</f>
        <v>0</v>
      </c>
      <c r="E153" s="14">
        <f>data!AG74</f>
        <v>296852933.35999995</v>
      </c>
      <c r="F153" s="14">
        <f>data!AH74</f>
        <v>0</v>
      </c>
      <c r="G153" s="14">
        <f>data!AI74</f>
        <v>33619284</v>
      </c>
      <c r="H153" s="14">
        <f>data!AJ74</f>
        <v>120655101.44000001</v>
      </c>
      <c r="I153" s="14">
        <f>data!AK74</f>
        <v>856134.77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8757993.2200000007</v>
      </c>
      <c r="D154" s="14">
        <f>data!AF75</f>
        <v>0</v>
      </c>
      <c r="E154" s="14">
        <f>data!AG75</f>
        <v>414945924.66999996</v>
      </c>
      <c r="F154" s="14">
        <f>data!AH75</f>
        <v>0</v>
      </c>
      <c r="G154" s="14">
        <f>data!AI75</f>
        <v>42168446.850000001</v>
      </c>
      <c r="H154" s="14">
        <f>data!AJ75</f>
        <v>127612269.44000001</v>
      </c>
      <c r="I154" s="14">
        <f>data!AK75</f>
        <v>858605.82000000007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41750.120000000003</v>
      </c>
      <c r="F156" s="14">
        <f>data!AH76</f>
        <v>0</v>
      </c>
      <c r="G156" s="14">
        <f>data!AI76</f>
        <v>12157.05</v>
      </c>
      <c r="H156" s="14">
        <f>data!AJ76</f>
        <v>74095.77</v>
      </c>
      <c r="I156" s="14">
        <f>data!AK76</f>
        <v>935.92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14747</v>
      </c>
      <c r="F157" s="14">
        <f>data!AH77</f>
        <v>0</v>
      </c>
      <c r="G157" s="14">
        <f>data!AI77</f>
        <v>11290</v>
      </c>
      <c r="H157" s="14">
        <f>data!AJ77</f>
        <v>4070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21139</v>
      </c>
      <c r="F158" s="14">
        <f>data!AH78</f>
        <v>0</v>
      </c>
      <c r="G158" s="14">
        <f>data!AI78</f>
        <v>0</v>
      </c>
      <c r="H158" s="14">
        <f>data!AJ78</f>
        <v>12176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253</v>
      </c>
      <c r="D159" s="14">
        <f>data!AF79</f>
        <v>0</v>
      </c>
      <c r="E159" s="14">
        <f>data!AG79</f>
        <v>580921</v>
      </c>
      <c r="F159" s="14">
        <f>data!AH79</f>
        <v>0</v>
      </c>
      <c r="G159" s="14">
        <f>data!AI79</f>
        <v>114939</v>
      </c>
      <c r="H159" s="14">
        <f>data!AJ79</f>
        <v>72551</v>
      </c>
      <c r="I159" s="14">
        <f>data!AK79</f>
        <v>12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89.441143138432736</v>
      </c>
      <c r="F160" s="26">
        <f>data!AH80</f>
        <v>0</v>
      </c>
      <c r="G160" s="26">
        <f>data!AI80</f>
        <v>17.44882807980153</v>
      </c>
      <c r="H160" s="26">
        <f>data!AJ80</f>
        <v>28.23287944818728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Tacoma General / Allenmore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24506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40965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4.4367869856935913</v>
      </c>
      <c r="D170" s="26">
        <f>data!AM60</f>
        <v>0</v>
      </c>
      <c r="E170" s="26">
        <f>data!AN60</f>
        <v>0</v>
      </c>
      <c r="F170" s="26">
        <f>data!AO60</f>
        <v>35.962509584114727</v>
      </c>
      <c r="G170" s="26">
        <f>data!AP60</f>
        <v>40.45762670678662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478743.81000000006</v>
      </c>
      <c r="D171" s="14">
        <f>data!AM61</f>
        <v>0</v>
      </c>
      <c r="E171" s="14">
        <f>data!AN61</f>
        <v>0</v>
      </c>
      <c r="F171" s="14">
        <f>data!AO61</f>
        <v>1893188.5399999998</v>
      </c>
      <c r="G171" s="14">
        <f>data!AP61</f>
        <v>8172736.4499999993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105286</v>
      </c>
      <c r="D172" s="14">
        <f>data!AM62</f>
        <v>0</v>
      </c>
      <c r="E172" s="14">
        <f>data!AN62</f>
        <v>0</v>
      </c>
      <c r="F172" s="14">
        <f>data!AO62</f>
        <v>686580</v>
      </c>
      <c r="G172" s="14">
        <f>data!AP62</f>
        <v>1025381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109.86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11150.27</v>
      </c>
      <c r="D174" s="14">
        <f>data!AM64</f>
        <v>0</v>
      </c>
      <c r="E174" s="14">
        <f>data!AN64</f>
        <v>0</v>
      </c>
      <c r="F174" s="14">
        <f>data!AO64</f>
        <v>544.9</v>
      </c>
      <c r="G174" s="14">
        <f>data!AP64</f>
        <v>422223.55999999994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1246.1999999999998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22318.06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129247.38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336614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403408.24000000005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816.85999999999967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642.99000000000888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-1141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-93530.669999999984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596102.14</v>
      </c>
      <c r="D181" s="14">
        <f>data!AM71</f>
        <v>0</v>
      </c>
      <c r="E181" s="14">
        <f>data!AN71</f>
        <v>0</v>
      </c>
      <c r="F181" s="14">
        <f>data!AO71</f>
        <v>2580313.44</v>
      </c>
      <c r="G181" s="14">
        <f>data!AP71</f>
        <v>10419150.870000001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206979</v>
      </c>
      <c r="D183" s="48">
        <f>+data!M704</f>
        <v>0</v>
      </c>
      <c r="E183" s="48">
        <f>+data!M705</f>
        <v>0</v>
      </c>
      <c r="F183" s="48">
        <f>+data!M706</f>
        <v>823016</v>
      </c>
      <c r="G183" s="48">
        <f>+data!M707</f>
        <v>3614910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1818782.6500000001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843081.04999999993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24064908.600000001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2661863.7000000002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24064908.600000001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2083.16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73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3.8356164378307378E-3</v>
      </c>
      <c r="G192" s="26">
        <f>data!AP80</f>
        <v>2.2987616435207179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Tacoma General / Allenmore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307599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227.44402873596658</v>
      </c>
      <c r="G202" s="26">
        <f>data!AW60</f>
        <v>56.899360951109678</v>
      </c>
      <c r="H202" s="26">
        <f>data!AX60</f>
        <v>0</v>
      </c>
      <c r="I202" s="26">
        <f>data!AY60</f>
        <v>14.897385614397617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33189810.859999999</v>
      </c>
      <c r="G203" s="14">
        <f>data!AW61</f>
        <v>5190347.82</v>
      </c>
      <c r="H203" s="14">
        <f>data!AX61</f>
        <v>0</v>
      </c>
      <c r="I203" s="14">
        <f>data!AY61</f>
        <v>699636.66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5417196</v>
      </c>
      <c r="G204" s="14">
        <f>data!AW62</f>
        <v>1322363</v>
      </c>
      <c r="H204" s="14">
        <f>data!AX62</f>
        <v>0</v>
      </c>
      <c r="I204" s="14">
        <f>data!AY62</f>
        <v>287785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890592.32000000018</v>
      </c>
      <c r="G205" s="14">
        <f>data!AW63</f>
        <v>39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4387089.54</v>
      </c>
      <c r="G206" s="14">
        <f>data!AW64</f>
        <v>50821.53</v>
      </c>
      <c r="H206" s="14">
        <f>data!AX64</f>
        <v>0</v>
      </c>
      <c r="I206" s="14">
        <f>data!AY64</f>
        <v>312497.65999999997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191676.92</v>
      </c>
      <c r="G207" s="14">
        <f>data!AW65</f>
        <v>29421.05</v>
      </c>
      <c r="H207" s="14">
        <f>data!AX65</f>
        <v>0</v>
      </c>
      <c r="I207" s="14">
        <f>data!AY65</f>
        <v>34670.75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737030.45</v>
      </c>
      <c r="G208" s="14">
        <f>data!AW66</f>
        <v>86868.51</v>
      </c>
      <c r="H208" s="14">
        <f>data!AX66</f>
        <v>0</v>
      </c>
      <c r="I208" s="14">
        <f>data!AY66</f>
        <v>38088.36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1336507</v>
      </c>
      <c r="G209" s="14">
        <f>data!AW67</f>
        <v>38744</v>
      </c>
      <c r="H209" s="14">
        <f>data!AX67</f>
        <v>0</v>
      </c>
      <c r="I209" s="14">
        <f>data!AY67</f>
        <v>137814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700688.67999999993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263720.31999999983</v>
      </c>
      <c r="G211" s="14">
        <f>data!AW69</f>
        <v>112320.1299999999</v>
      </c>
      <c r="H211" s="14">
        <f>data!AX69</f>
        <v>0</v>
      </c>
      <c r="I211" s="14">
        <f>data!AY69</f>
        <v>1072.6600000000035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-299802.55999999994</v>
      </c>
      <c r="G212" s="14">
        <f>-data!AW70</f>
        <v>-1338556.24</v>
      </c>
      <c r="H212" s="14">
        <f>-data!AX70</f>
        <v>0</v>
      </c>
      <c r="I212" s="14">
        <f>-data!AY70</f>
        <v>-436361.38999999996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46814509.530000001</v>
      </c>
      <c r="G213" s="14">
        <f>data!AW71</f>
        <v>5492368.7999999998</v>
      </c>
      <c r="H213" s="14">
        <f>data!AX71</f>
        <v>0</v>
      </c>
      <c r="I213" s="14">
        <f>data!AY71</f>
        <v>1075203.7000000002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17685501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40088837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107335855.8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147424692.80000001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25096.04</v>
      </c>
      <c r="G220" s="14">
        <f>data!AW76</f>
        <v>4397.29</v>
      </c>
      <c r="H220" s="14">
        <f>data!AX76</f>
        <v>0</v>
      </c>
      <c r="I220" s="85">
        <f>data!AY76</f>
        <v>7753.91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2703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26265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84851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45.766110267703326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Tacoma General / Allenmore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592698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23.333790407762496</v>
      </c>
      <c r="F234" s="26">
        <f>data!BC60</f>
        <v>8.9645020535665072</v>
      </c>
      <c r="G234" s="26">
        <f>data!BD60</f>
        <v>6.5447554785555129</v>
      </c>
      <c r="H234" s="26">
        <f>data!BE60</f>
        <v>9.9866171219196396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2352151.1999999997</v>
      </c>
      <c r="F235" s="14">
        <f>data!BC61</f>
        <v>1179259.82</v>
      </c>
      <c r="G235" s="14">
        <f>data!BD61</f>
        <v>301258.74</v>
      </c>
      <c r="H235" s="14">
        <f>data!BE61</f>
        <v>868621.10000000009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544755</v>
      </c>
      <c r="F236" s="14">
        <f>data!BC62</f>
        <v>226931</v>
      </c>
      <c r="G236" s="14">
        <f>data!BD62</f>
        <v>125967</v>
      </c>
      <c r="H236" s="14">
        <f>data!BE62</f>
        <v>223698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277.43</v>
      </c>
      <c r="F238" s="14">
        <f>data!BC64</f>
        <v>16538.27</v>
      </c>
      <c r="G238" s="14">
        <f>data!BD64</f>
        <v>7759.39</v>
      </c>
      <c r="H238" s="14">
        <f>data!BE64</f>
        <v>5824.8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7236.82</v>
      </c>
      <c r="F239" s="14">
        <f>data!BC65</f>
        <v>1350.2399999999998</v>
      </c>
      <c r="G239" s="14">
        <f>data!BD65</f>
        <v>9433.14</v>
      </c>
      <c r="H239" s="14">
        <f>data!BE65</f>
        <v>95055.090000000011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4799.13</v>
      </c>
      <c r="G240" s="14">
        <f>data!BD66</f>
        <v>12499.24</v>
      </c>
      <c r="H240" s="14">
        <f>data!BE66</f>
        <v>649544.63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17889</v>
      </c>
      <c r="F241" s="14">
        <f>data!BC67</f>
        <v>10516</v>
      </c>
      <c r="G241" s="14">
        <f>data!BD67</f>
        <v>35207</v>
      </c>
      <c r="H241" s="14">
        <f>data!BE67</f>
        <v>372424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6672.75</v>
      </c>
      <c r="F243" s="14">
        <f>data!BC69</f>
        <v>1788.9800000000014</v>
      </c>
      <c r="G243" s="14">
        <f>data!BD69</f>
        <v>0</v>
      </c>
      <c r="H243" s="14">
        <f>data!BE69</f>
        <v>1882.7799999999988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-5572.43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2928982.1999999997</v>
      </c>
      <c r="F245" s="14">
        <f>data!BC71</f>
        <v>1435611.01</v>
      </c>
      <c r="G245" s="14">
        <f>data!BD71</f>
        <v>492124.51</v>
      </c>
      <c r="H245" s="14">
        <f>data!BE71</f>
        <v>2217050.4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556.27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Tacoma General / Allenmore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17.839111641391902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894040.81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347483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24483.69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11022.92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30810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20080.64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42.520000000000437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1327963.5799999998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534.07000000000005</v>
      </c>
      <c r="F284" s="85">
        <f>data!BJ76</f>
        <v>0</v>
      </c>
      <c r="G284" s="85">
        <f>data!BK76</f>
        <v>0</v>
      </c>
      <c r="H284" s="85">
        <f>data!BL76</f>
        <v>3512.76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70012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Tacoma General / Allenmore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34.613494515806373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4249405.16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782325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441271.24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512467.41000000003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50066.51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494588.24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816101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28822.83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374726.66000000003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-1000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7748774.0500000007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10448.950000000001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Tacoma General / Allenmore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31.283575338180334</v>
      </c>
      <c r="G330" s="26">
        <f>data!BY60</f>
        <v>12.458739039389213</v>
      </c>
      <c r="H330" s="26">
        <f>data!BZ60</f>
        <v>18.276971230373018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3044534.21</v>
      </c>
      <c r="G331" s="86">
        <f>data!BY61</f>
        <v>1559406.8199999998</v>
      </c>
      <c r="H331" s="86">
        <f>data!BZ61</f>
        <v>1421778.67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719232</v>
      </c>
      <c r="G332" s="86">
        <f>data!BY62</f>
        <v>313084</v>
      </c>
      <c r="H332" s="86">
        <f>data!BZ62</f>
        <v>391096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29915.21</v>
      </c>
      <c r="G334" s="86">
        <f>data!BY64</f>
        <v>890.9</v>
      </c>
      <c r="H334" s="86">
        <f>data!BZ64</f>
        <v>236.84999999999962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23579.21</v>
      </c>
      <c r="G335" s="86">
        <f>data!BY65</f>
        <v>2680.38</v>
      </c>
      <c r="H335" s="86">
        <f>data!BZ65</f>
        <v>2492.4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508.59</v>
      </c>
      <c r="G336" s="86">
        <f>data!BY66</f>
        <v>97.5</v>
      </c>
      <c r="H336" s="86">
        <f>data!BZ66</f>
        <v>10242.51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51921</v>
      </c>
      <c r="G337" s="86">
        <f>data!BY67</f>
        <v>9254</v>
      </c>
      <c r="H337" s="86">
        <f>data!BZ67</f>
        <v>32515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31239.78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-28350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3872579.9999999995</v>
      </c>
      <c r="G341" s="14">
        <f>data!BY71</f>
        <v>1885413.5999999996</v>
      </c>
      <c r="H341" s="14">
        <f>data!BZ71</f>
        <v>1858361.43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2393.92</v>
      </c>
      <c r="G348" s="85">
        <f>data!BY76</f>
        <v>319.29000000000002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Tacoma General / Allenmore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91.393447932685845</v>
      </c>
      <c r="E362" s="217"/>
      <c r="F362" s="211"/>
      <c r="G362" s="211"/>
      <c r="H362" s="211"/>
      <c r="I362" s="87">
        <f>data!CE60</f>
        <v>2915.166708504772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18213918.259999998</v>
      </c>
      <c r="E363" s="218"/>
      <c r="F363" s="219"/>
      <c r="G363" s="219"/>
      <c r="H363" s="219"/>
      <c r="I363" s="86">
        <f>data!CE61</f>
        <v>299785428.75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2479281</v>
      </c>
      <c r="E364" s="218"/>
      <c r="F364" s="219"/>
      <c r="G364" s="219"/>
      <c r="H364" s="219"/>
      <c r="I364" s="86">
        <f>data!CE62</f>
        <v>63860141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1641271.5600000003</v>
      </c>
      <c r="E365" s="218"/>
      <c r="F365" s="219"/>
      <c r="G365" s="219"/>
      <c r="H365" s="219"/>
      <c r="I365" s="86">
        <f>data!CE63</f>
        <v>17410777.919999998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748807.7300000001</v>
      </c>
      <c r="E366" s="218"/>
      <c r="F366" s="219"/>
      <c r="G366" s="219"/>
      <c r="H366" s="219"/>
      <c r="I366" s="86">
        <f>data!CE64</f>
        <v>156392309.48999998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50340.65</v>
      </c>
      <c r="E367" s="218"/>
      <c r="F367" s="219"/>
      <c r="G367" s="219"/>
      <c r="H367" s="219"/>
      <c r="I367" s="86">
        <f>data!CE65</f>
        <v>2422204.5299999993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141075553.22</v>
      </c>
      <c r="E368" s="218"/>
      <c r="F368" s="219"/>
      <c r="G368" s="219"/>
      <c r="H368" s="219"/>
      <c r="I368" s="86">
        <f>data!CE66</f>
        <v>164075444.09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218858</v>
      </c>
      <c r="E369" s="218"/>
      <c r="F369" s="219"/>
      <c r="G369" s="219"/>
      <c r="H369" s="219"/>
      <c r="I369" s="86">
        <f>data!CE67</f>
        <v>25448785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54482.69999999999</v>
      </c>
      <c r="E370" s="218"/>
      <c r="F370" s="219"/>
      <c r="G370" s="219"/>
      <c r="H370" s="219"/>
      <c r="I370" s="86">
        <f>data!CE68</f>
        <v>4626572.25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21132064.920000009</v>
      </c>
      <c r="E371" s="86">
        <f>data!CD69</f>
        <v>25651842.41</v>
      </c>
      <c r="F371" s="219"/>
      <c r="G371" s="219"/>
      <c r="H371" s="219"/>
      <c r="I371" s="86">
        <f>data!CE69</f>
        <v>48586596.470000014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-7686168.9900000002</v>
      </c>
      <c r="E372" s="229">
        <f>data!CD70</f>
        <v>0</v>
      </c>
      <c r="F372" s="220"/>
      <c r="G372" s="220"/>
      <c r="H372" s="220"/>
      <c r="I372" s="14">
        <f>-data!CE70</f>
        <v>-11705605.24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177928409.04999998</v>
      </c>
      <c r="E373" s="86">
        <f>data!CD71</f>
        <v>25651842.41</v>
      </c>
      <c r="F373" s="219"/>
      <c r="G373" s="219"/>
      <c r="H373" s="219"/>
      <c r="I373" s="14">
        <f>data!CE71</f>
        <v>770902654.25999999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1617988485.4799998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1729576443.8999996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3347564929.3800001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5362.54</v>
      </c>
      <c r="E380" s="214"/>
      <c r="F380" s="211"/>
      <c r="G380" s="211"/>
      <c r="H380" s="211"/>
      <c r="I380" s="14">
        <f>data!CE76</f>
        <v>592617.86000000022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307599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278272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3318904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884.37694097474298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MultiCare Tacoma General/Allenmore Year End Report</dc:title>
  <dc:subject>2018 MultiCare Tacoma General/Allenmore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2019-07-02T20:19:28Z</dcterms:modified>
</cp:coreProperties>
</file>