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03D074D5-E1D0-4796-8B4C-170A016C7A02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75" i="1" l="1"/>
  <c r="C615" i="10" l="1"/>
  <c r="F550" i="10"/>
  <c r="E550" i="10"/>
  <c r="E546" i="10"/>
  <c r="E545" i="10"/>
  <c r="H545" i="10"/>
  <c r="F544" i="10"/>
  <c r="E544" i="10"/>
  <c r="E540" i="10"/>
  <c r="H540" i="10"/>
  <c r="H539" i="10"/>
  <c r="E539" i="10"/>
  <c r="F539" i="10"/>
  <c r="H538" i="10"/>
  <c r="E538" i="10"/>
  <c r="F538" i="10"/>
  <c r="H537" i="10"/>
  <c r="F537" i="10"/>
  <c r="E537" i="10"/>
  <c r="F536" i="10"/>
  <c r="E536" i="10"/>
  <c r="H536" i="10"/>
  <c r="H535" i="10"/>
  <c r="F535" i="10"/>
  <c r="E535" i="10"/>
  <c r="E534" i="10"/>
  <c r="H534" i="10"/>
  <c r="E533" i="10"/>
  <c r="E532" i="10"/>
  <c r="H532" i="10"/>
  <c r="E531" i="10"/>
  <c r="F531" i="10"/>
  <c r="F530" i="10"/>
  <c r="E530" i="10"/>
  <c r="F529" i="10"/>
  <c r="E529" i="10"/>
  <c r="H529" i="10"/>
  <c r="F528" i="10"/>
  <c r="E528" i="10"/>
  <c r="H527" i="10"/>
  <c r="F527" i="10"/>
  <c r="E527" i="10"/>
  <c r="E526" i="10"/>
  <c r="E525" i="10"/>
  <c r="E524" i="10"/>
  <c r="E523" i="10"/>
  <c r="F523" i="10"/>
  <c r="F522" i="10"/>
  <c r="E522" i="10"/>
  <c r="F521" i="10"/>
  <c r="E520" i="10"/>
  <c r="E519" i="10"/>
  <c r="E518" i="10"/>
  <c r="E517" i="10"/>
  <c r="F517" i="10"/>
  <c r="F516" i="10"/>
  <c r="E516" i="10"/>
  <c r="F515" i="10"/>
  <c r="E515" i="10"/>
  <c r="F514" i="10"/>
  <c r="E514" i="10"/>
  <c r="F512" i="10"/>
  <c r="F511" i="10"/>
  <c r="E511" i="10"/>
  <c r="F510" i="10"/>
  <c r="E510" i="10"/>
  <c r="E509" i="10"/>
  <c r="F509" i="10"/>
  <c r="E508" i="10"/>
  <c r="E507" i="10"/>
  <c r="E506" i="10"/>
  <c r="H506" i="10"/>
  <c r="H505" i="10"/>
  <c r="E505" i="10"/>
  <c r="F505" i="10"/>
  <c r="H504" i="10"/>
  <c r="F504" i="10"/>
  <c r="E504" i="10"/>
  <c r="F503" i="10"/>
  <c r="E503" i="10"/>
  <c r="H502" i="10"/>
  <c r="F502" i="10"/>
  <c r="E502" i="10"/>
  <c r="H501" i="10"/>
  <c r="F501" i="10"/>
  <c r="E501" i="10"/>
  <c r="E500" i="10"/>
  <c r="H500" i="10"/>
  <c r="E499" i="10"/>
  <c r="E498" i="10"/>
  <c r="E497" i="10"/>
  <c r="F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CF76" i="10" s="1"/>
  <c r="BK52" i="10" s="1"/>
  <c r="BK67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CE61" i="10"/>
  <c r="C427" i="10" s="1"/>
  <c r="CE60" i="10"/>
  <c r="H612" i="10" s="1"/>
  <c r="B53" i="10"/>
  <c r="CE51" i="10"/>
  <c r="B49" i="10"/>
  <c r="CE47" i="10"/>
  <c r="AJ48" i="10" l="1"/>
  <c r="AJ62" i="10" s="1"/>
  <c r="BR48" i="10"/>
  <c r="BR62" i="10" s="1"/>
  <c r="O48" i="10"/>
  <c r="O62" i="10" s="1"/>
  <c r="BC52" i="10"/>
  <c r="BC67" i="10" s="1"/>
  <c r="O52" i="10"/>
  <c r="O67" i="10" s="1"/>
  <c r="W52" i="10"/>
  <c r="W67" i="10" s="1"/>
  <c r="AE52" i="10"/>
  <c r="AE67" i="10" s="1"/>
  <c r="AE71" i="10" s="1"/>
  <c r="BA48" i="10"/>
  <c r="BA62" i="10" s="1"/>
  <c r="AM52" i="10"/>
  <c r="AM67" i="10" s="1"/>
  <c r="BS52" i="10"/>
  <c r="BS67" i="10" s="1"/>
  <c r="AU52" i="10"/>
  <c r="AU67" i="10" s="1"/>
  <c r="G52" i="10"/>
  <c r="G67" i="10" s="1"/>
  <c r="C473" i="10"/>
  <c r="F48" i="10"/>
  <c r="F62" i="10" s="1"/>
  <c r="V48" i="10"/>
  <c r="V62" i="10" s="1"/>
  <c r="V71" i="10" s="1"/>
  <c r="C687" i="10" s="1"/>
  <c r="AM48" i="10"/>
  <c r="AM62" i="10" s="1"/>
  <c r="BH48" i="10"/>
  <c r="BH62" i="10" s="1"/>
  <c r="BZ48" i="10"/>
  <c r="BZ62" i="10" s="1"/>
  <c r="D48" i="10"/>
  <c r="D62" i="10" s="1"/>
  <c r="AK48" i="10"/>
  <c r="AK62" i="10" s="1"/>
  <c r="BS48" i="10"/>
  <c r="BS62" i="10" s="1"/>
  <c r="U48" i="10"/>
  <c r="U62" i="10" s="1"/>
  <c r="BC48" i="10"/>
  <c r="BC62" i="10" s="1"/>
  <c r="BC71" i="10" s="1"/>
  <c r="C548" i="10" s="1"/>
  <c r="G48" i="10"/>
  <c r="G62" i="10" s="1"/>
  <c r="W48" i="10"/>
  <c r="W62" i="10" s="1"/>
  <c r="AR48" i="10"/>
  <c r="AR62" i="10" s="1"/>
  <c r="BJ48" i="10"/>
  <c r="BJ62" i="10" s="1"/>
  <c r="CA48" i="10"/>
  <c r="CA62" i="10" s="1"/>
  <c r="E48" i="10"/>
  <c r="E62" i="10" s="1"/>
  <c r="AL48" i="10"/>
  <c r="AL62" i="10" s="1"/>
  <c r="BX48" i="10"/>
  <c r="BX62" i="10" s="1"/>
  <c r="L48" i="10"/>
  <c r="L62" i="10" s="1"/>
  <c r="AB48" i="10"/>
  <c r="AB62" i="10" s="1"/>
  <c r="AT48" i="10"/>
  <c r="AT62" i="10" s="1"/>
  <c r="BK48" i="10"/>
  <c r="BK62" i="10" s="1"/>
  <c r="T48" i="10"/>
  <c r="T62" i="10" s="1"/>
  <c r="BB48" i="10"/>
  <c r="BB62" i="10" s="1"/>
  <c r="M48" i="10"/>
  <c r="M62" i="10" s="1"/>
  <c r="AD48" i="10"/>
  <c r="AD62" i="10" s="1"/>
  <c r="AU48" i="10"/>
  <c r="AU62" i="10" s="1"/>
  <c r="AU71" i="10" s="1"/>
  <c r="BP48" i="10"/>
  <c r="BP62" i="10" s="1"/>
  <c r="N48" i="10"/>
  <c r="N62" i="10" s="1"/>
  <c r="AE48" i="10"/>
  <c r="AE62" i="10" s="1"/>
  <c r="AZ48" i="10"/>
  <c r="AZ62" i="10" s="1"/>
  <c r="BQ48" i="10"/>
  <c r="BQ62" i="10" s="1"/>
  <c r="CA52" i="10"/>
  <c r="CA67" i="10" s="1"/>
  <c r="E52" i="10"/>
  <c r="E67" i="10" s="1"/>
  <c r="E71" i="10" s="1"/>
  <c r="M52" i="10"/>
  <c r="M67" i="10" s="1"/>
  <c r="U52" i="10"/>
  <c r="U67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BQ52" i="10"/>
  <c r="BQ67" i="10" s="1"/>
  <c r="BY52" i="10"/>
  <c r="BY67" i="10" s="1"/>
  <c r="AC48" i="10"/>
  <c r="AC62" i="10" s="1"/>
  <c r="AS48" i="10"/>
  <c r="AS62" i="10" s="1"/>
  <c r="BI48" i="10"/>
  <c r="BI62" i="10" s="1"/>
  <c r="BY48" i="10"/>
  <c r="BY62" i="10" s="1"/>
  <c r="F52" i="10"/>
  <c r="F67" i="10" s="1"/>
  <c r="N52" i="10"/>
  <c r="N67" i="10" s="1"/>
  <c r="V52" i="10"/>
  <c r="V67" i="10" s="1"/>
  <c r="AD52" i="10"/>
  <c r="AD67" i="10" s="1"/>
  <c r="AD71" i="10" s="1"/>
  <c r="AL52" i="10"/>
  <c r="AL67" i="10" s="1"/>
  <c r="AT52" i="10"/>
  <c r="AT67" i="10" s="1"/>
  <c r="AT71" i="10" s="1"/>
  <c r="BB52" i="10"/>
  <c r="BB67" i="10" s="1"/>
  <c r="BJ52" i="10"/>
  <c r="BJ67" i="10" s="1"/>
  <c r="BJ71" i="10" s="1"/>
  <c r="BR52" i="10"/>
  <c r="BR67" i="10" s="1"/>
  <c r="BR71" i="10" s="1"/>
  <c r="BZ52" i="10"/>
  <c r="BZ67" i="10" s="1"/>
  <c r="P52" i="10"/>
  <c r="P67" i="10" s="1"/>
  <c r="I52" i="10"/>
  <c r="I67" i="10" s="1"/>
  <c r="Q52" i="10"/>
  <c r="Q67" i="10" s="1"/>
  <c r="Y52" i="10"/>
  <c r="Y67" i="10" s="1"/>
  <c r="AG52" i="10"/>
  <c r="AG67" i="10" s="1"/>
  <c r="AO52" i="10"/>
  <c r="AO67" i="10" s="1"/>
  <c r="AW52" i="10"/>
  <c r="AW67" i="10" s="1"/>
  <c r="BE52" i="10"/>
  <c r="BE67" i="10" s="1"/>
  <c r="BM52" i="10"/>
  <c r="BM67" i="10" s="1"/>
  <c r="BU52" i="10"/>
  <c r="BU67" i="10" s="1"/>
  <c r="CC52" i="10"/>
  <c r="CC67" i="10" s="1"/>
  <c r="AN52" i="10"/>
  <c r="AN67" i="10" s="1"/>
  <c r="AP52" i="10"/>
  <c r="AP67" i="10" s="1"/>
  <c r="B440" i="10"/>
  <c r="AF52" i="10"/>
  <c r="AF67" i="10" s="1"/>
  <c r="BL52" i="10"/>
  <c r="BL67" i="10" s="1"/>
  <c r="J52" i="10"/>
  <c r="J67" i="10" s="1"/>
  <c r="Z52" i="10"/>
  <c r="Z67" i="10" s="1"/>
  <c r="BF52" i="10"/>
  <c r="BF67" i="10" s="1"/>
  <c r="C52" i="10"/>
  <c r="C67" i="10" s="1"/>
  <c r="K52" i="10"/>
  <c r="K67" i="10" s="1"/>
  <c r="S52" i="10"/>
  <c r="S67" i="10" s="1"/>
  <c r="AA52" i="10"/>
  <c r="AA67" i="10" s="1"/>
  <c r="AI52" i="10"/>
  <c r="AI67" i="10" s="1"/>
  <c r="AQ52" i="10"/>
  <c r="AQ67" i="10" s="1"/>
  <c r="AY52" i="10"/>
  <c r="AY67" i="10" s="1"/>
  <c r="BG52" i="10"/>
  <c r="BG67" i="10" s="1"/>
  <c r="BO52" i="10"/>
  <c r="BO67" i="10" s="1"/>
  <c r="BW52" i="10"/>
  <c r="BW67" i="10" s="1"/>
  <c r="BK71" i="10"/>
  <c r="C635" i="10" s="1"/>
  <c r="H52" i="10"/>
  <c r="H67" i="10" s="1"/>
  <c r="X52" i="10"/>
  <c r="X67" i="10" s="1"/>
  <c r="AV52" i="10"/>
  <c r="AV67" i="10" s="1"/>
  <c r="BD52" i="10"/>
  <c r="BD67" i="10" s="1"/>
  <c r="BT52" i="10"/>
  <c r="BT67" i="10" s="1"/>
  <c r="CB52" i="10"/>
  <c r="CB67" i="10" s="1"/>
  <c r="R52" i="10"/>
  <c r="R67" i="10" s="1"/>
  <c r="AH52" i="10"/>
  <c r="AH67" i="10" s="1"/>
  <c r="AX52" i="10"/>
  <c r="AX67" i="10" s="1"/>
  <c r="BN52" i="10"/>
  <c r="BN67" i="10" s="1"/>
  <c r="BV52" i="10"/>
  <c r="BV67" i="10" s="1"/>
  <c r="D52" i="10"/>
  <c r="D67" i="10" s="1"/>
  <c r="D71" i="10" s="1"/>
  <c r="L52" i="10"/>
  <c r="L67" i="10" s="1"/>
  <c r="T52" i="10"/>
  <c r="T67" i="10" s="1"/>
  <c r="AB52" i="10"/>
  <c r="AB67" i="10" s="1"/>
  <c r="AJ52" i="10"/>
  <c r="AJ67" i="10" s="1"/>
  <c r="AJ71" i="10" s="1"/>
  <c r="AR52" i="10"/>
  <c r="AR67" i="10" s="1"/>
  <c r="AZ52" i="10"/>
  <c r="AZ67" i="10" s="1"/>
  <c r="BH52" i="10"/>
  <c r="BH67" i="10" s="1"/>
  <c r="BP52" i="10"/>
  <c r="BP67" i="10" s="1"/>
  <c r="BX52" i="10"/>
  <c r="BX67" i="10" s="1"/>
  <c r="BS71" i="10"/>
  <c r="CF77" i="10"/>
  <c r="O71" i="10"/>
  <c r="D463" i="10"/>
  <c r="D242" i="10"/>
  <c r="B448" i="10" s="1"/>
  <c r="D330" i="10"/>
  <c r="D339" i="10" s="1"/>
  <c r="C482" i="10" s="1"/>
  <c r="D464" i="10"/>
  <c r="H499" i="10"/>
  <c r="F499" i="10"/>
  <c r="H48" i="10"/>
  <c r="H62" i="10" s="1"/>
  <c r="P48" i="10"/>
  <c r="P62" i="10" s="1"/>
  <c r="X48" i="10"/>
  <c r="X62" i="10" s="1"/>
  <c r="AF48" i="10"/>
  <c r="AF62" i="10" s="1"/>
  <c r="AN48" i="10"/>
  <c r="AN62" i="10" s="1"/>
  <c r="AV48" i="10"/>
  <c r="AV62" i="10" s="1"/>
  <c r="BD48" i="10"/>
  <c r="BD62" i="10" s="1"/>
  <c r="BL48" i="10"/>
  <c r="BL62" i="10" s="1"/>
  <c r="BT48" i="10"/>
  <c r="BT62" i="10" s="1"/>
  <c r="CB48" i="10"/>
  <c r="CB62" i="10" s="1"/>
  <c r="E217" i="10"/>
  <c r="C478" i="10" s="1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E71" i="10" s="1"/>
  <c r="BM48" i="10"/>
  <c r="BM62" i="10" s="1"/>
  <c r="BU48" i="10"/>
  <c r="BU62" i="10" s="1"/>
  <c r="CC48" i="10"/>
  <c r="CC62" i="10" s="1"/>
  <c r="F612" i="10"/>
  <c r="C430" i="10"/>
  <c r="D435" i="10"/>
  <c r="D438" i="10"/>
  <c r="H507" i="10"/>
  <c r="F507" i="10"/>
  <c r="H519" i="10"/>
  <c r="F519" i="10"/>
  <c r="Z48" i="10"/>
  <c r="Z62" i="10" s="1"/>
  <c r="AP48" i="10"/>
  <c r="AP62" i="10" s="1"/>
  <c r="BF48" i="10"/>
  <c r="BF62" i="10" s="1"/>
  <c r="CE75" i="10"/>
  <c r="F546" i="10"/>
  <c r="J48" i="10"/>
  <c r="J62" i="10" s="1"/>
  <c r="R48" i="10"/>
  <c r="R62" i="10" s="1"/>
  <c r="AH48" i="10"/>
  <c r="AH62" i="10" s="1"/>
  <c r="AX48" i="10"/>
  <c r="AX62" i="10" s="1"/>
  <c r="AX71" i="10" s="1"/>
  <c r="BN48" i="10"/>
  <c r="BN62" i="10" s="1"/>
  <c r="BV48" i="10"/>
  <c r="BV62" i="10" s="1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D368" i="10"/>
  <c r="D373" i="10" s="1"/>
  <c r="D391" i="10" s="1"/>
  <c r="D393" i="10" s="1"/>
  <c r="D396" i="10" s="1"/>
  <c r="H513" i="10"/>
  <c r="F513" i="10"/>
  <c r="H525" i="10"/>
  <c r="F525" i="10"/>
  <c r="H533" i="10"/>
  <c r="F533" i="10"/>
  <c r="D612" i="10"/>
  <c r="C458" i="10"/>
  <c r="D277" i="10"/>
  <c r="D292" i="10" s="1"/>
  <c r="D341" i="10" s="1"/>
  <c r="C481" i="10" s="1"/>
  <c r="F500" i="10"/>
  <c r="F508" i="10"/>
  <c r="F520" i="10"/>
  <c r="F526" i="10"/>
  <c r="F534" i="10"/>
  <c r="F498" i="10"/>
  <c r="F506" i="10"/>
  <c r="F518" i="10"/>
  <c r="F524" i="10"/>
  <c r="F532" i="10"/>
  <c r="F540" i="10"/>
  <c r="E204" i="10"/>
  <c r="C476" i="10" s="1"/>
  <c r="F545" i="10"/>
  <c r="F493" i="1"/>
  <c r="D493" i="1"/>
  <c r="B493" i="1"/>
  <c r="BA71" i="10" l="1"/>
  <c r="BV71" i="10"/>
  <c r="BU71" i="10"/>
  <c r="I71" i="10"/>
  <c r="C502" i="10" s="1"/>
  <c r="G502" i="10" s="1"/>
  <c r="D465" i="10"/>
  <c r="BX71" i="10"/>
  <c r="W71" i="10"/>
  <c r="C688" i="10" s="1"/>
  <c r="AB71" i="10"/>
  <c r="C521" i="10" s="1"/>
  <c r="AK71" i="10"/>
  <c r="T71" i="10"/>
  <c r="AC71" i="10"/>
  <c r="C556" i="10"/>
  <c r="BP71" i="10"/>
  <c r="C621" i="10" s="1"/>
  <c r="G71" i="10"/>
  <c r="AM71" i="10"/>
  <c r="C704" i="10" s="1"/>
  <c r="AH71" i="10"/>
  <c r="C699" i="10" s="1"/>
  <c r="CC71" i="10"/>
  <c r="Q71" i="10"/>
  <c r="BH71" i="10"/>
  <c r="AZ71" i="10"/>
  <c r="C628" i="10" s="1"/>
  <c r="CA71" i="10"/>
  <c r="C572" i="10" s="1"/>
  <c r="M71" i="10"/>
  <c r="BZ71" i="10"/>
  <c r="C571" i="10" s="1"/>
  <c r="BL71" i="10"/>
  <c r="C637" i="10" s="1"/>
  <c r="AI71" i="10"/>
  <c r="N71" i="10"/>
  <c r="C679" i="10" s="1"/>
  <c r="AR71" i="10"/>
  <c r="BB71" i="10"/>
  <c r="C632" i="10" s="1"/>
  <c r="AW71" i="10"/>
  <c r="C631" i="10" s="1"/>
  <c r="L71" i="10"/>
  <c r="C505" i="10" s="1"/>
  <c r="G505" i="10" s="1"/>
  <c r="BY71" i="10"/>
  <c r="AS71" i="10"/>
  <c r="F71" i="10"/>
  <c r="C671" i="10" s="1"/>
  <c r="BI71" i="10"/>
  <c r="C634" i="10" s="1"/>
  <c r="BM71" i="10"/>
  <c r="C558" i="10" s="1"/>
  <c r="P71" i="10"/>
  <c r="AL71" i="10"/>
  <c r="C703" i="10" s="1"/>
  <c r="U71" i="10"/>
  <c r="C686" i="10" s="1"/>
  <c r="AA71" i="10"/>
  <c r="R71" i="10"/>
  <c r="AF71" i="10"/>
  <c r="C697" i="10" s="1"/>
  <c r="BQ71" i="10"/>
  <c r="C562" i="10" s="1"/>
  <c r="AY71" i="10"/>
  <c r="C544" i="10" s="1"/>
  <c r="S71" i="10"/>
  <c r="C513" i="10"/>
  <c r="G513" i="10" s="1"/>
  <c r="C639" i="10"/>
  <c r="C564" i="10"/>
  <c r="Z71" i="10"/>
  <c r="AV71" i="10"/>
  <c r="C713" i="10" s="1"/>
  <c r="C685" i="10"/>
  <c r="H71" i="10"/>
  <c r="C673" i="10" s="1"/>
  <c r="C507" i="10"/>
  <c r="G507" i="10" s="1"/>
  <c r="C712" i="10"/>
  <c r="C693" i="10"/>
  <c r="C537" i="10"/>
  <c r="G537" i="10" s="1"/>
  <c r="AQ71" i="10"/>
  <c r="C708" i="10" s="1"/>
  <c r="C680" i="10"/>
  <c r="C540" i="10"/>
  <c r="G540" i="10" s="1"/>
  <c r="C617" i="10"/>
  <c r="BN71" i="10"/>
  <c r="J71" i="10"/>
  <c r="C675" i="10" s="1"/>
  <c r="X71" i="10"/>
  <c r="C689" i="10" s="1"/>
  <c r="C633" i="10"/>
  <c r="C515" i="10"/>
  <c r="G515" i="10" s="1"/>
  <c r="H515" i="10" s="1"/>
  <c r="CE67" i="10"/>
  <c r="C433" i="10" s="1"/>
  <c r="C570" i="10"/>
  <c r="C508" i="10"/>
  <c r="G508" i="10" s="1"/>
  <c r="C529" i="10"/>
  <c r="G529" i="10" s="1"/>
  <c r="C523" i="10"/>
  <c r="G523" i="10" s="1"/>
  <c r="C672" i="10"/>
  <c r="C711" i="10"/>
  <c r="C539" i="10"/>
  <c r="G539" i="10" s="1"/>
  <c r="C563" i="10"/>
  <c r="C626" i="10"/>
  <c r="C636" i="10"/>
  <c r="C553" i="10"/>
  <c r="C569" i="10"/>
  <c r="C644" i="10"/>
  <c r="C497" i="10"/>
  <c r="G497" i="10" s="1"/>
  <c r="C669" i="10"/>
  <c r="BW71" i="10"/>
  <c r="C568" i="10" s="1"/>
  <c r="CB71" i="10"/>
  <c r="C622" i="10" s="1"/>
  <c r="BO71" i="10"/>
  <c r="BT71" i="10"/>
  <c r="C701" i="10"/>
  <c r="C695" i="10"/>
  <c r="C555" i="10"/>
  <c r="K71" i="10"/>
  <c r="BG71" i="10"/>
  <c r="C552" i="10" s="1"/>
  <c r="BF71" i="10"/>
  <c r="AO71" i="10"/>
  <c r="C534" i="10" s="1"/>
  <c r="G534" i="10" s="1"/>
  <c r="C645" i="10"/>
  <c r="AP71" i="10"/>
  <c r="AG71" i="10"/>
  <c r="BD71" i="10"/>
  <c r="C500" i="10"/>
  <c r="G500" i="10" s="1"/>
  <c r="Y71" i="10"/>
  <c r="CE52" i="10"/>
  <c r="AN71" i="10"/>
  <c r="C533" i="10" s="1"/>
  <c r="G533" i="10" s="1"/>
  <c r="C709" i="10"/>
  <c r="C510" i="10"/>
  <c r="C682" i="10"/>
  <c r="C574" i="10"/>
  <c r="C620" i="10"/>
  <c r="CE48" i="10"/>
  <c r="C62" i="10"/>
  <c r="C566" i="10"/>
  <c r="C641" i="10"/>
  <c r="C674" i="10"/>
  <c r="C696" i="10"/>
  <c r="C524" i="10"/>
  <c r="C678" i="10"/>
  <c r="C506" i="10"/>
  <c r="G506" i="10" s="1"/>
  <c r="K612" i="10"/>
  <c r="C465" i="10"/>
  <c r="C614" i="10"/>
  <c r="C550" i="10"/>
  <c r="C694" i="10"/>
  <c r="C522" i="10"/>
  <c r="C536" i="10"/>
  <c r="G536" i="10" s="1"/>
  <c r="C543" i="10"/>
  <c r="C616" i="10"/>
  <c r="C546" i="10"/>
  <c r="C630" i="10"/>
  <c r="C710" i="10"/>
  <c r="C538" i="10"/>
  <c r="G538" i="10" s="1"/>
  <c r="C567" i="10"/>
  <c r="C642" i="10"/>
  <c r="C528" i="10"/>
  <c r="C700" i="10"/>
  <c r="C691" i="10"/>
  <c r="C519" i="10"/>
  <c r="G519" i="10" s="1"/>
  <c r="C573" i="10"/>
  <c r="C681" i="10"/>
  <c r="C509" i="10"/>
  <c r="C530" i="10"/>
  <c r="C702" i="10"/>
  <c r="C692" i="10"/>
  <c r="C520" i="10"/>
  <c r="C683" i="10"/>
  <c r="C511" i="10"/>
  <c r="C684" i="10"/>
  <c r="C512" i="10"/>
  <c r="C498" i="10"/>
  <c r="C670" i="10"/>
  <c r="C532" i="10"/>
  <c r="G532" i="10" s="1"/>
  <c r="B575" i="1"/>
  <c r="A493" i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AT75" i="1"/>
  <c r="AU75" i="1"/>
  <c r="E218" i="9" s="1"/>
  <c r="AQ75" i="1"/>
  <c r="H186" i="9" s="1"/>
  <c r="AO75" i="1"/>
  <c r="AN75" i="1"/>
  <c r="E186" i="9" s="1"/>
  <c r="AM75" i="1"/>
  <c r="AI75" i="1"/>
  <c r="AH75" i="1"/>
  <c r="F154" i="9" s="1"/>
  <c r="AF75" i="1"/>
  <c r="D154" i="9" s="1"/>
  <c r="AD75" i="1"/>
  <c r="AA75" i="1"/>
  <c r="F122" i="9" s="1"/>
  <c r="Z75" i="1"/>
  <c r="E122" i="9" s="1"/>
  <c r="X75" i="1"/>
  <c r="W75" i="1"/>
  <c r="V75" i="1"/>
  <c r="H90" i="9" s="1"/>
  <c r="T75" i="1"/>
  <c r="R75" i="1"/>
  <c r="Q75" i="1"/>
  <c r="C90" i="9" s="1"/>
  <c r="P75" i="1"/>
  <c r="O75" i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G186" i="9" s="1"/>
  <c r="AJ75" i="1"/>
  <c r="AL75" i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C22" i="8" s="1"/>
  <c r="D275" i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E147" i="1"/>
  <c r="E19" i="4" s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10" i="4" s="1"/>
  <c r="E127" i="1"/>
  <c r="CF79" i="1"/>
  <c r="B53" i="1"/>
  <c r="CE51" i="1"/>
  <c r="B49" i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H48" i="1"/>
  <c r="H62" i="1" s="1"/>
  <c r="D330" i="1"/>
  <c r="C86" i="8" s="1"/>
  <c r="C16" i="8"/>
  <c r="F8" i="6"/>
  <c r="I26" i="9"/>
  <c r="D366" i="9"/>
  <c r="CE64" i="1"/>
  <c r="F612" i="1" s="1"/>
  <c r="D368" i="9"/>
  <c r="C276" i="9"/>
  <c r="CE70" i="1"/>
  <c r="C458" i="1" s="1"/>
  <c r="CE76" i="1"/>
  <c r="I380" i="9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BZ48" i="1"/>
  <c r="BZ62" i="1" s="1"/>
  <c r="G48" i="1"/>
  <c r="G62" i="1" s="1"/>
  <c r="G12" i="9" s="1"/>
  <c r="CD71" i="1"/>
  <c r="E373" i="9" s="1"/>
  <c r="AK48" i="1"/>
  <c r="AK62" i="1" s="1"/>
  <c r="E48" i="1"/>
  <c r="E62" i="1" s="1"/>
  <c r="CC48" i="1"/>
  <c r="CC62" i="1" s="1"/>
  <c r="AQ48" i="1"/>
  <c r="AQ62" i="1" s="1"/>
  <c r="S48" i="1"/>
  <c r="S62" i="1" s="1"/>
  <c r="C615" i="1"/>
  <c r="I612" i="1"/>
  <c r="E372" i="9"/>
  <c r="BY48" i="1"/>
  <c r="BY62" i="1" s="1"/>
  <c r="BH48" i="1"/>
  <c r="BH62" i="1" s="1"/>
  <c r="D268" i="9" s="1"/>
  <c r="AV48" i="1"/>
  <c r="AV62" i="1" s="1"/>
  <c r="F204" i="9" s="1"/>
  <c r="AT48" i="1"/>
  <c r="AT62" i="1" s="1"/>
  <c r="J48" i="1"/>
  <c r="J62" i="1" s="1"/>
  <c r="G10" i="4" l="1"/>
  <c r="D428" i="1"/>
  <c r="G521" i="10"/>
  <c r="H521" i="10"/>
  <c r="AZ48" i="1"/>
  <c r="AZ62" i="1" s="1"/>
  <c r="AY48" i="1"/>
  <c r="AY62" i="1" s="1"/>
  <c r="X48" i="1"/>
  <c r="X62" i="1" s="1"/>
  <c r="C527" i="10"/>
  <c r="G527" i="10" s="1"/>
  <c r="C646" i="10"/>
  <c r="BO48" i="1"/>
  <c r="BO62" i="1" s="1"/>
  <c r="D300" i="9" s="1"/>
  <c r="C503" i="10"/>
  <c r="C542" i="10"/>
  <c r="C516" i="10"/>
  <c r="N48" i="1"/>
  <c r="N62" i="1" s="1"/>
  <c r="BN48" i="1"/>
  <c r="BN62" i="1" s="1"/>
  <c r="C48" i="1"/>
  <c r="C62" i="1" s="1"/>
  <c r="Y48" i="1"/>
  <c r="Y62" i="1" s="1"/>
  <c r="C427" i="1"/>
  <c r="C677" i="10"/>
  <c r="AH48" i="1"/>
  <c r="AH62" i="1" s="1"/>
  <c r="F140" i="9" s="1"/>
  <c r="BT48" i="1"/>
  <c r="BT62" i="1" s="1"/>
  <c r="I300" i="9" s="1"/>
  <c r="AW48" i="1"/>
  <c r="AW62" i="1" s="1"/>
  <c r="BC48" i="1"/>
  <c r="BC62" i="1" s="1"/>
  <c r="F236" i="9" s="1"/>
  <c r="C421" i="1"/>
  <c r="AN48" i="1"/>
  <c r="AN62" i="1" s="1"/>
  <c r="E172" i="9" s="1"/>
  <c r="BV48" i="1"/>
  <c r="BV62" i="1" s="1"/>
  <c r="D332" i="9" s="1"/>
  <c r="BM48" i="1"/>
  <c r="BM62" i="1" s="1"/>
  <c r="BS48" i="1"/>
  <c r="BS62" i="1" s="1"/>
  <c r="C531" i="10"/>
  <c r="G531" i="10" s="1"/>
  <c r="H531" i="10" s="1"/>
  <c r="C434" i="1"/>
  <c r="B10" i="4"/>
  <c r="C430" i="1"/>
  <c r="G122" i="9"/>
  <c r="I366" i="9"/>
  <c r="I377" i="9"/>
  <c r="C561" i="10"/>
  <c r="C647" i="10"/>
  <c r="C638" i="10"/>
  <c r="C625" i="10"/>
  <c r="C141" i="8"/>
  <c r="C432" i="1"/>
  <c r="H58" i="9"/>
  <c r="C501" i="10"/>
  <c r="G501" i="10" s="1"/>
  <c r="C517" i="10"/>
  <c r="C554" i="10"/>
  <c r="C545" i="10"/>
  <c r="G545" i="10" s="1"/>
  <c r="C623" i="10"/>
  <c r="C547" i="10"/>
  <c r="C557" i="10"/>
  <c r="C514" i="10"/>
  <c r="H508" i="10"/>
  <c r="C27" i="5"/>
  <c r="C473" i="1"/>
  <c r="C499" i="10"/>
  <c r="G499" i="10" s="1"/>
  <c r="G612" i="1"/>
  <c r="I372" i="9"/>
  <c r="C541" i="10"/>
  <c r="C618" i="10"/>
  <c r="C525" i="10"/>
  <c r="G525" i="10" s="1"/>
  <c r="G19" i="4"/>
  <c r="CF76" i="1"/>
  <c r="AE52" i="1" s="1"/>
  <c r="AE67" i="1" s="1"/>
  <c r="C145" i="9" s="1"/>
  <c r="C560" i="10"/>
  <c r="C643" i="10"/>
  <c r="C518" i="10"/>
  <c r="C619" i="10"/>
  <c r="C705" i="10"/>
  <c r="C504" i="10"/>
  <c r="G504" i="10" s="1"/>
  <c r="C551" i="10"/>
  <c r="C535" i="10"/>
  <c r="G535" i="10" s="1"/>
  <c r="C690" i="10"/>
  <c r="H523" i="10"/>
  <c r="C629" i="10"/>
  <c r="C559" i="10"/>
  <c r="C627" i="10"/>
  <c r="C676" i="10"/>
  <c r="C549" i="10"/>
  <c r="C706" i="10"/>
  <c r="C565" i="10"/>
  <c r="C698" i="10"/>
  <c r="D5" i="7"/>
  <c r="F9" i="6"/>
  <c r="D186" i="9"/>
  <c r="C575" i="1"/>
  <c r="H12" i="9"/>
  <c r="C44" i="9"/>
  <c r="C236" i="9"/>
  <c r="I268" i="9"/>
  <c r="C218" i="9"/>
  <c r="G28" i="4"/>
  <c r="U52" i="1"/>
  <c r="U67" i="1" s="1"/>
  <c r="G81" i="9" s="1"/>
  <c r="CF77" i="1"/>
  <c r="R48" i="1"/>
  <c r="R62" i="1" s="1"/>
  <c r="D76" i="9" s="1"/>
  <c r="AJ48" i="1"/>
  <c r="AJ62" i="1" s="1"/>
  <c r="AX48" i="1"/>
  <c r="AX62" i="1" s="1"/>
  <c r="H204" i="9" s="1"/>
  <c r="BJ48" i="1"/>
  <c r="BJ62" i="1" s="1"/>
  <c r="BG48" i="1"/>
  <c r="BG62" i="1" s="1"/>
  <c r="I48" i="1"/>
  <c r="I62" i="1" s="1"/>
  <c r="BE48" i="1"/>
  <c r="BE62" i="1" s="1"/>
  <c r="U48" i="1"/>
  <c r="U62" i="1" s="1"/>
  <c r="AE48" i="1"/>
  <c r="AE62" i="1" s="1"/>
  <c r="C140" i="9" s="1"/>
  <c r="C204" i="9"/>
  <c r="D368" i="1"/>
  <c r="C120" i="8" s="1"/>
  <c r="AB48" i="1"/>
  <c r="AB62" i="1" s="1"/>
  <c r="G108" i="9" s="1"/>
  <c r="I362" i="9"/>
  <c r="C624" i="10"/>
  <c r="V48" i="1"/>
  <c r="V62" i="1" s="1"/>
  <c r="H76" i="9" s="1"/>
  <c r="AL48" i="1"/>
  <c r="AL62" i="1" s="1"/>
  <c r="C172" i="9" s="1"/>
  <c r="BL48" i="1"/>
  <c r="BL62" i="1" s="1"/>
  <c r="H268" i="9" s="1"/>
  <c r="BX48" i="1"/>
  <c r="BX62" i="1" s="1"/>
  <c r="CB48" i="1"/>
  <c r="CB62" i="1" s="1"/>
  <c r="C364" i="9" s="1"/>
  <c r="K48" i="1"/>
  <c r="K62" i="1" s="1"/>
  <c r="D44" i="9" s="1"/>
  <c r="Q48" i="1"/>
  <c r="Q62" i="1" s="1"/>
  <c r="I140" i="9"/>
  <c r="M48" i="1"/>
  <c r="M62" i="1" s="1"/>
  <c r="F44" i="9" s="1"/>
  <c r="D48" i="1"/>
  <c r="I363" i="9"/>
  <c r="D32" i="6"/>
  <c r="F19" i="4"/>
  <c r="C415" i="1"/>
  <c r="C448" i="1"/>
  <c r="G90" i="9"/>
  <c r="I370" i="9"/>
  <c r="D463" i="1"/>
  <c r="AJ52" i="1"/>
  <c r="AJ67" i="1" s="1"/>
  <c r="AL52" i="1"/>
  <c r="AL67" i="1" s="1"/>
  <c r="D612" i="1"/>
  <c r="Z48" i="1"/>
  <c r="Z62" i="1" s="1"/>
  <c r="AP48" i="1"/>
  <c r="AP62" i="1" s="1"/>
  <c r="BB48" i="1"/>
  <c r="BB62" i="1" s="1"/>
  <c r="E236" i="9" s="1"/>
  <c r="CA48" i="1"/>
  <c r="CA62" i="1" s="1"/>
  <c r="AA48" i="1"/>
  <c r="AA62" i="1" s="1"/>
  <c r="F108" i="9" s="1"/>
  <c r="AG48" i="1"/>
  <c r="AG62" i="1" s="1"/>
  <c r="E140" i="9" s="1"/>
  <c r="BI48" i="1"/>
  <c r="BI62" i="1" s="1"/>
  <c r="L48" i="1"/>
  <c r="L62" i="1" s="1"/>
  <c r="F15" i="6"/>
  <c r="B19" i="4"/>
  <c r="C440" i="1"/>
  <c r="C640" i="10"/>
  <c r="H497" i="10"/>
  <c r="BB52" i="1"/>
  <c r="BB67" i="1" s="1"/>
  <c r="BZ52" i="1"/>
  <c r="BZ67" i="1" s="1"/>
  <c r="H337" i="9" s="1"/>
  <c r="F48" i="1"/>
  <c r="F62" i="1" s="1"/>
  <c r="F12" i="9" s="1"/>
  <c r="AD48" i="1"/>
  <c r="AD62" i="1" s="1"/>
  <c r="I108" i="9" s="1"/>
  <c r="BD48" i="1"/>
  <c r="BD62" i="1" s="1"/>
  <c r="BP48" i="1"/>
  <c r="BP62" i="1" s="1"/>
  <c r="BW48" i="1"/>
  <c r="BW62" i="1" s="1"/>
  <c r="BU48" i="1"/>
  <c r="BU62" i="1" s="1"/>
  <c r="BA48" i="1"/>
  <c r="BA62" i="1" s="1"/>
  <c r="AM48" i="1"/>
  <c r="AM62" i="1" s="1"/>
  <c r="AU48" i="1"/>
  <c r="AU62" i="1" s="1"/>
  <c r="C34" i="5"/>
  <c r="P48" i="1"/>
  <c r="P62" i="1" s="1"/>
  <c r="I44" i="9" s="1"/>
  <c r="W48" i="1"/>
  <c r="W62" i="1" s="1"/>
  <c r="I76" i="9" s="1"/>
  <c r="C526" i="10"/>
  <c r="C707" i="10"/>
  <c r="Y52" i="1"/>
  <c r="Y67" i="1" s="1"/>
  <c r="Y71" i="1" s="1"/>
  <c r="C690" i="1" s="1"/>
  <c r="Z52" i="1"/>
  <c r="Z67" i="1" s="1"/>
  <c r="E113" i="9" s="1"/>
  <c r="AV52" i="1"/>
  <c r="AV67" i="1" s="1"/>
  <c r="AF48" i="1"/>
  <c r="AF62" i="1" s="1"/>
  <c r="AR48" i="1"/>
  <c r="AR62" i="1" s="1"/>
  <c r="BF48" i="1"/>
  <c r="BF62" i="1" s="1"/>
  <c r="BR48" i="1"/>
  <c r="BR62" i="1" s="1"/>
  <c r="G300" i="9" s="1"/>
  <c r="AI48" i="1"/>
  <c r="AI62" i="1" s="1"/>
  <c r="AO48" i="1"/>
  <c r="AO62" i="1" s="1"/>
  <c r="BQ48" i="1"/>
  <c r="BQ62" i="1" s="1"/>
  <c r="O48" i="1"/>
  <c r="O62" i="1" s="1"/>
  <c r="AC48" i="1"/>
  <c r="AC62" i="1" s="1"/>
  <c r="H108" i="9" s="1"/>
  <c r="T48" i="1"/>
  <c r="T62" i="1" s="1"/>
  <c r="F76" i="9" s="1"/>
  <c r="B440" i="1"/>
  <c r="C186" i="9"/>
  <c r="G76" i="9"/>
  <c r="H332" i="9"/>
  <c r="F28" i="4"/>
  <c r="D277" i="1"/>
  <c r="C35" i="8" s="1"/>
  <c r="B476" i="1"/>
  <c r="B465" i="1"/>
  <c r="C112" i="8"/>
  <c r="E58" i="9"/>
  <c r="I58" i="9"/>
  <c r="F90" i="9"/>
  <c r="D218" i="9"/>
  <c r="C33" i="8"/>
  <c r="G154" i="9"/>
  <c r="E76" i="9"/>
  <c r="I122" i="9"/>
  <c r="C122" i="9"/>
  <c r="I90" i="9"/>
  <c r="G511" i="10"/>
  <c r="H511" i="10" s="1"/>
  <c r="G509" i="10"/>
  <c r="H509" i="10" s="1"/>
  <c r="G503" i="10"/>
  <c r="H503" i="10"/>
  <c r="G546" i="10"/>
  <c r="H546" i="10"/>
  <c r="G522" i="10"/>
  <c r="H522" i="10" s="1"/>
  <c r="H512" i="10"/>
  <c r="G512" i="10"/>
  <c r="G520" i="10"/>
  <c r="H520" i="10" s="1"/>
  <c r="G517" i="10"/>
  <c r="H517" i="10" s="1"/>
  <c r="G498" i="10"/>
  <c r="H498" i="10"/>
  <c r="G528" i="10"/>
  <c r="H528" i="10" s="1"/>
  <c r="G524" i="10"/>
  <c r="H524" i="10" s="1"/>
  <c r="C71" i="10"/>
  <c r="CE62" i="10"/>
  <c r="H510" i="10"/>
  <c r="G510" i="10"/>
  <c r="G544" i="10"/>
  <c r="H544" i="10" s="1"/>
  <c r="G550" i="10"/>
  <c r="H550" i="10" s="1"/>
  <c r="G516" i="10"/>
  <c r="H516" i="10" s="1"/>
  <c r="G518" i="10"/>
  <c r="H518" i="10" s="1"/>
  <c r="G514" i="10"/>
  <c r="H514" i="10" s="1"/>
  <c r="G526" i="10"/>
  <c r="H526" i="10" s="1"/>
  <c r="D615" i="10"/>
  <c r="G530" i="10"/>
  <c r="H530" i="10" s="1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D204" i="9"/>
  <c r="G332" i="9"/>
  <c r="C300" i="9"/>
  <c r="G44" i="9"/>
  <c r="B446" i="1"/>
  <c r="D242" i="1"/>
  <c r="E332" i="9"/>
  <c r="E12" i="9"/>
  <c r="C418" i="1"/>
  <c r="D438" i="1"/>
  <c r="C108" i="9"/>
  <c r="F14" i="6"/>
  <c r="C471" i="1"/>
  <c r="F10" i="6"/>
  <c r="D339" i="1"/>
  <c r="D26" i="9"/>
  <c r="CE75" i="1"/>
  <c r="G204" i="9"/>
  <c r="D108" i="9"/>
  <c r="F7" i="6"/>
  <c r="E204" i="1"/>
  <c r="C468" i="1"/>
  <c r="I383" i="9"/>
  <c r="D22" i="7"/>
  <c r="C40" i="5"/>
  <c r="C420" i="1"/>
  <c r="B28" i="4"/>
  <c r="F186" i="9"/>
  <c r="I204" i="9"/>
  <c r="H172" i="9"/>
  <c r="BQ52" i="1"/>
  <c r="BQ67" i="1" s="1"/>
  <c r="BM52" i="1"/>
  <c r="BM67" i="1" s="1"/>
  <c r="BM71" i="1" s="1"/>
  <c r="C638" i="1" s="1"/>
  <c r="BN52" i="1"/>
  <c r="BN67" i="1" s="1"/>
  <c r="D52" i="1"/>
  <c r="D67" i="1" s="1"/>
  <c r="G52" i="1"/>
  <c r="G67" i="1" s="1"/>
  <c r="G71" i="1" s="1"/>
  <c r="I376" i="9"/>
  <c r="C463" i="1"/>
  <c r="D58" i="9"/>
  <c r="G26" i="9"/>
  <c r="E217" i="1"/>
  <c r="I384" i="9"/>
  <c r="L612" i="1"/>
  <c r="F218" i="9"/>
  <c r="D90" i="9"/>
  <c r="D364" i="9"/>
  <c r="D464" i="1"/>
  <c r="H154" i="9"/>
  <c r="I367" i="9"/>
  <c r="D373" i="1"/>
  <c r="D434" i="1"/>
  <c r="D292" i="1"/>
  <c r="C58" i="9"/>
  <c r="U71" i="1" l="1"/>
  <c r="G85" i="9" s="1"/>
  <c r="BX52" i="1"/>
  <c r="BX67" i="1" s="1"/>
  <c r="F337" i="9" s="1"/>
  <c r="BJ52" i="1"/>
  <c r="BJ67" i="1" s="1"/>
  <c r="BJ71" i="1" s="1"/>
  <c r="H300" i="9"/>
  <c r="C12" i="9"/>
  <c r="D465" i="1"/>
  <c r="F209" i="9"/>
  <c r="BN71" i="1"/>
  <c r="C619" i="1" s="1"/>
  <c r="E204" i="9"/>
  <c r="F268" i="9"/>
  <c r="G172" i="9"/>
  <c r="BZ71" i="1"/>
  <c r="H341" i="9" s="1"/>
  <c r="D117" i="9"/>
  <c r="I332" i="9"/>
  <c r="C518" i="1"/>
  <c r="G518" i="1" s="1"/>
  <c r="AV71" i="1"/>
  <c r="F213" i="9" s="1"/>
  <c r="C76" i="9"/>
  <c r="D62" i="1"/>
  <c r="CE48" i="1"/>
  <c r="BB71" i="1"/>
  <c r="C547" i="1" s="1"/>
  <c r="I236" i="9"/>
  <c r="F332" i="9"/>
  <c r="C648" i="10"/>
  <c r="M716" i="10" s="1"/>
  <c r="C177" i="9"/>
  <c r="K52" i="1"/>
  <c r="K67" i="1" s="1"/>
  <c r="K71" i="1" s="1"/>
  <c r="AC52" i="1"/>
  <c r="AC67" i="1" s="1"/>
  <c r="AC71" i="1" s="1"/>
  <c r="C694" i="1" s="1"/>
  <c r="BG52" i="1"/>
  <c r="BG67" i="1" s="1"/>
  <c r="AP52" i="1"/>
  <c r="AP67" i="1" s="1"/>
  <c r="AP71" i="1" s="1"/>
  <c r="BO52" i="1"/>
  <c r="BO67" i="1" s="1"/>
  <c r="BO71" i="1" s="1"/>
  <c r="D309" i="9" s="1"/>
  <c r="BP52" i="1"/>
  <c r="BP67" i="1" s="1"/>
  <c r="BP71" i="1" s="1"/>
  <c r="BT52" i="1"/>
  <c r="BT67" i="1" s="1"/>
  <c r="BT71" i="1" s="1"/>
  <c r="AX52" i="1"/>
  <c r="AX67" i="1" s="1"/>
  <c r="BV52" i="1"/>
  <c r="BV67" i="1" s="1"/>
  <c r="BV71" i="1" s="1"/>
  <c r="C567" i="1" s="1"/>
  <c r="T52" i="1"/>
  <c r="T67" i="1" s="1"/>
  <c r="T71" i="1" s="1"/>
  <c r="F85" i="9" s="1"/>
  <c r="AY52" i="1"/>
  <c r="AY67" i="1" s="1"/>
  <c r="BF52" i="1"/>
  <c r="BF67" i="1" s="1"/>
  <c r="I241" i="9" s="1"/>
  <c r="AO52" i="1"/>
  <c r="AO67" i="1" s="1"/>
  <c r="AO71" i="1" s="1"/>
  <c r="W52" i="1"/>
  <c r="W67" i="1" s="1"/>
  <c r="V52" i="1"/>
  <c r="V67" i="1" s="1"/>
  <c r="BH52" i="1"/>
  <c r="BH67" i="1" s="1"/>
  <c r="BH71" i="1" s="1"/>
  <c r="C553" i="1" s="1"/>
  <c r="X52" i="1"/>
  <c r="X67" i="1" s="1"/>
  <c r="X71" i="1" s="1"/>
  <c r="AN52" i="1"/>
  <c r="AN67" i="1" s="1"/>
  <c r="AN71" i="1" s="1"/>
  <c r="C705" i="1" s="1"/>
  <c r="BC52" i="1"/>
  <c r="BC67" i="1" s="1"/>
  <c r="AD52" i="1"/>
  <c r="AD67" i="1" s="1"/>
  <c r="AH52" i="1"/>
  <c r="AH67" i="1" s="1"/>
  <c r="AH71" i="1" s="1"/>
  <c r="C699" i="1" s="1"/>
  <c r="H52" i="1"/>
  <c r="H67" i="1" s="1"/>
  <c r="H71" i="1" s="1"/>
  <c r="H21" i="9" s="1"/>
  <c r="AR52" i="1"/>
  <c r="AR67" i="1" s="1"/>
  <c r="AR71" i="1" s="1"/>
  <c r="Q52" i="1"/>
  <c r="Q67" i="1" s="1"/>
  <c r="Q71" i="1" s="1"/>
  <c r="BU52" i="1"/>
  <c r="BU67" i="1" s="1"/>
  <c r="I52" i="1"/>
  <c r="I67" i="1" s="1"/>
  <c r="I71" i="1" s="1"/>
  <c r="BE52" i="1"/>
  <c r="BE67" i="1" s="1"/>
  <c r="AK52" i="1"/>
  <c r="AK67" i="1" s="1"/>
  <c r="AW52" i="1"/>
  <c r="AW67" i="1" s="1"/>
  <c r="AW71" i="1" s="1"/>
  <c r="BY52" i="1"/>
  <c r="BY67" i="1" s="1"/>
  <c r="BY71" i="1" s="1"/>
  <c r="G341" i="9" s="1"/>
  <c r="AM52" i="1"/>
  <c r="AM67" i="1" s="1"/>
  <c r="O52" i="1"/>
  <c r="O67" i="1" s="1"/>
  <c r="BI52" i="1"/>
  <c r="BI67" i="1" s="1"/>
  <c r="BK52" i="1"/>
  <c r="BK67" i="1" s="1"/>
  <c r="AG52" i="1"/>
  <c r="AG67" i="1" s="1"/>
  <c r="E145" i="9" s="1"/>
  <c r="AU52" i="1"/>
  <c r="AU67" i="1" s="1"/>
  <c r="AU71" i="1" s="1"/>
  <c r="AS52" i="1"/>
  <c r="AS67" i="1" s="1"/>
  <c r="S52" i="1"/>
  <c r="S67" i="1" s="1"/>
  <c r="S71" i="1" s="1"/>
  <c r="C684" i="1" s="1"/>
  <c r="C52" i="1"/>
  <c r="C67" i="1" s="1"/>
  <c r="R52" i="1"/>
  <c r="R67" i="1" s="1"/>
  <c r="R71" i="1" s="1"/>
  <c r="D85" i="9" s="1"/>
  <c r="J52" i="1"/>
  <c r="J67" i="1" s="1"/>
  <c r="J71" i="1" s="1"/>
  <c r="BA52" i="1"/>
  <c r="BA67" i="1" s="1"/>
  <c r="AB52" i="1"/>
  <c r="AB67" i="1" s="1"/>
  <c r="AB71" i="1" s="1"/>
  <c r="G117" i="9" s="1"/>
  <c r="E52" i="1"/>
  <c r="E67" i="1" s="1"/>
  <c r="BR52" i="1"/>
  <c r="BR67" i="1" s="1"/>
  <c r="G305" i="9" s="1"/>
  <c r="AA52" i="1"/>
  <c r="AA67" i="1" s="1"/>
  <c r="F113" i="9" s="1"/>
  <c r="M52" i="1"/>
  <c r="M67" i="1" s="1"/>
  <c r="M71" i="1" s="1"/>
  <c r="C678" i="1" s="1"/>
  <c r="CB52" i="1"/>
  <c r="CB67" i="1" s="1"/>
  <c r="C369" i="9" s="1"/>
  <c r="F52" i="1"/>
  <c r="F67" i="1" s="1"/>
  <c r="F17" i="9" s="1"/>
  <c r="BD52" i="1"/>
  <c r="BD67" i="1" s="1"/>
  <c r="AI52" i="1"/>
  <c r="AI67" i="1" s="1"/>
  <c r="AZ52" i="1"/>
  <c r="AZ67" i="1" s="1"/>
  <c r="AZ71" i="1" s="1"/>
  <c r="C545" i="1" s="1"/>
  <c r="G545" i="1" s="1"/>
  <c r="P52" i="1"/>
  <c r="P67" i="1" s="1"/>
  <c r="P71" i="1" s="1"/>
  <c r="L52" i="1"/>
  <c r="L67" i="1" s="1"/>
  <c r="CC52" i="1"/>
  <c r="CC67" i="1" s="1"/>
  <c r="CC71" i="1" s="1"/>
  <c r="C574" i="1" s="1"/>
  <c r="BW52" i="1"/>
  <c r="BW67" i="1" s="1"/>
  <c r="BW71" i="1" s="1"/>
  <c r="CA52" i="1"/>
  <c r="CA67" i="1" s="1"/>
  <c r="CA71" i="1" s="1"/>
  <c r="AQ52" i="1"/>
  <c r="AQ67" i="1" s="1"/>
  <c r="AQ71" i="1" s="1"/>
  <c r="C536" i="1" s="1"/>
  <c r="G536" i="1" s="1"/>
  <c r="N52" i="1"/>
  <c r="N67" i="1" s="1"/>
  <c r="N71" i="1" s="1"/>
  <c r="BL52" i="1"/>
  <c r="BL67" i="1" s="1"/>
  <c r="BL71" i="1" s="1"/>
  <c r="H277" i="9" s="1"/>
  <c r="BS52" i="1"/>
  <c r="BS67" i="1" s="1"/>
  <c r="BS71" i="1" s="1"/>
  <c r="AT52" i="1"/>
  <c r="AT67" i="1" s="1"/>
  <c r="AT71" i="1" s="1"/>
  <c r="D213" i="9" s="1"/>
  <c r="AF52" i="1"/>
  <c r="AF67" i="1" s="1"/>
  <c r="AF71" i="1" s="1"/>
  <c r="D149" i="9" s="1"/>
  <c r="D172" i="9"/>
  <c r="G140" i="9"/>
  <c r="F172" i="9"/>
  <c r="H44" i="9"/>
  <c r="H236" i="9"/>
  <c r="Z71" i="1"/>
  <c r="C519" i="1" s="1"/>
  <c r="G519" i="1" s="1"/>
  <c r="E108" i="9"/>
  <c r="V71" i="1"/>
  <c r="C687" i="1" s="1"/>
  <c r="D113" i="9"/>
  <c r="H145" i="9"/>
  <c r="F300" i="9"/>
  <c r="BQ71" i="1"/>
  <c r="AX71" i="1"/>
  <c r="H213" i="9" s="1"/>
  <c r="I277" i="9"/>
  <c r="C558" i="1"/>
  <c r="AL71" i="1"/>
  <c r="C703" i="1" s="1"/>
  <c r="G236" i="9"/>
  <c r="D140" i="9"/>
  <c r="F71" i="1"/>
  <c r="L71" i="1"/>
  <c r="E44" i="9"/>
  <c r="E300" i="9"/>
  <c r="C503" i="1"/>
  <c r="G503" i="1" s="1"/>
  <c r="C53" i="9"/>
  <c r="C675" i="1"/>
  <c r="E241" i="9"/>
  <c r="I172" i="9"/>
  <c r="D236" i="9"/>
  <c r="BA71" i="1"/>
  <c r="I12" i="9"/>
  <c r="H140" i="9"/>
  <c r="AJ71" i="1"/>
  <c r="AE71" i="1"/>
  <c r="C332" i="9"/>
  <c r="BU71" i="1"/>
  <c r="E268" i="9"/>
  <c r="BI71" i="1"/>
  <c r="C268" i="9"/>
  <c r="BG71" i="1"/>
  <c r="C241" i="9"/>
  <c r="C640" i="1"/>
  <c r="I309" i="9"/>
  <c r="C565" i="1"/>
  <c r="C541" i="1"/>
  <c r="D711" i="10"/>
  <c r="D703" i="10"/>
  <c r="D695" i="10"/>
  <c r="D687" i="10"/>
  <c r="D708" i="10"/>
  <c r="D700" i="10"/>
  <c r="D692" i="10"/>
  <c r="D684" i="10"/>
  <c r="D676" i="10"/>
  <c r="D668" i="10"/>
  <c r="D693" i="10"/>
  <c r="D691" i="10"/>
  <c r="D689" i="10"/>
  <c r="D647" i="10"/>
  <c r="D638" i="10"/>
  <c r="D630" i="10"/>
  <c r="D620" i="10"/>
  <c r="D616" i="10"/>
  <c r="D690" i="10"/>
  <c r="D688" i="10"/>
  <c r="D682" i="10"/>
  <c r="D677" i="10"/>
  <c r="D672" i="10"/>
  <c r="D639" i="10"/>
  <c r="D712" i="10"/>
  <c r="D710" i="10"/>
  <c r="D671" i="10"/>
  <c r="D641" i="10"/>
  <c r="D633" i="10"/>
  <c r="D625" i="10"/>
  <c r="D709" i="10"/>
  <c r="D707" i="10"/>
  <c r="D705" i="10"/>
  <c r="D685" i="10"/>
  <c r="D680" i="10"/>
  <c r="D675" i="10"/>
  <c r="D670" i="10"/>
  <c r="D642" i="10"/>
  <c r="D634" i="10"/>
  <c r="D628" i="10"/>
  <c r="D622" i="10"/>
  <c r="D618" i="10"/>
  <c r="D698" i="10"/>
  <c r="D696" i="10"/>
  <c r="D694" i="10"/>
  <c r="D683" i="10"/>
  <c r="D678" i="10"/>
  <c r="D673" i="10"/>
  <c r="D646" i="10"/>
  <c r="D637" i="10"/>
  <c r="D635" i="10"/>
  <c r="D716" i="10"/>
  <c r="D713" i="10"/>
  <c r="D686" i="10"/>
  <c r="D681" i="10"/>
  <c r="D627" i="10"/>
  <c r="D619" i="10"/>
  <c r="D643" i="10"/>
  <c r="D631" i="10"/>
  <c r="D629" i="10"/>
  <c r="D624" i="10"/>
  <c r="D701" i="10"/>
  <c r="D699" i="10"/>
  <c r="D697" i="10"/>
  <c r="D679" i="10"/>
  <c r="D674" i="10"/>
  <c r="D669" i="10"/>
  <c r="D645" i="10"/>
  <c r="D617" i="10"/>
  <c r="D636" i="10"/>
  <c r="D626" i="10"/>
  <c r="D623" i="10"/>
  <c r="D640" i="10"/>
  <c r="D706" i="10"/>
  <c r="D704" i="10"/>
  <c r="D702" i="10"/>
  <c r="D632" i="10"/>
  <c r="D621" i="10"/>
  <c r="D644" i="10"/>
  <c r="C428" i="10"/>
  <c r="C441" i="10" s="1"/>
  <c r="CE71" i="10"/>
  <c r="C716" i="10" s="1"/>
  <c r="C668" i="10"/>
  <c r="C715" i="10" s="1"/>
  <c r="C496" i="10"/>
  <c r="B511" i="1"/>
  <c r="B573" i="1"/>
  <c r="H501" i="1"/>
  <c r="F501" i="1"/>
  <c r="F517" i="1"/>
  <c r="F499" i="1"/>
  <c r="H505" i="1"/>
  <c r="F505" i="1"/>
  <c r="F497" i="1"/>
  <c r="F515" i="1"/>
  <c r="G17" i="9"/>
  <c r="I273" i="9"/>
  <c r="D27" i="7"/>
  <c r="B448" i="1"/>
  <c r="F544" i="1"/>
  <c r="F536" i="1"/>
  <c r="F528" i="1"/>
  <c r="F520" i="1"/>
  <c r="D341" i="1"/>
  <c r="C481" i="1" s="1"/>
  <c r="C50" i="8"/>
  <c r="C620" i="1"/>
  <c r="D373" i="9"/>
  <c r="I378" i="9"/>
  <c r="K612" i="1"/>
  <c r="C465" i="1"/>
  <c r="C309" i="9"/>
  <c r="C126" i="8"/>
  <c r="D391" i="1"/>
  <c r="F32" i="6"/>
  <c r="C478" i="1"/>
  <c r="C305" i="9"/>
  <c r="C102" i="8"/>
  <c r="C482" i="1"/>
  <c r="F498" i="1"/>
  <c r="I145" i="9"/>
  <c r="C476" i="1"/>
  <c r="F16" i="6"/>
  <c r="C672" i="1"/>
  <c r="C500" i="1"/>
  <c r="G500" i="1" s="1"/>
  <c r="G21" i="9"/>
  <c r="E245" i="9"/>
  <c r="C632" i="1"/>
  <c r="F516" i="1"/>
  <c r="D17" i="9"/>
  <c r="F305" i="9"/>
  <c r="C535" i="1"/>
  <c r="G535" i="1" s="1"/>
  <c r="C707" i="1"/>
  <c r="G181" i="9"/>
  <c r="F540" i="1"/>
  <c r="H540" i="1"/>
  <c r="F532" i="1"/>
  <c r="H532" i="1"/>
  <c r="F524" i="1"/>
  <c r="F550" i="1"/>
  <c r="C568" i="1"/>
  <c r="C643" i="1"/>
  <c r="E341" i="9"/>
  <c r="G53" i="9"/>
  <c r="C507" i="1"/>
  <c r="G507" i="1" s="1"/>
  <c r="C679" i="1"/>
  <c r="C555" i="1" l="1"/>
  <c r="F277" i="9"/>
  <c r="C617" i="1"/>
  <c r="C514" i="1"/>
  <c r="G514" i="1" s="1"/>
  <c r="C512" i="1"/>
  <c r="G512" i="1" s="1"/>
  <c r="C686" i="1"/>
  <c r="E85" i="9"/>
  <c r="C636" i="1"/>
  <c r="F273" i="9"/>
  <c r="C713" i="1"/>
  <c r="BX71" i="1"/>
  <c r="F49" i="9"/>
  <c r="F149" i="9"/>
  <c r="AA71" i="1"/>
  <c r="C520" i="1" s="1"/>
  <c r="G520" i="1" s="1"/>
  <c r="C527" i="1"/>
  <c r="G527" i="1" s="1"/>
  <c r="H85" i="9"/>
  <c r="D277" i="9"/>
  <c r="I49" i="9"/>
  <c r="D341" i="9"/>
  <c r="C559" i="1"/>
  <c r="D337" i="9"/>
  <c r="C628" i="1"/>
  <c r="C642" i="1"/>
  <c r="H209" i="9"/>
  <c r="C113" i="9"/>
  <c r="C245" i="9"/>
  <c r="C515" i="1"/>
  <c r="G515" i="1" s="1"/>
  <c r="C539" i="1"/>
  <c r="G539" i="1" s="1"/>
  <c r="G209" i="9"/>
  <c r="F81" i="9"/>
  <c r="C560" i="1"/>
  <c r="C521" i="1"/>
  <c r="G521" i="1" s="1"/>
  <c r="I337" i="9"/>
  <c r="C570" i="1"/>
  <c r="C708" i="1"/>
  <c r="C627" i="1"/>
  <c r="C693" i="1"/>
  <c r="C181" i="9"/>
  <c r="C673" i="1"/>
  <c r="BD71" i="1"/>
  <c r="C624" i="1" s="1"/>
  <c r="C571" i="1"/>
  <c r="C646" i="1"/>
  <c r="C709" i="1"/>
  <c r="C537" i="1"/>
  <c r="G537" i="1" s="1"/>
  <c r="I181" i="9"/>
  <c r="C647" i="1"/>
  <c r="C572" i="1"/>
  <c r="I341" i="9"/>
  <c r="F181" i="9"/>
  <c r="C534" i="1"/>
  <c r="G534" i="1" s="1"/>
  <c r="C706" i="1"/>
  <c r="C509" i="1"/>
  <c r="G509" i="1" s="1"/>
  <c r="I53" i="9"/>
  <c r="C681" i="1"/>
  <c r="C510" i="1"/>
  <c r="G510" i="1" s="1"/>
  <c r="C682" i="1"/>
  <c r="C85" i="9"/>
  <c r="E213" i="9"/>
  <c r="C540" i="1"/>
  <c r="G540" i="1" s="1"/>
  <c r="C712" i="1"/>
  <c r="C711" i="1"/>
  <c r="C501" i="1"/>
  <c r="G501" i="1" s="1"/>
  <c r="C645" i="1"/>
  <c r="G337" i="9"/>
  <c r="C533" i="1"/>
  <c r="G533" i="1" s="1"/>
  <c r="G145" i="9"/>
  <c r="AI71" i="1"/>
  <c r="C209" i="9"/>
  <c r="AS71" i="1"/>
  <c r="D177" i="9"/>
  <c r="AM71" i="1"/>
  <c r="AG71" i="1"/>
  <c r="CE67" i="1"/>
  <c r="E71" i="1"/>
  <c r="CB71" i="1"/>
  <c r="E181" i="9"/>
  <c r="H181" i="9"/>
  <c r="C542" i="1"/>
  <c r="G213" i="9"/>
  <c r="C631" i="1"/>
  <c r="O71" i="1"/>
  <c r="H49" i="9"/>
  <c r="BK71" i="1"/>
  <c r="AK71" i="1"/>
  <c r="I113" i="9"/>
  <c r="AD71" i="1"/>
  <c r="BF71" i="1"/>
  <c r="BE71" i="1"/>
  <c r="I81" i="9"/>
  <c r="H177" i="9"/>
  <c r="BC71" i="1"/>
  <c r="AY71" i="1"/>
  <c r="BR71" i="1"/>
  <c r="W71" i="1"/>
  <c r="C516" i="1" s="1"/>
  <c r="G516" i="1" s="1"/>
  <c r="C639" i="1"/>
  <c r="H309" i="9"/>
  <c r="C564" i="1"/>
  <c r="C71" i="1"/>
  <c r="C117" i="9"/>
  <c r="C517" i="1"/>
  <c r="C689" i="1"/>
  <c r="D71" i="1"/>
  <c r="CE62" i="1"/>
  <c r="D12" i="9"/>
  <c r="F117" i="9"/>
  <c r="C692" i="1"/>
  <c r="I369" i="9"/>
  <c r="C433" i="1"/>
  <c r="H241" i="9"/>
  <c r="F241" i="9"/>
  <c r="G241" i="9"/>
  <c r="CE52" i="1"/>
  <c r="G273" i="9"/>
  <c r="C17" i="9"/>
  <c r="D369" i="9"/>
  <c r="H81" i="9"/>
  <c r="C273" i="9"/>
  <c r="E273" i="9"/>
  <c r="D209" i="9"/>
  <c r="E49" i="9"/>
  <c r="E17" i="9"/>
  <c r="D81" i="9"/>
  <c r="E209" i="9"/>
  <c r="I17" i="9"/>
  <c r="H17" i="9"/>
  <c r="E177" i="9"/>
  <c r="E305" i="9"/>
  <c r="H113" i="9"/>
  <c r="G49" i="9"/>
  <c r="I177" i="9"/>
  <c r="I209" i="9"/>
  <c r="C637" i="1"/>
  <c r="H305" i="9"/>
  <c r="G113" i="9"/>
  <c r="C337" i="9"/>
  <c r="F145" i="9"/>
  <c r="F177" i="9"/>
  <c r="D305" i="9"/>
  <c r="D49" i="9"/>
  <c r="D145" i="9"/>
  <c r="C49" i="9"/>
  <c r="I305" i="9"/>
  <c r="C522" i="1"/>
  <c r="G522" i="1" s="1"/>
  <c r="H273" i="9"/>
  <c r="E337" i="9"/>
  <c r="D241" i="9"/>
  <c r="E81" i="9"/>
  <c r="C81" i="9"/>
  <c r="D273" i="9"/>
  <c r="G177" i="9"/>
  <c r="C685" i="1"/>
  <c r="C549" i="1"/>
  <c r="C683" i="1"/>
  <c r="C557" i="1"/>
  <c r="C511" i="1"/>
  <c r="G511" i="1" s="1"/>
  <c r="C513" i="1"/>
  <c r="G513" i="1" s="1"/>
  <c r="C691" i="1"/>
  <c r="E117" i="9"/>
  <c r="C525" i="1"/>
  <c r="G525" i="1" s="1"/>
  <c r="C543" i="1"/>
  <c r="C616" i="1"/>
  <c r="F53" i="9"/>
  <c r="C506" i="1"/>
  <c r="G506" i="1" s="1"/>
  <c r="H117" i="9"/>
  <c r="C697" i="1"/>
  <c r="D53" i="9"/>
  <c r="C504" i="1"/>
  <c r="G504" i="1" s="1"/>
  <c r="C676" i="1"/>
  <c r="F309" i="9"/>
  <c r="C562" i="1"/>
  <c r="C623" i="1"/>
  <c r="C641" i="1"/>
  <c r="C566" i="1"/>
  <c r="C341" i="9"/>
  <c r="C618" i="1"/>
  <c r="C552" i="1"/>
  <c r="C277" i="9"/>
  <c r="C677" i="1"/>
  <c r="E53" i="9"/>
  <c r="C505" i="1"/>
  <c r="G505" i="1" s="1"/>
  <c r="H149" i="9"/>
  <c r="C529" i="1"/>
  <c r="G529" i="1" s="1"/>
  <c r="C701" i="1"/>
  <c r="I21" i="9"/>
  <c r="C502" i="1"/>
  <c r="G502" i="1" s="1"/>
  <c r="C674" i="1"/>
  <c r="C531" i="1"/>
  <c r="G531" i="1" s="1"/>
  <c r="C554" i="1"/>
  <c r="C634" i="1"/>
  <c r="E277" i="9"/>
  <c r="C524" i="1"/>
  <c r="C149" i="9"/>
  <c r="C696" i="1"/>
  <c r="C630" i="1"/>
  <c r="C546" i="1"/>
  <c r="G546" i="1" s="1"/>
  <c r="D245" i="9"/>
  <c r="E309" i="9"/>
  <c r="C621" i="1"/>
  <c r="C561" i="1"/>
  <c r="F21" i="9"/>
  <c r="C671" i="1"/>
  <c r="C499" i="1"/>
  <c r="H520" i="1"/>
  <c r="H515" i="1"/>
  <c r="H536" i="1"/>
  <c r="E612" i="10"/>
  <c r="G496" i="10"/>
  <c r="H496" i="10" s="1"/>
  <c r="D715" i="10"/>
  <c r="E623" i="10"/>
  <c r="H511" i="1"/>
  <c r="F511" i="1"/>
  <c r="B496" i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F530" i="1"/>
  <c r="F512" i="1"/>
  <c r="H512" i="1"/>
  <c r="F526" i="1"/>
  <c r="F503" i="1"/>
  <c r="H503" i="1"/>
  <c r="F508" i="1"/>
  <c r="F514" i="1"/>
  <c r="H514" i="1"/>
  <c r="H507" i="1"/>
  <c r="F507" i="1"/>
  <c r="H518" i="1"/>
  <c r="F518" i="1"/>
  <c r="F546" i="1"/>
  <c r="F506" i="1"/>
  <c r="H506" i="1"/>
  <c r="H500" i="1"/>
  <c r="F500" i="1"/>
  <c r="F509" i="1"/>
  <c r="G245" i="9" l="1"/>
  <c r="C569" i="1"/>
  <c r="F341" i="9"/>
  <c r="C644" i="1"/>
  <c r="H516" i="1"/>
  <c r="H546" i="1"/>
  <c r="G517" i="1"/>
  <c r="H517" i="1"/>
  <c r="C563" i="1"/>
  <c r="C626" i="1"/>
  <c r="G309" i="9"/>
  <c r="I245" i="9"/>
  <c r="C629" i="1"/>
  <c r="C551" i="1"/>
  <c r="C498" i="1"/>
  <c r="C670" i="1"/>
  <c r="E21" i="9"/>
  <c r="H245" i="9"/>
  <c r="C614" i="1"/>
  <c r="D615" i="1" s="1"/>
  <c r="D632" i="1" s="1"/>
  <c r="C550" i="1"/>
  <c r="C528" i="1"/>
  <c r="C700" i="1"/>
  <c r="G149" i="9"/>
  <c r="H509" i="1"/>
  <c r="I85" i="9"/>
  <c r="C544" i="1"/>
  <c r="I213" i="9"/>
  <c r="C625" i="1"/>
  <c r="C523" i="1"/>
  <c r="G523" i="1" s="1"/>
  <c r="C695" i="1"/>
  <c r="I117" i="9"/>
  <c r="H53" i="9"/>
  <c r="C680" i="1"/>
  <c r="C508" i="1"/>
  <c r="C496" i="1"/>
  <c r="G496" i="1" s="1"/>
  <c r="C668" i="1"/>
  <c r="C21" i="9"/>
  <c r="C698" i="1"/>
  <c r="E149" i="9"/>
  <c r="C526" i="1"/>
  <c r="C633" i="1"/>
  <c r="C548" i="1"/>
  <c r="F245" i="9"/>
  <c r="C530" i="1"/>
  <c r="I149" i="9"/>
  <c r="C702" i="1"/>
  <c r="C532" i="1"/>
  <c r="G532" i="1" s="1"/>
  <c r="C704" i="1"/>
  <c r="D181" i="9"/>
  <c r="C688" i="1"/>
  <c r="C556" i="1"/>
  <c r="G277" i="9"/>
  <c r="C635" i="1"/>
  <c r="C710" i="1"/>
  <c r="C538" i="1"/>
  <c r="G538" i="1" s="1"/>
  <c r="C213" i="9"/>
  <c r="C373" i="9"/>
  <c r="C573" i="1"/>
  <c r="C622" i="1"/>
  <c r="CE71" i="1"/>
  <c r="I364" i="9"/>
  <c r="C428" i="1"/>
  <c r="C441" i="1" s="1"/>
  <c r="C669" i="1"/>
  <c r="C497" i="1"/>
  <c r="D21" i="9"/>
  <c r="H522" i="1"/>
  <c r="D635" i="1"/>
  <c r="D627" i="1"/>
  <c r="D645" i="1"/>
  <c r="D679" i="1"/>
  <c r="D705" i="1"/>
  <c r="D675" i="1"/>
  <c r="D706" i="1"/>
  <c r="D616" i="1"/>
  <c r="G499" i="1"/>
  <c r="H499" i="1" s="1"/>
  <c r="G524" i="1"/>
  <c r="H524" i="1"/>
  <c r="E708" i="10"/>
  <c r="E700" i="10"/>
  <c r="E692" i="10"/>
  <c r="E713" i="10"/>
  <c r="E705" i="10"/>
  <c r="E697" i="10"/>
  <c r="E689" i="10"/>
  <c r="E681" i="10"/>
  <c r="E673" i="10"/>
  <c r="E690" i="10"/>
  <c r="E688" i="10"/>
  <c r="E682" i="10"/>
  <c r="E677" i="10"/>
  <c r="E672" i="10"/>
  <c r="E639" i="10"/>
  <c r="E631" i="10"/>
  <c r="E627" i="10"/>
  <c r="E716" i="10"/>
  <c r="E687" i="10"/>
  <c r="E686" i="10"/>
  <c r="E640" i="10"/>
  <c r="E711" i="10"/>
  <c r="E709" i="10"/>
  <c r="E707" i="10"/>
  <c r="E685" i="10"/>
  <c r="E680" i="10"/>
  <c r="E675" i="10"/>
  <c r="E670" i="10"/>
  <c r="E642" i="10"/>
  <c r="E634" i="10"/>
  <c r="E628" i="10"/>
  <c r="E706" i="10"/>
  <c r="E704" i="10"/>
  <c r="E702" i="10"/>
  <c r="E643" i="10"/>
  <c r="E635" i="10"/>
  <c r="E668" i="10"/>
  <c r="E676" i="10"/>
  <c r="E671" i="10"/>
  <c r="E641" i="10"/>
  <c r="E633" i="10"/>
  <c r="E629" i="10"/>
  <c r="E624" i="10"/>
  <c r="E703" i="10"/>
  <c r="E701" i="10"/>
  <c r="E699" i="10"/>
  <c r="E684" i="10"/>
  <c r="E679" i="10"/>
  <c r="E674" i="10"/>
  <c r="E669" i="10"/>
  <c r="E645" i="10"/>
  <c r="E636" i="10"/>
  <c r="E626" i="10"/>
  <c r="E695" i="10"/>
  <c r="E693" i="10"/>
  <c r="E691" i="10"/>
  <c r="E647" i="10"/>
  <c r="E638" i="10"/>
  <c r="E712" i="10"/>
  <c r="E710" i="10"/>
  <c r="E632" i="10"/>
  <c r="E644" i="10"/>
  <c r="E630" i="10"/>
  <c r="E698" i="10"/>
  <c r="E683" i="10"/>
  <c r="E694" i="10"/>
  <c r="E646" i="10"/>
  <c r="E678" i="10"/>
  <c r="E625" i="10"/>
  <c r="E637" i="10"/>
  <c r="E696" i="10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D628" i="1" l="1"/>
  <c r="D704" i="1"/>
  <c r="D683" i="1"/>
  <c r="D694" i="1"/>
  <c r="D702" i="1"/>
  <c r="D624" i="1"/>
  <c r="D686" i="1"/>
  <c r="D644" i="1"/>
  <c r="D708" i="1"/>
  <c r="D680" i="1"/>
  <c r="D638" i="1"/>
  <c r="D637" i="1"/>
  <c r="D713" i="1"/>
  <c r="D699" i="1"/>
  <c r="D688" i="1"/>
  <c r="D670" i="1"/>
  <c r="D639" i="1"/>
  <c r="D636" i="1"/>
  <c r="D695" i="1"/>
  <c r="D623" i="1"/>
  <c r="D681" i="1"/>
  <c r="D646" i="1"/>
  <c r="D691" i="1"/>
  <c r="D634" i="1"/>
  <c r="D707" i="1"/>
  <c r="D619" i="1"/>
  <c r="D643" i="1"/>
  <c r="D620" i="1"/>
  <c r="D690" i="1"/>
  <c r="D677" i="1"/>
  <c r="D716" i="1"/>
  <c r="D710" i="1"/>
  <c r="D622" i="1"/>
  <c r="D673" i="1"/>
  <c r="D626" i="1"/>
  <c r="D678" i="1"/>
  <c r="D631" i="1"/>
  <c r="D685" i="1"/>
  <c r="D696" i="1"/>
  <c r="D700" i="1"/>
  <c r="D641" i="1"/>
  <c r="D671" i="1"/>
  <c r="D669" i="1"/>
  <c r="D674" i="1"/>
  <c r="D689" i="1"/>
  <c r="D687" i="1"/>
  <c r="D618" i="1"/>
  <c r="D672" i="1"/>
  <c r="D712" i="1"/>
  <c r="D625" i="1"/>
  <c r="D697" i="1"/>
  <c r="D709" i="1"/>
  <c r="D629" i="1"/>
  <c r="D642" i="1"/>
  <c r="D630" i="1"/>
  <c r="D676" i="1"/>
  <c r="D693" i="1"/>
  <c r="D711" i="1"/>
  <c r="D621" i="1"/>
  <c r="D701" i="1"/>
  <c r="D617" i="1"/>
  <c r="G550" i="1"/>
  <c r="H550" i="1" s="1"/>
  <c r="G508" i="1"/>
  <c r="H508" i="1"/>
  <c r="G544" i="1"/>
  <c r="H544" i="1" s="1"/>
  <c r="C715" i="1"/>
  <c r="G526" i="1"/>
  <c r="H526" i="1"/>
  <c r="C648" i="1"/>
  <c r="M716" i="1" s="1"/>
  <c r="G498" i="1"/>
  <c r="H498" i="1"/>
  <c r="D698" i="1"/>
  <c r="D684" i="1"/>
  <c r="D682" i="1"/>
  <c r="D692" i="1"/>
  <c r="D668" i="1"/>
  <c r="D633" i="1"/>
  <c r="D640" i="1"/>
  <c r="D703" i="1"/>
  <c r="D647" i="1"/>
  <c r="G530" i="1"/>
  <c r="H530" i="1"/>
  <c r="G528" i="1"/>
  <c r="H528" i="1"/>
  <c r="H496" i="1"/>
  <c r="G497" i="1"/>
  <c r="H497" i="1" s="1"/>
  <c r="C716" i="1"/>
  <c r="I373" i="9"/>
  <c r="E715" i="10"/>
  <c r="F624" i="10"/>
  <c r="E623" i="1" l="1"/>
  <c r="E716" i="1" s="1"/>
  <c r="E612" i="1"/>
  <c r="D715" i="1"/>
  <c r="F713" i="10"/>
  <c r="F705" i="10"/>
  <c r="F697" i="10"/>
  <c r="F689" i="10"/>
  <c r="F710" i="10"/>
  <c r="F702" i="10"/>
  <c r="F694" i="10"/>
  <c r="F686" i="10"/>
  <c r="F678" i="10"/>
  <c r="F670" i="10"/>
  <c r="F647" i="10"/>
  <c r="F646" i="10"/>
  <c r="F645" i="10"/>
  <c r="F629" i="10"/>
  <c r="F716" i="10"/>
  <c r="F687" i="10"/>
  <c r="F640" i="10"/>
  <c r="F632" i="10"/>
  <c r="F712" i="10"/>
  <c r="F681" i="10"/>
  <c r="F676" i="10"/>
  <c r="F671" i="10"/>
  <c r="F641" i="10"/>
  <c r="F708" i="10"/>
  <c r="F706" i="10"/>
  <c r="F704" i="10"/>
  <c r="F643" i="10"/>
  <c r="F635" i="10"/>
  <c r="F703" i="10"/>
  <c r="F701" i="10"/>
  <c r="F699" i="10"/>
  <c r="F684" i="10"/>
  <c r="F679" i="10"/>
  <c r="F674" i="10"/>
  <c r="F669" i="10"/>
  <c r="F644" i="10"/>
  <c r="F636" i="10"/>
  <c r="F626" i="10"/>
  <c r="F692" i="10"/>
  <c r="F690" i="10"/>
  <c r="F688" i="10"/>
  <c r="F639" i="10"/>
  <c r="F633" i="10"/>
  <c r="F627" i="10"/>
  <c r="F711" i="10"/>
  <c r="F709" i="10"/>
  <c r="F707" i="10"/>
  <c r="F631" i="10"/>
  <c r="F695" i="10"/>
  <c r="F693" i="10"/>
  <c r="F691" i="10"/>
  <c r="F638" i="10"/>
  <c r="F682" i="10"/>
  <c r="F677" i="10"/>
  <c r="F672" i="10"/>
  <c r="F634" i="10"/>
  <c r="F685" i="10"/>
  <c r="F680" i="10"/>
  <c r="F675" i="10"/>
  <c r="F642" i="10"/>
  <c r="F630" i="10"/>
  <c r="F628" i="10"/>
  <c r="F700" i="10"/>
  <c r="F698" i="10"/>
  <c r="F696" i="10"/>
  <c r="F683" i="10"/>
  <c r="F637" i="10"/>
  <c r="F625" i="10"/>
  <c r="F668" i="10"/>
  <c r="F673" i="10"/>
  <c r="E701" i="1" l="1"/>
  <c r="E709" i="1"/>
  <c r="E712" i="1"/>
  <c r="E696" i="1"/>
  <c r="E690" i="1"/>
  <c r="E643" i="1"/>
  <c r="E705" i="1"/>
  <c r="E699" i="1"/>
  <c r="E672" i="1"/>
  <c r="E702" i="1"/>
  <c r="E687" i="1"/>
  <c r="E673" i="1"/>
  <c r="E671" i="1"/>
  <c r="E675" i="1"/>
  <c r="E710" i="1"/>
  <c r="E685" i="1"/>
  <c r="E694" i="1"/>
  <c r="E670" i="1"/>
  <c r="E630" i="1"/>
  <c r="E681" i="1"/>
  <c r="E684" i="1"/>
  <c r="E644" i="1"/>
  <c r="E703" i="1"/>
  <c r="E713" i="1"/>
  <c r="E678" i="1"/>
  <c r="E642" i="1"/>
  <c r="E638" i="1"/>
  <c r="E704" i="1"/>
  <c r="E682" i="1"/>
  <c r="E626" i="1"/>
  <c r="E646" i="1"/>
  <c r="E683" i="1"/>
  <c r="E697" i="1"/>
  <c r="E686" i="1"/>
  <c r="E632" i="1"/>
  <c r="E641" i="1"/>
  <c r="E629" i="1"/>
  <c r="E645" i="1"/>
  <c r="E676" i="1"/>
  <c r="E700" i="1"/>
  <c r="E625" i="1"/>
  <c r="E631" i="1"/>
  <c r="E647" i="1"/>
  <c r="E624" i="1"/>
  <c r="F624" i="1" s="1"/>
  <c r="E633" i="1"/>
  <c r="E635" i="1"/>
  <c r="E677" i="1"/>
  <c r="E695" i="1"/>
  <c r="E693" i="1"/>
  <c r="E679" i="1"/>
  <c r="E688" i="1"/>
  <c r="E680" i="1"/>
  <c r="E628" i="1"/>
  <c r="E636" i="1"/>
  <c r="E689" i="1"/>
  <c r="E711" i="1"/>
  <c r="E627" i="1"/>
  <c r="E668" i="1"/>
  <c r="E637" i="1"/>
  <c r="E640" i="1"/>
  <c r="E708" i="1"/>
  <c r="E706" i="1"/>
  <c r="E698" i="1"/>
  <c r="E692" i="1"/>
  <c r="E639" i="1"/>
  <c r="E669" i="1"/>
  <c r="E634" i="1"/>
  <c r="E674" i="1"/>
  <c r="E707" i="1"/>
  <c r="E691" i="1"/>
  <c r="F715" i="10"/>
  <c r="G625" i="10"/>
  <c r="E715" i="1" l="1"/>
  <c r="F708" i="1"/>
  <c r="F679" i="1"/>
  <c r="F706" i="1"/>
  <c r="F687" i="1"/>
  <c r="F645" i="1"/>
  <c r="F675" i="1"/>
  <c r="F701" i="1"/>
  <c r="F633" i="1"/>
  <c r="F678" i="1"/>
  <c r="F704" i="1"/>
  <c r="F709" i="1"/>
  <c r="F707" i="1"/>
  <c r="F677" i="1"/>
  <c r="F643" i="1"/>
  <c r="F702" i="1"/>
  <c r="F669" i="1"/>
  <c r="F673" i="1"/>
  <c r="F639" i="1"/>
  <c r="F647" i="1"/>
  <c r="F681" i="1"/>
  <c r="F629" i="1"/>
  <c r="F642" i="1"/>
  <c r="F627" i="1"/>
  <c r="F670" i="1"/>
  <c r="F689" i="1"/>
  <c r="F674" i="1"/>
  <c r="F637" i="1"/>
  <c r="F683" i="1"/>
  <c r="F630" i="1"/>
  <c r="F638" i="1"/>
  <c r="F636" i="1"/>
  <c r="F671" i="1"/>
  <c r="F692" i="1"/>
  <c r="F684" i="1"/>
  <c r="F705" i="1"/>
  <c r="F685" i="1"/>
  <c r="F699" i="1"/>
  <c r="F644" i="1"/>
  <c r="F680" i="1"/>
  <c r="F711" i="1"/>
  <c r="F634" i="1"/>
  <c r="F676" i="1"/>
  <c r="F713" i="1"/>
  <c r="F625" i="1"/>
  <c r="F712" i="1"/>
  <c r="F695" i="1"/>
  <c r="F632" i="1"/>
  <c r="F693" i="1"/>
  <c r="F641" i="1"/>
  <c r="F688" i="1"/>
  <c r="F698" i="1"/>
  <c r="F703" i="1"/>
  <c r="F696" i="1"/>
  <c r="F640" i="1"/>
  <c r="F646" i="1"/>
  <c r="F631" i="1"/>
  <c r="F700" i="1"/>
  <c r="F672" i="1"/>
  <c r="F710" i="1"/>
  <c r="F686" i="1"/>
  <c r="F690" i="1"/>
  <c r="F682" i="1"/>
  <c r="F691" i="1"/>
  <c r="F694" i="1"/>
  <c r="F626" i="1"/>
  <c r="F635" i="1"/>
  <c r="F697" i="1"/>
  <c r="F668" i="1"/>
  <c r="F628" i="1"/>
  <c r="F716" i="1"/>
  <c r="G710" i="10"/>
  <c r="G702" i="10"/>
  <c r="G694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686" i="10"/>
  <c r="G681" i="10"/>
  <c r="G676" i="10"/>
  <c r="G671" i="10"/>
  <c r="G713" i="10"/>
  <c r="G711" i="10"/>
  <c r="G709" i="10"/>
  <c r="G685" i="10"/>
  <c r="G680" i="10"/>
  <c r="G705" i="10"/>
  <c r="G703" i="10"/>
  <c r="G701" i="10"/>
  <c r="G684" i="10"/>
  <c r="G679" i="10"/>
  <c r="G674" i="10"/>
  <c r="G669" i="10"/>
  <c r="G626" i="10"/>
  <c r="G700" i="10"/>
  <c r="G698" i="10"/>
  <c r="G696" i="10"/>
  <c r="G645" i="10"/>
  <c r="G629" i="10"/>
  <c r="G697" i="10"/>
  <c r="G695" i="10"/>
  <c r="G693" i="10"/>
  <c r="G682" i="10"/>
  <c r="G677" i="10"/>
  <c r="G672" i="10"/>
  <c r="G647" i="10"/>
  <c r="G689" i="10"/>
  <c r="G687" i="10"/>
  <c r="G628" i="10"/>
  <c r="G708" i="10"/>
  <c r="G706" i="10"/>
  <c r="G704" i="10"/>
  <c r="G670" i="10"/>
  <c r="G678" i="10"/>
  <c r="G673" i="10"/>
  <c r="G668" i="10"/>
  <c r="G646" i="10"/>
  <c r="G692" i="10"/>
  <c r="G627" i="10"/>
  <c r="G690" i="10"/>
  <c r="G688" i="10"/>
  <c r="F715" i="1" l="1"/>
  <c r="G625" i="1"/>
  <c r="G715" i="10"/>
  <c r="H628" i="10"/>
  <c r="G712" i="1" l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H716" i="10"/>
  <c r="H707" i="10"/>
  <c r="H699" i="10"/>
  <c r="H691" i="10"/>
  <c r="H712" i="10"/>
  <c r="H704" i="10"/>
  <c r="H696" i="10"/>
  <c r="H688" i="10"/>
  <c r="H680" i="10"/>
  <c r="H672" i="10"/>
  <c r="H713" i="10"/>
  <c r="H711" i="10"/>
  <c r="H709" i="10"/>
  <c r="H685" i="10"/>
  <c r="H641" i="10"/>
  <c r="H633" i="10"/>
  <c r="H710" i="10"/>
  <c r="H708" i="10"/>
  <c r="H706" i="10"/>
  <c r="H675" i="10"/>
  <c r="H670" i="10"/>
  <c r="H642" i="10"/>
  <c r="H702" i="10"/>
  <c r="H700" i="10"/>
  <c r="H698" i="10"/>
  <c r="H645" i="10"/>
  <c r="H644" i="10"/>
  <c r="H636" i="10"/>
  <c r="H629" i="10"/>
  <c r="H697" i="10"/>
  <c r="H695" i="10"/>
  <c r="H693" i="10"/>
  <c r="H683" i="10"/>
  <c r="H678" i="10"/>
  <c r="H673" i="10"/>
  <c r="H668" i="10"/>
  <c r="H646" i="10"/>
  <c r="H637" i="10"/>
  <c r="H686" i="10"/>
  <c r="H681" i="10"/>
  <c r="H676" i="10"/>
  <c r="H671" i="10"/>
  <c r="H631" i="10"/>
  <c r="H705" i="10"/>
  <c r="H703" i="10"/>
  <c r="H701" i="10"/>
  <c r="H684" i="10"/>
  <c r="H679" i="10"/>
  <c r="H674" i="10"/>
  <c r="H669" i="10"/>
  <c r="H643" i="10"/>
  <c r="H682" i="10"/>
  <c r="H677" i="10"/>
  <c r="H647" i="10"/>
  <c r="H638" i="10"/>
  <c r="H689" i="10"/>
  <c r="H687" i="10"/>
  <c r="H634" i="10"/>
  <c r="H640" i="10"/>
  <c r="H632" i="10"/>
  <c r="H630" i="10"/>
  <c r="H694" i="10"/>
  <c r="H692" i="10"/>
  <c r="H690" i="10"/>
  <c r="H639" i="10"/>
  <c r="H635" i="10"/>
  <c r="G715" i="1" l="1"/>
  <c r="H628" i="1"/>
  <c r="H681" i="1" s="1"/>
  <c r="H715" i="10"/>
  <c r="I629" i="10"/>
  <c r="H635" i="1" l="1"/>
  <c r="H697" i="1"/>
  <c r="H640" i="1"/>
  <c r="H631" i="1"/>
  <c r="H633" i="1"/>
  <c r="H668" i="1"/>
  <c r="H696" i="1"/>
  <c r="H704" i="1"/>
  <c r="H699" i="1"/>
  <c r="H674" i="1"/>
  <c r="H672" i="1"/>
  <c r="H685" i="1"/>
  <c r="H712" i="1"/>
  <c r="H676" i="1"/>
  <c r="H710" i="1"/>
  <c r="H636" i="1"/>
  <c r="H639" i="1"/>
  <c r="H695" i="1"/>
  <c r="H671" i="1"/>
  <c r="H692" i="1"/>
  <c r="H642" i="1"/>
  <c r="H698" i="1"/>
  <c r="H645" i="1"/>
  <c r="H641" i="1"/>
  <c r="H702" i="1"/>
  <c r="H703" i="1"/>
  <c r="H675" i="1"/>
  <c r="H646" i="1"/>
  <c r="H693" i="1"/>
  <c r="H701" i="1"/>
  <c r="H634" i="1"/>
  <c r="H644" i="1"/>
  <c r="H682" i="1"/>
  <c r="H678" i="1"/>
  <c r="H711" i="1"/>
  <c r="H630" i="1"/>
  <c r="H643" i="1"/>
  <c r="H687" i="1"/>
  <c r="H632" i="1"/>
  <c r="H691" i="1"/>
  <c r="H694" i="1"/>
  <c r="H689" i="1"/>
  <c r="H707" i="1"/>
  <c r="H700" i="1"/>
  <c r="H686" i="1"/>
  <c r="H705" i="1"/>
  <c r="H684" i="1"/>
  <c r="H647" i="1"/>
  <c r="H629" i="1"/>
  <c r="H706" i="1"/>
  <c r="H677" i="1"/>
  <c r="H637" i="1"/>
  <c r="H673" i="1"/>
  <c r="H670" i="1"/>
  <c r="H709" i="1"/>
  <c r="H690" i="1"/>
  <c r="H713" i="1"/>
  <c r="H688" i="1"/>
  <c r="H638" i="1"/>
  <c r="H680" i="1"/>
  <c r="H669" i="1"/>
  <c r="H708" i="1"/>
  <c r="H679" i="1"/>
  <c r="H683" i="1"/>
  <c r="H716" i="1"/>
  <c r="I629" i="1"/>
  <c r="I716" i="10"/>
  <c r="I712" i="10"/>
  <c r="I704" i="10"/>
  <c r="I696" i="10"/>
  <c r="I688" i="10"/>
  <c r="I709" i="10"/>
  <c r="I701" i="10"/>
  <c r="I693" i="10"/>
  <c r="I685" i="10"/>
  <c r="I677" i="10"/>
  <c r="I669" i="10"/>
  <c r="I710" i="10"/>
  <c r="I708" i="10"/>
  <c r="I706" i="10"/>
  <c r="I680" i="10"/>
  <c r="I675" i="10"/>
  <c r="I670" i="10"/>
  <c r="I642" i="10"/>
  <c r="I634" i="10"/>
  <c r="I707" i="10"/>
  <c r="I705" i="10"/>
  <c r="I703" i="10"/>
  <c r="I684" i="10"/>
  <c r="I679" i="10"/>
  <c r="I674" i="10"/>
  <c r="I643" i="10"/>
  <c r="I699" i="10"/>
  <c r="I697" i="10"/>
  <c r="I695" i="10"/>
  <c r="I683" i="10"/>
  <c r="I678" i="10"/>
  <c r="I673" i="10"/>
  <c r="I668" i="10"/>
  <c r="I646" i="10"/>
  <c r="I637" i="10"/>
  <c r="I694" i="10"/>
  <c r="I692" i="10"/>
  <c r="I690" i="10"/>
  <c r="I682" i="10"/>
  <c r="I647" i="10"/>
  <c r="I638" i="10"/>
  <c r="I630" i="10"/>
  <c r="I713" i="10"/>
  <c r="I711" i="10"/>
  <c r="I641" i="10"/>
  <c r="I645" i="10"/>
  <c r="I691" i="10"/>
  <c r="I689" i="10"/>
  <c r="I687" i="10"/>
  <c r="I672" i="10"/>
  <c r="I636" i="10"/>
  <c r="I640" i="10"/>
  <c r="I632" i="10"/>
  <c r="I702" i="10"/>
  <c r="I700" i="10"/>
  <c r="I698" i="10"/>
  <c r="I644" i="10"/>
  <c r="I639" i="10"/>
  <c r="I635" i="10"/>
  <c r="I633" i="10"/>
  <c r="I681" i="10"/>
  <c r="I676" i="10"/>
  <c r="I631" i="10"/>
  <c r="I686" i="10"/>
  <c r="I671" i="10"/>
  <c r="H715" i="1" l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715" i="10"/>
  <c r="J630" i="10"/>
  <c r="I715" i="1" l="1"/>
  <c r="J630" i="1"/>
  <c r="J716" i="10"/>
  <c r="J709" i="10"/>
  <c r="J701" i="10"/>
  <c r="J693" i="10"/>
  <c r="J706" i="10"/>
  <c r="J698" i="10"/>
  <c r="J690" i="10"/>
  <c r="J682" i="10"/>
  <c r="J674" i="10"/>
  <c r="J707" i="10"/>
  <c r="J705" i="10"/>
  <c r="J703" i="10"/>
  <c r="J684" i="10"/>
  <c r="J679" i="10"/>
  <c r="J643" i="10"/>
  <c r="J635" i="10"/>
  <c r="J704" i="10"/>
  <c r="J702" i="10"/>
  <c r="J700" i="10"/>
  <c r="J669" i="10"/>
  <c r="J645" i="10"/>
  <c r="J644" i="10"/>
  <c r="J696" i="10"/>
  <c r="J694" i="10"/>
  <c r="J692" i="10"/>
  <c r="J647" i="10"/>
  <c r="J638" i="10"/>
  <c r="J691" i="10"/>
  <c r="J689" i="10"/>
  <c r="J687" i="10"/>
  <c r="J677" i="10"/>
  <c r="J672" i="10"/>
  <c r="J639" i="10"/>
  <c r="J631" i="10"/>
  <c r="J699" i="10"/>
  <c r="J697" i="10"/>
  <c r="J695" i="10"/>
  <c r="J636" i="10"/>
  <c r="J640" i="10"/>
  <c r="J634" i="10"/>
  <c r="J632" i="10"/>
  <c r="J712" i="10"/>
  <c r="J710" i="10"/>
  <c r="J708" i="10"/>
  <c r="J685" i="10"/>
  <c r="J680" i="10"/>
  <c r="J675" i="10"/>
  <c r="J670" i="10"/>
  <c r="J642" i="10"/>
  <c r="J683" i="10"/>
  <c r="J678" i="10"/>
  <c r="J673" i="10"/>
  <c r="J668" i="10"/>
  <c r="J646" i="10"/>
  <c r="J637" i="10"/>
  <c r="J688" i="10"/>
  <c r="J686" i="10"/>
  <c r="J681" i="10"/>
  <c r="J676" i="10"/>
  <c r="J671" i="10"/>
  <c r="J633" i="10"/>
  <c r="J713" i="10"/>
  <c r="J711" i="10"/>
  <c r="J641" i="10"/>
  <c r="J712" i="1" l="1"/>
  <c r="J640" i="1"/>
  <c r="J641" i="1"/>
  <c r="J702" i="1"/>
  <c r="J637" i="1"/>
  <c r="J697" i="1"/>
  <c r="J642" i="1"/>
  <c r="J671" i="1"/>
  <c r="J639" i="1"/>
  <c r="J668" i="1"/>
  <c r="J678" i="1"/>
  <c r="J693" i="1"/>
  <c r="J674" i="1"/>
  <c r="J638" i="1"/>
  <c r="J670" i="1"/>
  <c r="J644" i="1"/>
  <c r="J692" i="1"/>
  <c r="J679" i="1"/>
  <c r="J681" i="1"/>
  <c r="J635" i="1"/>
  <c r="J673" i="1"/>
  <c r="J688" i="1"/>
  <c r="J705" i="1"/>
  <c r="J710" i="1"/>
  <c r="J669" i="1"/>
  <c r="J675" i="1"/>
  <c r="J687" i="1"/>
  <c r="J708" i="1"/>
  <c r="J699" i="1"/>
  <c r="J716" i="1"/>
  <c r="J685" i="1"/>
  <c r="J643" i="1"/>
  <c r="J703" i="1"/>
  <c r="J683" i="1"/>
  <c r="J647" i="1"/>
  <c r="J713" i="1"/>
  <c r="J684" i="1"/>
  <c r="J711" i="1"/>
  <c r="J680" i="1"/>
  <c r="J690" i="1"/>
  <c r="J701" i="1"/>
  <c r="J682" i="1"/>
  <c r="J707" i="1"/>
  <c r="J646" i="1"/>
  <c r="J634" i="1"/>
  <c r="J706" i="1"/>
  <c r="J632" i="1"/>
  <c r="J676" i="1"/>
  <c r="J631" i="1"/>
  <c r="J686" i="1"/>
  <c r="J672" i="1"/>
  <c r="J645" i="1"/>
  <c r="J633" i="1"/>
  <c r="J689" i="1"/>
  <c r="J677" i="1"/>
  <c r="J698" i="1"/>
  <c r="J704" i="1"/>
  <c r="J700" i="1"/>
  <c r="J696" i="1"/>
  <c r="J691" i="1"/>
  <c r="J694" i="1"/>
  <c r="J709" i="1"/>
  <c r="J636" i="1"/>
  <c r="J695" i="1"/>
  <c r="K644" i="10"/>
  <c r="J715" i="10"/>
  <c r="L647" i="10"/>
  <c r="K644" i="1" l="1"/>
  <c r="K675" i="1" s="1"/>
  <c r="L647" i="1"/>
  <c r="L704" i="1" s="1"/>
  <c r="L698" i="1"/>
  <c r="L694" i="1"/>
  <c r="L668" i="1"/>
  <c r="L700" i="1"/>
  <c r="L690" i="1"/>
  <c r="L707" i="1"/>
  <c r="L682" i="1"/>
  <c r="L703" i="1"/>
  <c r="L699" i="1"/>
  <c r="L675" i="1"/>
  <c r="L710" i="1"/>
  <c r="L680" i="1"/>
  <c r="L678" i="1"/>
  <c r="L693" i="1"/>
  <c r="L691" i="1"/>
  <c r="L713" i="1"/>
  <c r="L669" i="1"/>
  <c r="L670" i="1"/>
  <c r="L683" i="1"/>
  <c r="L695" i="1"/>
  <c r="L705" i="1"/>
  <c r="L679" i="1"/>
  <c r="L716" i="1"/>
  <c r="L673" i="1"/>
  <c r="L702" i="1"/>
  <c r="L711" i="1"/>
  <c r="L688" i="1"/>
  <c r="L674" i="1"/>
  <c r="L709" i="1"/>
  <c r="L676" i="1"/>
  <c r="L689" i="1"/>
  <c r="L692" i="1"/>
  <c r="L672" i="1"/>
  <c r="L685" i="1"/>
  <c r="L686" i="1"/>
  <c r="L701" i="1"/>
  <c r="L706" i="1"/>
  <c r="L696" i="1"/>
  <c r="L697" i="1"/>
  <c r="L681" i="1"/>
  <c r="L687" i="1"/>
  <c r="L671" i="1"/>
  <c r="L677" i="1"/>
  <c r="L708" i="1"/>
  <c r="J715" i="1"/>
  <c r="L716" i="10"/>
  <c r="L711" i="10"/>
  <c r="L703" i="10"/>
  <c r="L695" i="10"/>
  <c r="L687" i="10"/>
  <c r="L708" i="10"/>
  <c r="L700" i="10"/>
  <c r="L692" i="10"/>
  <c r="L684" i="10"/>
  <c r="L676" i="10"/>
  <c r="L668" i="10"/>
  <c r="L701" i="10"/>
  <c r="L699" i="10"/>
  <c r="L697" i="10"/>
  <c r="L683" i="10"/>
  <c r="L678" i="10"/>
  <c r="L673" i="10"/>
  <c r="L698" i="10"/>
  <c r="L696" i="10"/>
  <c r="L694" i="10"/>
  <c r="L690" i="10"/>
  <c r="L688" i="10"/>
  <c r="L686" i="10"/>
  <c r="L681" i="10"/>
  <c r="M681" i="10" s="1"/>
  <c r="L713" i="10"/>
  <c r="L671" i="10"/>
  <c r="L679" i="10"/>
  <c r="L674" i="10"/>
  <c r="L669" i="10"/>
  <c r="L693" i="10"/>
  <c r="L691" i="10"/>
  <c r="L689" i="10"/>
  <c r="L682" i="10"/>
  <c r="L677" i="10"/>
  <c r="L672" i="10"/>
  <c r="L712" i="10"/>
  <c r="L710" i="10"/>
  <c r="L685" i="10"/>
  <c r="L680" i="10"/>
  <c r="L675" i="10"/>
  <c r="L670" i="10"/>
  <c r="L706" i="10"/>
  <c r="L704" i="10"/>
  <c r="L702" i="10"/>
  <c r="L709" i="10"/>
  <c r="L707" i="10"/>
  <c r="L705" i="10"/>
  <c r="K716" i="10"/>
  <c r="K706" i="10"/>
  <c r="K698" i="10"/>
  <c r="K690" i="10"/>
  <c r="K711" i="10"/>
  <c r="K703" i="10"/>
  <c r="K695" i="10"/>
  <c r="K687" i="10"/>
  <c r="K679" i="10"/>
  <c r="K671" i="10"/>
  <c r="K704" i="10"/>
  <c r="K702" i="10"/>
  <c r="K700" i="10"/>
  <c r="K674" i="10"/>
  <c r="K669" i="10"/>
  <c r="K701" i="10"/>
  <c r="K699" i="10"/>
  <c r="K697" i="10"/>
  <c r="K683" i="10"/>
  <c r="K678" i="10"/>
  <c r="K673" i="10"/>
  <c r="K668" i="10"/>
  <c r="K693" i="10"/>
  <c r="K691" i="10"/>
  <c r="K689" i="10"/>
  <c r="K682" i="10"/>
  <c r="K677" i="10"/>
  <c r="K672" i="10"/>
  <c r="K688" i="10"/>
  <c r="K686" i="10"/>
  <c r="K681" i="10"/>
  <c r="K676" i="10"/>
  <c r="K709" i="10"/>
  <c r="K707" i="10"/>
  <c r="K705" i="10"/>
  <c r="K684" i="10"/>
  <c r="K712" i="10"/>
  <c r="K710" i="10"/>
  <c r="K708" i="10"/>
  <c r="K685" i="10"/>
  <c r="K680" i="10"/>
  <c r="K675" i="10"/>
  <c r="K670" i="10"/>
  <c r="K696" i="10"/>
  <c r="K694" i="10"/>
  <c r="K692" i="10"/>
  <c r="K713" i="10"/>
  <c r="L712" i="1" l="1"/>
  <c r="L684" i="1"/>
  <c r="K694" i="1"/>
  <c r="M694" i="1" s="1"/>
  <c r="K672" i="1"/>
  <c r="M672" i="1" s="1"/>
  <c r="K706" i="1"/>
  <c r="K683" i="1"/>
  <c r="M683" i="1" s="1"/>
  <c r="K668" i="1"/>
  <c r="K684" i="1"/>
  <c r="M684" i="1" s="1"/>
  <c r="E87" i="9" s="1"/>
  <c r="K708" i="1"/>
  <c r="K670" i="1"/>
  <c r="K689" i="1"/>
  <c r="M689" i="1" s="1"/>
  <c r="K674" i="1"/>
  <c r="K693" i="1"/>
  <c r="K702" i="1"/>
  <c r="M702" i="1" s="1"/>
  <c r="M706" i="1"/>
  <c r="F183" i="9" s="1"/>
  <c r="K679" i="1"/>
  <c r="K699" i="1"/>
  <c r="M699" i="1" s="1"/>
  <c r="K671" i="1"/>
  <c r="K701" i="1"/>
  <c r="K697" i="1"/>
  <c r="M697" i="1" s="1"/>
  <c r="K682" i="1"/>
  <c r="M682" i="1" s="1"/>
  <c r="K704" i="1"/>
  <c r="M704" i="1" s="1"/>
  <c r="M690" i="1"/>
  <c r="D119" i="9" s="1"/>
  <c r="K681" i="1"/>
  <c r="M681" i="1" s="1"/>
  <c r="K696" i="1"/>
  <c r="K712" i="1"/>
  <c r="M674" i="1"/>
  <c r="M670" i="1"/>
  <c r="K700" i="1"/>
  <c r="M700" i="1" s="1"/>
  <c r="K709" i="1"/>
  <c r="M709" i="1" s="1"/>
  <c r="K685" i="1"/>
  <c r="M685" i="1" s="1"/>
  <c r="K710" i="1"/>
  <c r="M710" i="1" s="1"/>
  <c r="K669" i="1"/>
  <c r="K688" i="1"/>
  <c r="M688" i="1" s="1"/>
  <c r="K680" i="1"/>
  <c r="M680" i="1" s="1"/>
  <c r="M701" i="1"/>
  <c r="H151" i="9" s="1"/>
  <c r="M675" i="1"/>
  <c r="M669" i="1"/>
  <c r="D23" i="9" s="1"/>
  <c r="K713" i="1"/>
  <c r="M713" i="1" s="1"/>
  <c r="K676" i="1"/>
  <c r="K686" i="1"/>
  <c r="M686" i="1" s="1"/>
  <c r="M692" i="1"/>
  <c r="M712" i="1"/>
  <c r="K703" i="1"/>
  <c r="M703" i="1" s="1"/>
  <c r="K677" i="1"/>
  <c r="M677" i="1" s="1"/>
  <c r="K687" i="1"/>
  <c r="M687" i="1" s="1"/>
  <c r="K690" i="1"/>
  <c r="K691" i="1"/>
  <c r="M691" i="1" s="1"/>
  <c r="K716" i="1"/>
  <c r="K678" i="1"/>
  <c r="M678" i="1" s="1"/>
  <c r="M708" i="1"/>
  <c r="H183" i="9" s="1"/>
  <c r="M671" i="1"/>
  <c r="F23" i="9" s="1"/>
  <c r="K698" i="1"/>
  <c r="M698" i="1" s="1"/>
  <c r="K707" i="1"/>
  <c r="M707" i="1" s="1"/>
  <c r="G183" i="9" s="1"/>
  <c r="K692" i="1"/>
  <c r="M696" i="1"/>
  <c r="C151" i="9" s="1"/>
  <c r="M676" i="1"/>
  <c r="M679" i="1"/>
  <c r="M693" i="1"/>
  <c r="K711" i="1"/>
  <c r="M711" i="1" s="1"/>
  <c r="K673" i="1"/>
  <c r="M673" i="1" s="1"/>
  <c r="K695" i="1"/>
  <c r="M695" i="1" s="1"/>
  <c r="I119" i="9" s="1"/>
  <c r="K705" i="1"/>
  <c r="M705" i="1" s="1"/>
  <c r="E183" i="9" s="1"/>
  <c r="M678" i="10"/>
  <c r="M675" i="10"/>
  <c r="M706" i="10"/>
  <c r="D55" i="9"/>
  <c r="C55" i="9"/>
  <c r="I23" i="9"/>
  <c r="L715" i="1"/>
  <c r="M668" i="1"/>
  <c r="E215" i="9"/>
  <c r="M707" i="10"/>
  <c r="M692" i="10"/>
  <c r="M702" i="10"/>
  <c r="M705" i="10"/>
  <c r="M683" i="10"/>
  <c r="M688" i="10"/>
  <c r="M697" i="10"/>
  <c r="M690" i="10"/>
  <c r="M680" i="10"/>
  <c r="M691" i="10"/>
  <c r="M686" i="10"/>
  <c r="M700" i="10"/>
  <c r="M685" i="10"/>
  <c r="M709" i="10"/>
  <c r="M699" i="10"/>
  <c r="M687" i="10"/>
  <c r="M712" i="10"/>
  <c r="M694" i="10"/>
  <c r="M701" i="10"/>
  <c r="M695" i="10"/>
  <c r="M693" i="10"/>
  <c r="K715" i="10"/>
  <c r="M710" i="10"/>
  <c r="M674" i="10"/>
  <c r="M704" i="10"/>
  <c r="M672" i="10"/>
  <c r="M679" i="10"/>
  <c r="M696" i="10"/>
  <c r="L715" i="10"/>
  <c r="M668" i="10"/>
  <c r="M703" i="10"/>
  <c r="M689" i="10"/>
  <c r="M669" i="10"/>
  <c r="M677" i="10"/>
  <c r="M671" i="10"/>
  <c r="M698" i="10"/>
  <c r="M676" i="10"/>
  <c r="M711" i="10"/>
  <c r="M708" i="10"/>
  <c r="M670" i="10"/>
  <c r="M682" i="10"/>
  <c r="M713" i="10"/>
  <c r="M673" i="10"/>
  <c r="M684" i="10"/>
  <c r="I183" i="9" l="1"/>
  <c r="D87" i="9"/>
  <c r="F55" i="9"/>
  <c r="I87" i="9"/>
  <c r="E119" i="9"/>
  <c r="G55" i="9"/>
  <c r="C183" i="9"/>
  <c r="G151" i="9"/>
  <c r="H55" i="9"/>
  <c r="D183" i="9"/>
  <c r="C87" i="9"/>
  <c r="I151" i="9"/>
  <c r="H23" i="9"/>
  <c r="G87" i="9"/>
  <c r="D151" i="9"/>
  <c r="D215" i="9"/>
  <c r="E151" i="9"/>
  <c r="H87" i="9"/>
  <c r="C215" i="9"/>
  <c r="C119" i="9"/>
  <c r="E55" i="9"/>
  <c r="F87" i="9"/>
  <c r="I55" i="9"/>
  <c r="F151" i="9"/>
  <c r="G23" i="9"/>
  <c r="K715" i="1"/>
  <c r="F215" i="9"/>
  <c r="G119" i="9"/>
  <c r="F119" i="9"/>
  <c r="E23" i="9"/>
  <c r="H119" i="9"/>
  <c r="C23" i="9"/>
  <c r="M715" i="1"/>
  <c r="M715" i="10"/>
</calcChain>
</file>

<file path=xl/sharedStrings.xml><?xml version="1.0" encoding="utf-8"?>
<sst xmlns="http://schemas.openxmlformats.org/spreadsheetml/2006/main" count="4396" uniqueCount="1016">
  <si>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</si>
  <si>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</si>
  <si>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</si>
  <si>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</si>
  <si>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</si>
  <si>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</si>
  <si>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</si>
  <si>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</si>
  <si>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</si>
  <si>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</si>
  <si>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</si>
  <si>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</si>
  <si>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</si>
  <si>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</si>
  <si>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</si>
  <si>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</si>
  <si>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</si>
  <si>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</si>
  <si>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</si>
  <si>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</si>
  <si>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</si>
  <si>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</si>
  <si>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</si>
  <si>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</si>
  <si>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</si>
  <si>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</si>
  <si>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</si>
  <si>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</si>
  <si>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</si>
  <si>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</si>
  <si>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</si>
  <si>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</si>
  <si>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</si>
  <si>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</si>
  <si>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</si>
  <si>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</si>
  <si>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</si>
  <si>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</si>
  <si>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</si>
  <si>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</si>
  <si>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</si>
  <si>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</si>
  <si>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</si>
  <si>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</si>
  <si>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</si>
  <si>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</si>
  <si>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</si>
  <si>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</si>
  <si>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</si>
  <si>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</si>
  <si>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</si>
  <si>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</si>
  <si>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</si>
  <si>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</si>
  <si>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</si>
  <si>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</si>
  <si>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</si>
  <si>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</si>
  <si>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</si>
  <si>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</si>
  <si>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</si>
  <si>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</si>
  <si>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</si>
  <si>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</si>
  <si>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</si>
  <si>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</si>
  <si>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</si>
  <si>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</si>
  <si>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</si>
  <si>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</si>
  <si>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</si>
  <si>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</si>
  <si>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</si>
  <si>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</si>
  <si>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</si>
  <si>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</si>
  <si>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</si>
  <si>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</si>
  <si>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</si>
  <si>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</si>
  <si>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</si>
  <si>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</si>
  <si>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</si>
  <si>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</si>
  <si>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</si>
  <si>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</si>
  <si>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</si>
  <si>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</si>
  <si>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</si>
  <si>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</si>
  <si>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</si>
  <si>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</si>
  <si>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</si>
  <si>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</si>
  <si>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</si>
  <si>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</si>
  <si>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</si>
  <si>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</si>
  <si>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</si>
  <si>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</si>
  <si>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</si>
  <si>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</si>
  <si>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</si>
  <si>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</si>
  <si>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</si>
  <si>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</si>
  <si>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</si>
  <si>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</si>
  <si>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</si>
  <si>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</si>
  <si>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</si>
  <si>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</si>
  <si>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</si>
  <si>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</si>
  <si>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</si>
  <si>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</si>
  <si>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</si>
  <si>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</si>
  <si>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</si>
  <si>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</si>
  <si>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</si>
  <si>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</si>
  <si>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</si>
  <si>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</si>
  <si>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</si>
  <si>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</si>
  <si>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</si>
  <si>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</si>
  <si>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</si>
  <si>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</si>
  <si>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</si>
  <si>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</si>
  <si>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</si>
  <si>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</si>
  <si>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</si>
  <si>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</si>
  <si>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</si>
  <si>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</si>
  <si>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</si>
  <si>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</si>
  <si>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</si>
  <si>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</si>
  <si>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</si>
  <si>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</si>
  <si>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</si>
  <si>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</si>
  <si>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</si>
  <si>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</si>
  <si>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</si>
  <si>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</si>
  <si>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</si>
  <si>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</si>
  <si>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</si>
  <si>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</si>
  <si>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</si>
  <si>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</si>
  <si>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</si>
  <si>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</si>
  <si>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</si>
  <si>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</si>
  <si>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</si>
  <si>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</si>
  <si>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</si>
  <si>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</si>
  <si>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</si>
  <si>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</si>
  <si>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</si>
  <si>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</si>
  <si>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</si>
  <si>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</si>
  <si>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</si>
  <si>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</si>
  <si>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</si>
  <si>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</si>
  <si>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</si>
  <si>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</si>
  <si>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</si>
  <si>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</si>
  <si>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</si>
  <si>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</si>
  <si>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</si>
  <si>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</si>
  <si>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</si>
  <si>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</si>
  <si>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</si>
  <si>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</si>
  <si>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</si>
  <si>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</si>
  <si>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</si>
  <si>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</si>
  <si>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</si>
  <si>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</si>
  <si>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</si>
  <si>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</si>
  <si>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</si>
  <si>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</si>
  <si>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</si>
  <si>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</si>
  <si>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</si>
  <si>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</si>
  <si>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</si>
  <si>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</si>
  <si>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</si>
  <si>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</si>
  <si>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</si>
  <si>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</si>
  <si>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</si>
  <si>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</si>
  <si>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</si>
  <si>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</si>
  <si>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</si>
  <si>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</si>
  <si>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</si>
  <si>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</si>
  <si>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</si>
  <si>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</si>
  <si>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</si>
  <si>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</si>
  <si>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</si>
  <si>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</si>
  <si>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</si>
  <si>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</si>
  <si>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</si>
  <si>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</si>
  <si>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</si>
  <si>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</si>
  <si>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</si>
  <si>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</si>
  <si>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</si>
  <si>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</si>
  <si>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</si>
  <si>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</si>
  <si>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</si>
  <si>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</si>
  <si>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</si>
  <si>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</si>
  <si>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</si>
  <si>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</si>
  <si>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</si>
  <si>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</si>
  <si>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</si>
  <si>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</si>
  <si>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</si>
  <si>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</si>
  <si>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</si>
  <si>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</si>
  <si>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</si>
  <si>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</si>
  <si>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</si>
  <si>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</si>
  <si>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</si>
  <si>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</si>
  <si>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</si>
  <si>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</si>
  <si>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</si>
  <si>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</si>
  <si>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</si>
  <si>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</si>
  <si>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</si>
  <si>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</si>
  <si>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</si>
  <si>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</si>
  <si>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</si>
  <si>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</si>
  <si>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</si>
  <si>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</si>
  <si>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</si>
  <si>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</si>
  <si>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</si>
  <si>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</si>
  <si>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</si>
  <si>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</si>
  <si>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</si>
  <si>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</si>
  <si>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</si>
  <si>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</si>
  <si>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</si>
  <si>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</si>
  <si>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</si>
  <si>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</si>
  <si>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</si>
  <si>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</si>
  <si>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</si>
  <si>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</si>
  <si>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</si>
  <si>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</si>
  <si>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</si>
  <si>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</si>
  <si>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</si>
  <si>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</si>
  <si>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</si>
  <si>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</si>
  <si>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</si>
  <si>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</si>
  <si>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</si>
  <si>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</si>
  <si>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</si>
  <si>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</si>
  <si>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</si>
  <si>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</si>
  <si>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</si>
  <si>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</si>
  <si>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</si>
  <si>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</si>
  <si>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</si>
  <si>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</si>
  <si>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</si>
  <si>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</si>
  <si>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</si>
  <si>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</si>
  <si>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</si>
  <si>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</si>
  <si>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</si>
  <si>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</si>
  <si>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</si>
  <si>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</si>
  <si>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</si>
  <si>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</si>
  <si>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</si>
  <si>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</si>
  <si>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</si>
  <si>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</si>
  <si>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</si>
  <si>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</si>
  <si>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</si>
  <si>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</si>
  <si>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</si>
  <si>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</si>
  <si>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</si>
  <si>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</si>
  <si>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</si>
  <si>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</si>
  <si>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</si>
  <si>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</si>
  <si>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</si>
  <si>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</si>
  <si>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</si>
  <si>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</si>
  <si>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</si>
  <si>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</si>
  <si>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</si>
  <si>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</si>
  <si>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</si>
  <si>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</si>
  <si>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</si>
  <si>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</si>
  <si>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</si>
  <si>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</si>
  <si>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</si>
  <si>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</si>
  <si>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</si>
  <si>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</si>
  <si>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</si>
  <si>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</si>
  <si>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</si>
  <si>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</si>
  <si>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</si>
  <si>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</si>
  <si>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</si>
  <si>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</si>
  <si>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</si>
  <si>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</si>
  <si>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</si>
  <si>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</si>
  <si>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</si>
  <si>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</si>
  <si>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</si>
  <si>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</si>
  <si>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</si>
  <si>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</si>
  <si>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</si>
  <si>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</si>
  <si>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</si>
  <si>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</si>
  <si>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</si>
  <si>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</si>
  <si>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</si>
  <si>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</si>
  <si>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</si>
  <si>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</si>
  <si>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</si>
  <si>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</si>
  <si>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</si>
  <si>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</si>
  <si>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</si>
  <si>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</si>
  <si>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</si>
  <si>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</si>
  <si>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</si>
  <si>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</si>
  <si>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</si>
  <si>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</si>
  <si>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</si>
  <si>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</si>
  <si>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</si>
  <si>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</si>
  <si>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</si>
  <si>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</si>
  <si>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</si>
  <si>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</si>
  <si>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</si>
  <si>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</si>
  <si>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</si>
  <si>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</si>
  <si>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</si>
  <si>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</si>
  <si>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</si>
  <si>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</si>
  <si>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</si>
  <si>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</si>
  <si>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</si>
  <si>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</si>
  <si>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</si>
  <si>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</si>
  <si>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</si>
  <si>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</si>
  <si>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</si>
  <si>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</si>
  <si>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</si>
  <si>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</si>
  <si>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</si>
  <si>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</si>
  <si>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</si>
  <si>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</si>
  <si>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</si>
  <si>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</si>
  <si>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</si>
  <si>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</si>
  <si>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</si>
  <si>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</si>
  <si>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</si>
  <si>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</si>
  <si>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</si>
  <si>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</si>
  <si>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</si>
  <si>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</si>
  <si>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</si>
  <si>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</si>
  <si>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</si>
  <si>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</si>
  <si>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</si>
  <si>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</si>
  <si>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</si>
  <si>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</si>
  <si>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</si>
  <si>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</si>
  <si>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</si>
  <si>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</si>
  <si>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</si>
  <si>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</si>
  <si>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</si>
  <si>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</si>
  <si>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</si>
  <si>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</si>
  <si>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</si>
  <si>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</si>
  <si>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</si>
  <si>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</si>
  <si>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</si>
  <si>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</si>
  <si>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</si>
  <si>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</si>
  <si>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</si>
  <si>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</si>
  <si>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</si>
  <si>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</si>
  <si>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</si>
  <si>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</si>
  <si>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</si>
  <si>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</si>
  <si>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</si>
  <si>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</si>
  <si>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</si>
  <si>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</si>
  <si>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</si>
  <si>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</si>
  <si>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</si>
  <si>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</si>
  <si>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</si>
  <si>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</si>
  <si>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</si>
  <si>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</si>
  <si>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</si>
  <si>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</si>
  <si>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</si>
  <si>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</si>
  <si>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</si>
  <si>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</si>
  <si>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</si>
  <si>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</si>
  <si>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</si>
  <si>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</si>
  <si>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</si>
  <si>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</si>
  <si>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</si>
  <si>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</si>
  <si>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</si>
  <si>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</si>
  <si>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</si>
  <si>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</si>
  <si>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</si>
  <si>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</si>
  <si>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</si>
  <si>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</si>
  <si>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</si>
  <si>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</si>
  <si>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</si>
  <si>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</si>
  <si>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</si>
  <si>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</si>
  <si>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</si>
  <si>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</si>
  <si>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</si>
  <si>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</si>
  <si>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</si>
  <si>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</si>
  <si>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</si>
  <si>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</si>
  <si>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</si>
  <si>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</si>
  <si>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</si>
  <si>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</si>
  <si>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</si>
  <si>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</si>
  <si>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</si>
  <si>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</si>
  <si>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</si>
  <si>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</si>
  <si>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</si>
  <si>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</si>
  <si>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</si>
  <si>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</si>
  <si>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</si>
  <si>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</si>
  <si>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</si>
  <si>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</si>
  <si>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</si>
  <si>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</si>
  <si>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</si>
  <si>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</si>
  <si>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</si>
  <si>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</si>
  <si>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</si>
  <si>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</si>
  <si>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</si>
  <si>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</si>
  <si>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</si>
  <si>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</si>
  <si>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</si>
  <si>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</si>
  <si>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</si>
  <si>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</si>
  <si>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</si>
  <si>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</si>
  <si>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</si>
  <si>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</si>
  <si>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</si>
  <si>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</si>
  <si>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</si>
  <si>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</si>
  <si>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</si>
  <si>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</si>
  <si>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</si>
  <si>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</si>
  <si>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</si>
  <si>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</si>
  <si>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</si>
  <si>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</si>
  <si>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</si>
  <si>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</si>
  <si>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</si>
  <si>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</si>
  <si>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</si>
  <si>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</si>
  <si>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</si>
  <si>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</si>
  <si>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</si>
  <si>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</si>
  <si>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</si>
  <si>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</si>
  <si>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</si>
  <si>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</si>
  <si>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</si>
  <si>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</si>
  <si>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</si>
  <si>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</si>
  <si>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</si>
  <si>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</si>
  <si>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</si>
  <si>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</si>
  <si>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</si>
  <si>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</si>
  <si>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</si>
  <si>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</si>
  <si>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</si>
  <si>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</si>
  <si>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</si>
  <si>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</si>
  <si>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</si>
  <si>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</si>
  <si>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</si>
  <si>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</si>
  <si>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</si>
  <si>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</si>
  <si>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</si>
  <si>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</si>
  <si>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</si>
  <si>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</si>
  <si>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</si>
  <si>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</si>
  <si>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</si>
  <si>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</si>
  <si>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</si>
  <si>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</si>
  <si>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</si>
  <si>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</si>
  <si>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</si>
  <si>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</si>
  <si>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</si>
  <si>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</si>
  <si>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</si>
  <si>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</si>
  <si>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</si>
  <si>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</si>
  <si>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</si>
  <si>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</si>
  <si>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</si>
  <si>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</si>
  <si>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</si>
  <si>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</si>
  <si>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</si>
  <si>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</si>
  <si>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</si>
  <si>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</si>
  <si>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</si>
  <si>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</si>
  <si>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</si>
  <si>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</si>
  <si>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</si>
  <si>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</si>
  <si>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</si>
  <si>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</si>
  <si>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</si>
  <si>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</si>
  <si>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</si>
  <si>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</si>
  <si>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</si>
  <si>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</si>
  <si>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</si>
  <si>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</si>
  <si>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</si>
  <si>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</si>
  <si>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</si>
  <si>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</si>
  <si>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</si>
  <si>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</si>
  <si>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</si>
  <si>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</si>
  <si>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</si>
  <si>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</si>
  <si>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</si>
  <si>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</si>
  <si>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</si>
  <si>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</si>
  <si>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</si>
  <si>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</si>
  <si>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</si>
  <si>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</si>
  <si>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</si>
  <si>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</si>
  <si>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</si>
  <si>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</si>
  <si>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</si>
  <si>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</si>
  <si>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</si>
  <si>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</si>
  <si>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</si>
  <si>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</si>
  <si>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</si>
  <si>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</si>
  <si>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</si>
  <si>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</si>
  <si>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</si>
  <si>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</si>
  <si>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</si>
  <si>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</si>
  <si>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</si>
  <si>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</si>
  <si>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</si>
  <si>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</si>
  <si>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</si>
  <si>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</si>
  <si>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</si>
  <si>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</si>
  <si>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</si>
  <si>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</si>
  <si>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</si>
  <si>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</si>
  <si>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</si>
  <si>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</si>
  <si>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</si>
  <si>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</si>
  <si>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</si>
  <si>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</si>
  <si>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</si>
  <si>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</si>
  <si>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</si>
  <si>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</si>
  <si>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</si>
  <si>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</si>
  <si>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</si>
  <si>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</si>
  <si>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</si>
  <si>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</si>
  <si>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</si>
  <si>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</si>
  <si>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</si>
  <si>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</si>
  <si>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</si>
  <si>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</si>
  <si>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</si>
  <si>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</si>
  <si>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</si>
  <si>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</si>
  <si>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</si>
  <si>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</si>
  <si>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</si>
  <si>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</si>
  <si>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</si>
  <si>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</si>
  <si>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</si>
  <si>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</si>
  <si>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</si>
  <si>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</si>
  <si>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</si>
  <si>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</si>
  <si>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</si>
  <si>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</si>
  <si>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</si>
  <si>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</si>
  <si>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</si>
  <si>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</si>
  <si>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</si>
  <si>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</si>
  <si>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</si>
  <si>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</si>
  <si>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</si>
  <si>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</si>
  <si>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</si>
  <si>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</si>
  <si>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</si>
  <si>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</si>
  <si>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</si>
  <si>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</si>
  <si>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</si>
  <si>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</si>
  <si>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</si>
  <si>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</si>
  <si>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</si>
  <si>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</si>
  <si>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</si>
  <si>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</si>
  <si>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</si>
  <si>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</si>
  <si>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</si>
  <si>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</si>
  <si>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</si>
  <si>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</si>
  <si>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</si>
  <si>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</si>
  <si>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</si>
  <si>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</si>
  <si>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</si>
  <si>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</si>
  <si>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</si>
  <si>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</si>
  <si>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</si>
  <si>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</si>
  <si>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</si>
  <si>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</si>
  <si>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</si>
  <si>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</si>
  <si>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</si>
  <si>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</si>
  <si>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</si>
  <si>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</si>
  <si>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</si>
  <si>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</si>
  <si>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</si>
  <si>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</si>
  <si>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</si>
  <si>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</si>
  <si>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</si>
  <si>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</si>
  <si>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</si>
  <si>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</si>
  <si>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</si>
  <si>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</si>
  <si>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</si>
  <si>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</si>
  <si>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</si>
  <si>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</si>
  <si>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</si>
  <si>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</si>
  <si>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</si>
  <si>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</si>
  <si>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</si>
  <si>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</si>
  <si>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</si>
  <si>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</si>
  <si>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</si>
  <si>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</si>
  <si>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</si>
  <si>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</si>
  <si>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</si>
  <si>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</si>
  <si>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</si>
  <si>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</si>
  <si>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</si>
  <si>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</si>
  <si>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</si>
  <si>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</si>
  <si>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</si>
  <si>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</si>
  <si>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</si>
  <si>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</si>
  <si>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</si>
  <si>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</si>
  <si>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</si>
  <si>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</si>
  <si>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</si>
  <si>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</si>
  <si>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</si>
  <si>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</si>
  <si>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</si>
  <si>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</si>
  <si>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</si>
  <si>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</si>
  <si>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</si>
  <si>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</si>
  <si>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</si>
  <si>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</si>
  <si>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</si>
  <si>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</si>
  <si>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</si>
  <si>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</si>
  <si>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</si>
  <si>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</si>
  <si>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</si>
  <si>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</si>
  <si>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</si>
  <si>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</si>
  <si>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</si>
  <si>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</si>
  <si>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</si>
  <si>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</si>
  <si>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</si>
  <si>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</si>
  <si>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</si>
  <si>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</si>
  <si>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</si>
  <si>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</si>
  <si>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</si>
  <si>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</si>
  <si>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</si>
  <si>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</si>
  <si>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</si>
  <si>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</si>
  <si>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</si>
  <si>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</si>
  <si>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</si>
  <si>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</si>
  <si>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</si>
  <si>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</si>
  <si>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</si>
  <si>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</si>
  <si>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</si>
  <si>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</si>
  <si>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</si>
  <si>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</si>
  <si>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</si>
  <si>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</si>
  <si>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</si>
  <si>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</si>
  <si>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</si>
  <si>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</si>
  <si>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</si>
  <si>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</si>
  <si>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</si>
  <si>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</si>
  <si>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</si>
  <si>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</si>
  <si>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</si>
  <si>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</si>
  <si>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</si>
  <si>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</si>
  <si>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</si>
  <si>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</si>
  <si>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</si>
  <si>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</si>
  <si>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</si>
  <si>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</si>
  <si>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</si>
  <si>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</si>
  <si>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</si>
  <si>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</si>
  <si>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</si>
  <si>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</si>
  <si>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</si>
  <si>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</si>
  <si>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</si>
  <si>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</si>
  <si>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</si>
  <si>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</si>
  <si>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</si>
  <si>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</si>
  <si>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</si>
  <si>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</si>
  <si>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</si>
  <si>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</si>
  <si>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</si>
  <si>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</si>
  <si>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</si>
  <si>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</si>
  <si>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</si>
  <si>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</si>
  <si>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</si>
  <si>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</si>
  <si>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</si>
  <si>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</si>
  <si>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</si>
  <si>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</si>
  <si>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</si>
  <si>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</si>
  <si>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</si>
  <si>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</si>
  <si>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</si>
  <si>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</si>
  <si>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</si>
  <si>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</si>
  <si>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</si>
  <si>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</si>
  <si>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</si>
  <si>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</si>
  <si>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</si>
  <si>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</si>
  <si>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</si>
  <si>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</si>
  <si>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</si>
  <si>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</si>
  <si>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</si>
  <si>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</si>
  <si>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</si>
  <si>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</si>
  <si>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</si>
  <si>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</si>
  <si>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</si>
  <si>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</si>
  <si>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</si>
  <si>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</si>
  <si>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</si>
  <si>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</si>
  <si>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</si>
  <si>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</si>
  <si>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</si>
  <si>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</si>
  <si>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</si>
  <si>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</si>
  <si>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</si>
  <si>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</si>
  <si>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</si>
  <si>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</si>
  <si>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</si>
  <si>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</si>
  <si>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</si>
  <si>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</si>
  <si>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</si>
  <si>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</si>
  <si>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</si>
  <si>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</si>
  <si>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</si>
  <si>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</si>
  <si>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</si>
  <si>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</si>
  <si>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</si>
  <si>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</si>
  <si>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</si>
  <si>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</si>
  <si>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</si>
  <si>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</si>
  <si>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</si>
  <si>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</si>
  <si>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</si>
  <si>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</si>
  <si>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</si>
  <si>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</si>
  <si>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</si>
  <si>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</si>
  <si>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</si>
  <si>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</si>
  <si>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</si>
  <si>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</si>
  <si>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</si>
  <si>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FRANK TOMBARI</t>
  </si>
  <si>
    <t>180</t>
  </si>
  <si>
    <t>VALLEY HOSPITAL AND MEDICAL CENTER</t>
  </si>
  <si>
    <t xml:space="preserve">12606 E MISSION AVE </t>
  </si>
  <si>
    <t>SPOKANE WA 99210-0248</t>
  </si>
  <si>
    <t>SPOKANE</t>
  </si>
  <si>
    <t>GREG REPETTI (INTERIM)</t>
  </si>
  <si>
    <t xml:space="preserve">JUSTIN VOELKER </t>
  </si>
  <si>
    <t>(509) 473-5291</t>
  </si>
  <si>
    <t>(509) 473-5731</t>
  </si>
  <si>
    <t>row 78 is 2018 data being used as an estimate.</t>
  </si>
  <si>
    <t>row 76 is 2018 data being used as an estimate.</t>
  </si>
  <si>
    <t>GREG REPETTI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</si>
</sst>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_(* #,##0.0_);_(* \(#,##0.0\);_(* &quot;-&quot;??_);_(@_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  <xf numFmtId="37" fontId="15" fillId="0" borderId="0"/>
  </cellStyleXfs>
  <cellXfs count="284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8" borderId="1" xfId="11" quotePrefix="1" applyFont="1" applyFill="1" applyBorder="1" applyProtection="1">
      <protection locked="0"/>
    </xf>
    <xf numFmtId="37" fontId="10" fillId="0" borderId="1" xfId="11" quotePrefix="1" applyFont="1" applyBorder="1" applyProtection="1">
      <protection locked="0"/>
    </xf>
    <xf numFmtId="37" fontId="4" fillId="3" borderId="0" xfId="11" applyFont="1" applyFill="1"/>
    <xf numFmtId="167" fontId="10" fillId="0" borderId="1" xfId="1" quotePrefix="1" applyNumberFormat="1" applyFont="1" applyBorder="1" applyProtection="1">
      <protection locked="0"/>
    </xf>
    <xf numFmtId="37" fontId="4" fillId="3" borderId="0" xfId="0" quotePrefix="1" applyFont="1" applyFill="1" applyAlignment="1">
      <alignment horizontal="fill"/>
    </xf>
    <xf numFmtId="37" fontId="10" fillId="8" borderId="1" xfId="0" quotePrefix="1" applyNumberFormat="1" applyFont="1" applyFill="1" applyBorder="1" applyProtection="1">
      <protection locked="0"/>
    </xf>
    <xf numFmtId="37" fontId="16" fillId="0" borderId="0" xfId="0" applyFont="1" applyProtection="1"/>
    <xf numFmtId="37" fontId="10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1" xfId="4" xr:uid="{00000000-0005-0000-0000-000004000000}"/>
    <cellStyle name="Normal 52" xfId="11" xr:uid="{1177E353-3665-4735-89B6-4B7F43F5FAF3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Percent" xfId="3" builtinId="5"/>
    <cellStyle name="Percent 460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492577.49</v>
      </c>
      <c r="D47" s="184">
        <v>1193646.78</v>
      </c>
      <c r="E47" s="184">
        <v>146109.65999999997</v>
      </c>
      <c r="F47" s="184">
        <v>474047.46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1483304.69</v>
      </c>
      <c r="Q47" s="184">
        <v>0</v>
      </c>
      <c r="R47" s="184">
        <v>455709.47000000003</v>
      </c>
      <c r="S47" s="184">
        <v>87830.059999999983</v>
      </c>
      <c r="T47" s="184">
        <v>0</v>
      </c>
      <c r="U47" s="184">
        <v>412564.09</v>
      </c>
      <c r="V47" s="184">
        <v>0</v>
      </c>
      <c r="W47" s="184">
        <v>46307.46</v>
      </c>
      <c r="X47" s="184">
        <v>145873.36000000002</v>
      </c>
      <c r="Y47" s="184">
        <v>547635.30999999994</v>
      </c>
      <c r="Z47" s="184">
        <v>0</v>
      </c>
      <c r="AA47" s="184">
        <v>49406.91</v>
      </c>
      <c r="AB47" s="184">
        <v>343524.06</v>
      </c>
      <c r="AC47" s="184">
        <v>300870.43</v>
      </c>
      <c r="AD47" s="184">
        <v>0</v>
      </c>
      <c r="AE47" s="184">
        <v>120258.62000000001</v>
      </c>
      <c r="AF47" s="184">
        <v>0</v>
      </c>
      <c r="AG47" s="184">
        <v>1005342.1900000001</v>
      </c>
      <c r="AH47" s="184">
        <v>0</v>
      </c>
      <c r="AI47" s="184">
        <v>384698.52</v>
      </c>
      <c r="AJ47" s="184">
        <v>67549.420000000013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162455.65</v>
      </c>
      <c r="AW47" s="184">
        <v>0</v>
      </c>
      <c r="AX47" s="184">
        <v>0</v>
      </c>
      <c r="AY47" s="184">
        <v>390673.34</v>
      </c>
      <c r="AZ47" s="184">
        <v>0</v>
      </c>
      <c r="BA47" s="184">
        <v>0</v>
      </c>
      <c r="BB47" s="184">
        <v>0</v>
      </c>
      <c r="BC47" s="184">
        <v>91077.469999999987</v>
      </c>
      <c r="BD47" s="184">
        <v>70260.799999999988</v>
      </c>
      <c r="BE47" s="184">
        <v>172941.09999999998</v>
      </c>
      <c r="BF47" s="184">
        <v>0</v>
      </c>
      <c r="BG47" s="184">
        <v>15936.030000000002</v>
      </c>
      <c r="BH47" s="184">
        <v>0</v>
      </c>
      <c r="BI47" s="184">
        <v>0</v>
      </c>
      <c r="BJ47" s="184">
        <v>0</v>
      </c>
      <c r="BK47" s="184">
        <v>0</v>
      </c>
      <c r="BL47" s="184">
        <v>307724.81</v>
      </c>
      <c r="BM47" s="184">
        <v>0</v>
      </c>
      <c r="BN47" s="184">
        <v>2114174.1799999997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224944.68</v>
      </c>
      <c r="BY47" s="184">
        <v>179644.65000000002</v>
      </c>
      <c r="BZ47" s="184">
        <v>27748.919999999995</v>
      </c>
      <c r="CA47" s="184">
        <v>0</v>
      </c>
      <c r="CB47" s="184">
        <v>0</v>
      </c>
      <c r="CC47" s="184">
        <v>1271359.52</v>
      </c>
      <c r="CD47" s="195"/>
      <c r="CE47" s="195">
        <f>SUM(C47:CC47)</f>
        <v>12786197.129999999</v>
      </c>
    </row>
    <row r="48" spans="1:83" ht="12.6" customHeight="1" x14ac:dyDescent="0.25">
      <c r="A48" s="175" t="s">
        <v>205</v>
      </c>
      <c r="B48" s="183"/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189197.16999999998</v>
      </c>
      <c r="D51" s="184">
        <v>34869.599999999999</v>
      </c>
      <c r="E51" s="184">
        <v>0</v>
      </c>
      <c r="F51" s="184">
        <v>83437.299999999988</v>
      </c>
      <c r="G51" s="184"/>
      <c r="H51" s="184"/>
      <c r="I51" s="184"/>
      <c r="J51" s="184"/>
      <c r="K51" s="184"/>
      <c r="L51" s="184"/>
      <c r="M51" s="184"/>
      <c r="N51" s="184"/>
      <c r="O51" s="184">
        <v>0</v>
      </c>
      <c r="P51" s="184">
        <v>1026197.2200000002</v>
      </c>
      <c r="Q51" s="184"/>
      <c r="R51" s="184">
        <v>86775.35</v>
      </c>
      <c r="S51" s="184">
        <v>0</v>
      </c>
      <c r="T51" s="184"/>
      <c r="U51" s="184">
        <v>26115.399999999991</v>
      </c>
      <c r="V51" s="184">
        <v>0</v>
      </c>
      <c r="W51" s="184">
        <v>213006.44999999998</v>
      </c>
      <c r="X51" s="184">
        <v>232084.03999999998</v>
      </c>
      <c r="Y51" s="184">
        <v>334185.36</v>
      </c>
      <c r="Z51" s="184"/>
      <c r="AA51" s="184">
        <v>84769.06</v>
      </c>
      <c r="AB51" s="184">
        <v>12024.250000000002</v>
      </c>
      <c r="AC51" s="184">
        <v>21923.74</v>
      </c>
      <c r="AD51" s="184">
        <v>0</v>
      </c>
      <c r="AE51" s="184">
        <v>0</v>
      </c>
      <c r="AF51" s="184"/>
      <c r="AG51" s="184">
        <v>43959.180000000008</v>
      </c>
      <c r="AH51" s="184"/>
      <c r="AI51" s="184">
        <v>117641.42000000001</v>
      </c>
      <c r="AJ51" s="184">
        <v>0</v>
      </c>
      <c r="AK51" s="184">
        <v>1698.24</v>
      </c>
      <c r="AL51" s="184">
        <v>0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61219.490000000005</v>
      </c>
      <c r="AW51" s="184">
        <v>0</v>
      </c>
      <c r="AX51" s="184"/>
      <c r="AY51" s="184">
        <v>10340.530000000001</v>
      </c>
      <c r="AZ51" s="184"/>
      <c r="BA51" s="184">
        <v>0</v>
      </c>
      <c r="BB51" s="184"/>
      <c r="BC51" s="184">
        <v>3097.03</v>
      </c>
      <c r="BD51" s="184">
        <v>7447.2000000000016</v>
      </c>
      <c r="BE51" s="184">
        <v>5584.4100000000008</v>
      </c>
      <c r="BF51" s="184"/>
      <c r="BG51" s="184">
        <v>0</v>
      </c>
      <c r="BH51" s="184"/>
      <c r="BI51" s="184"/>
      <c r="BJ51" s="184">
        <v>0</v>
      </c>
      <c r="BK51" s="184"/>
      <c r="BL51" s="184">
        <v>0</v>
      </c>
      <c r="BM51" s="184"/>
      <c r="BN51" s="184">
        <v>1610052.47</v>
      </c>
      <c r="BO51" s="184"/>
      <c r="BP51" s="184"/>
      <c r="BQ51" s="184"/>
      <c r="BR51" s="184"/>
      <c r="BS51" s="184"/>
      <c r="BT51" s="184"/>
      <c r="BU51" s="184"/>
      <c r="BV51" s="184"/>
      <c r="BW51" s="184">
        <v>0</v>
      </c>
      <c r="BX51" s="184">
        <v>0</v>
      </c>
      <c r="BY51" s="184">
        <v>0</v>
      </c>
      <c r="BZ51" s="184">
        <v>0</v>
      </c>
      <c r="CA51" s="184"/>
      <c r="CB51" s="184"/>
      <c r="CC51" s="184">
        <v>2731278.53</v>
      </c>
      <c r="CD51" s="195"/>
      <c r="CE51" s="195">
        <f>SUM(C51:CD51)</f>
        <v>6936903.4400000013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2208</v>
      </c>
      <c r="D59" s="184">
        <v>13529</v>
      </c>
      <c r="E59" s="184">
        <v>0</v>
      </c>
      <c r="F59" s="184">
        <v>1120</v>
      </c>
      <c r="G59" s="184"/>
      <c r="H59" s="184"/>
      <c r="I59" s="184"/>
      <c r="J59" s="184"/>
      <c r="K59" s="184"/>
      <c r="L59" s="184"/>
      <c r="M59" s="184"/>
      <c r="N59" s="184"/>
      <c r="O59" s="184">
        <v>0</v>
      </c>
      <c r="P59" s="185">
        <v>2495</v>
      </c>
      <c r="Q59" s="185"/>
      <c r="R59" s="185"/>
      <c r="S59" s="244"/>
      <c r="T59" s="244"/>
      <c r="U59" s="220"/>
      <c r="V59" s="185"/>
      <c r="W59" s="185"/>
      <c r="X59" s="185"/>
      <c r="Y59" s="185"/>
      <c r="Z59" s="185"/>
      <c r="AA59" s="185"/>
      <c r="AB59" s="244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67205</v>
      </c>
      <c r="AZ59" s="185"/>
      <c r="BA59" s="244"/>
      <c r="BB59" s="244"/>
      <c r="BC59" s="244"/>
      <c r="BD59" s="244"/>
      <c r="BE59" s="185">
        <v>202634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25.109417119848029</v>
      </c>
      <c r="D60" s="187">
        <v>67.843774648240569</v>
      </c>
      <c r="E60" s="187">
        <v>10.443717121857025</v>
      </c>
      <c r="F60" s="219">
        <v>23.151809585869618</v>
      </c>
      <c r="G60" s="187">
        <v>0</v>
      </c>
      <c r="H60" s="187">
        <v>0</v>
      </c>
      <c r="I60" s="187">
        <v>0</v>
      </c>
      <c r="J60" s="219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17">
        <v>82.26385615311456</v>
      </c>
      <c r="Q60" s="217">
        <v>0</v>
      </c>
      <c r="R60" s="217">
        <v>23.276366435167624</v>
      </c>
      <c r="S60" s="217">
        <v>6.1866335607963512</v>
      </c>
      <c r="T60" s="217">
        <v>0</v>
      </c>
      <c r="U60" s="217">
        <v>26.023952736161103</v>
      </c>
      <c r="V60" s="217">
        <v>0</v>
      </c>
      <c r="W60" s="217">
        <v>2.4384739722687021</v>
      </c>
      <c r="X60" s="217">
        <v>8.5848143823856429</v>
      </c>
      <c r="Y60" s="217">
        <v>28.930745886447841</v>
      </c>
      <c r="Z60" s="217">
        <v>0</v>
      </c>
      <c r="AA60" s="217">
        <v>2.4329219174749426</v>
      </c>
      <c r="AB60" s="217">
        <v>18.123752737243322</v>
      </c>
      <c r="AC60" s="217">
        <v>16.683483559358429</v>
      </c>
      <c r="AD60" s="217">
        <v>0</v>
      </c>
      <c r="AE60" s="217">
        <v>6.4433753415831001</v>
      </c>
      <c r="AF60" s="217">
        <v>0</v>
      </c>
      <c r="AG60" s="217">
        <v>55.958489033430347</v>
      </c>
      <c r="AH60" s="217">
        <v>0</v>
      </c>
      <c r="AI60" s="217">
        <v>23.082452051632544</v>
      </c>
      <c r="AJ60" s="217">
        <v>3.432555478981842</v>
      </c>
      <c r="AK60" s="217">
        <v>0</v>
      </c>
      <c r="AL60" s="217">
        <v>0</v>
      </c>
      <c r="AM60" s="217">
        <v>0</v>
      </c>
      <c r="AN60" s="217">
        <v>0</v>
      </c>
      <c r="AO60" s="217">
        <v>0</v>
      </c>
      <c r="AP60" s="217">
        <v>0</v>
      </c>
      <c r="AQ60" s="217">
        <v>0</v>
      </c>
      <c r="AR60" s="217">
        <v>0</v>
      </c>
      <c r="AS60" s="217">
        <v>0</v>
      </c>
      <c r="AT60" s="217">
        <v>0</v>
      </c>
      <c r="AU60" s="217">
        <v>0</v>
      </c>
      <c r="AV60" s="217">
        <v>9.305776026122496</v>
      </c>
      <c r="AW60" s="217">
        <v>0</v>
      </c>
      <c r="AX60" s="217">
        <v>0</v>
      </c>
      <c r="AY60" s="217">
        <v>27.488146571576966</v>
      </c>
      <c r="AZ60" s="217">
        <v>0</v>
      </c>
      <c r="BA60" s="217">
        <v>0</v>
      </c>
      <c r="BB60" s="217">
        <v>0</v>
      </c>
      <c r="BC60" s="217">
        <v>6.5815438347148563</v>
      </c>
      <c r="BD60" s="217">
        <v>4.5299684925301413</v>
      </c>
      <c r="BE60" s="217">
        <v>9.6884890397686991</v>
      </c>
      <c r="BF60" s="217">
        <v>0</v>
      </c>
      <c r="BG60" s="217">
        <v>1.0972404108085974</v>
      </c>
      <c r="BH60" s="217">
        <v>0</v>
      </c>
      <c r="BI60" s="217">
        <v>0</v>
      </c>
      <c r="BJ60" s="217">
        <v>0</v>
      </c>
      <c r="BK60" s="217">
        <v>0</v>
      </c>
      <c r="BL60" s="217">
        <v>21.438679449117991</v>
      </c>
      <c r="BM60" s="217">
        <v>0</v>
      </c>
      <c r="BN60" s="217">
        <v>88.419032864600155</v>
      </c>
      <c r="BO60" s="217">
        <v>0</v>
      </c>
      <c r="BP60" s="217">
        <v>0</v>
      </c>
      <c r="BQ60" s="217">
        <v>0</v>
      </c>
      <c r="BR60" s="217">
        <v>0</v>
      </c>
      <c r="BS60" s="217">
        <v>0</v>
      </c>
      <c r="BT60" s="217">
        <v>0</v>
      </c>
      <c r="BU60" s="217">
        <v>0</v>
      </c>
      <c r="BV60" s="217">
        <v>0</v>
      </c>
      <c r="BW60" s="217">
        <v>0</v>
      </c>
      <c r="BX60" s="217">
        <v>11.771166436743677</v>
      </c>
      <c r="BY60" s="217">
        <v>9.3077609576290747</v>
      </c>
      <c r="BZ60" s="217">
        <v>0.33075958899578639</v>
      </c>
      <c r="CA60" s="217">
        <v>0</v>
      </c>
      <c r="CB60" s="217">
        <v>0</v>
      </c>
      <c r="CC60" s="217">
        <v>57.127326019571605</v>
      </c>
      <c r="CD60" s="245" t="s">
        <v>221</v>
      </c>
      <c r="CE60" s="247">
        <f t="shared" ref="CE60:CE70" si="0">SUM(C60:CD60)</f>
        <v>677.49648141404145</v>
      </c>
    </row>
    <row r="61" spans="1:84" ht="12.6" customHeight="1" x14ac:dyDescent="0.25">
      <c r="A61" s="171" t="s">
        <v>235</v>
      </c>
      <c r="B61" s="175"/>
      <c r="C61" s="184">
        <v>2526934.0300000003</v>
      </c>
      <c r="D61" s="184">
        <v>5490623.6599999992</v>
      </c>
      <c r="E61" s="184">
        <v>464074.83000000007</v>
      </c>
      <c r="F61" s="185">
        <v>2609966.64</v>
      </c>
      <c r="G61" s="184"/>
      <c r="H61" s="184"/>
      <c r="I61" s="185"/>
      <c r="J61" s="185"/>
      <c r="K61" s="185"/>
      <c r="L61" s="185"/>
      <c r="M61" s="184"/>
      <c r="N61" s="184"/>
      <c r="O61" s="184">
        <v>0</v>
      </c>
      <c r="P61" s="185">
        <v>7000112.1799999997</v>
      </c>
      <c r="Q61" s="185"/>
      <c r="R61" s="185">
        <v>2400665.6399999997</v>
      </c>
      <c r="S61" s="185">
        <v>258855.13</v>
      </c>
      <c r="T61" s="185"/>
      <c r="U61" s="185">
        <v>1609466.4900000002</v>
      </c>
      <c r="V61" s="185">
        <v>0</v>
      </c>
      <c r="W61" s="185">
        <v>239701.64</v>
      </c>
      <c r="X61" s="185">
        <v>665925.92999999993</v>
      </c>
      <c r="Y61" s="185">
        <v>2742634.3400000003</v>
      </c>
      <c r="Z61" s="185"/>
      <c r="AA61" s="185">
        <v>281711.27</v>
      </c>
      <c r="AB61" s="185">
        <v>1794012.72</v>
      </c>
      <c r="AC61" s="185">
        <v>1416521.18</v>
      </c>
      <c r="AD61" s="185">
        <v>0</v>
      </c>
      <c r="AE61" s="185">
        <v>595461.31000000006</v>
      </c>
      <c r="AF61" s="185"/>
      <c r="AG61" s="185">
        <v>4961062.75</v>
      </c>
      <c r="AH61" s="185"/>
      <c r="AI61" s="185">
        <v>1926217.95</v>
      </c>
      <c r="AJ61" s="185">
        <v>411882.89</v>
      </c>
      <c r="AK61" s="185">
        <v>0</v>
      </c>
      <c r="AL61" s="185">
        <v>0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727887.73</v>
      </c>
      <c r="AW61" s="185">
        <v>0</v>
      </c>
      <c r="AX61" s="185"/>
      <c r="AY61" s="185">
        <v>1157976.2</v>
      </c>
      <c r="AZ61" s="185"/>
      <c r="BA61" s="185">
        <v>0</v>
      </c>
      <c r="BB61" s="185"/>
      <c r="BC61" s="185">
        <v>248134.09</v>
      </c>
      <c r="BD61" s="185">
        <v>258122.27</v>
      </c>
      <c r="BE61" s="185">
        <v>758918.71000000008</v>
      </c>
      <c r="BF61" s="185"/>
      <c r="BG61" s="185">
        <v>49454.59</v>
      </c>
      <c r="BH61" s="185"/>
      <c r="BI61" s="185"/>
      <c r="BJ61" s="185">
        <v>0</v>
      </c>
      <c r="BK61" s="185"/>
      <c r="BL61" s="185">
        <v>1019347.0900000001</v>
      </c>
      <c r="BM61" s="185"/>
      <c r="BN61" s="185">
        <v>8229963.4999999991</v>
      </c>
      <c r="BO61" s="185"/>
      <c r="BP61" s="185"/>
      <c r="BQ61" s="185"/>
      <c r="BR61" s="185"/>
      <c r="BS61" s="185"/>
      <c r="BT61" s="185"/>
      <c r="BU61" s="185"/>
      <c r="BV61" s="185"/>
      <c r="BW61" s="185">
        <v>0</v>
      </c>
      <c r="BX61" s="185">
        <v>1153665.5900000001</v>
      </c>
      <c r="BY61" s="185">
        <v>1057859.25</v>
      </c>
      <c r="BZ61" s="185">
        <v>32578.11</v>
      </c>
      <c r="CA61" s="185"/>
      <c r="CB61" s="185"/>
      <c r="CC61" s="185">
        <v>3108779.94</v>
      </c>
      <c r="CD61" s="245" t="s">
        <v>221</v>
      </c>
      <c r="CE61" s="195">
        <f t="shared" si="0"/>
        <v>55198517.650000013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492577</v>
      </c>
      <c r="D62" s="195">
        <f t="shared" si="1"/>
        <v>1193647</v>
      </c>
      <c r="E62" s="195">
        <f t="shared" si="1"/>
        <v>146110</v>
      </c>
      <c r="F62" s="195">
        <f t="shared" si="1"/>
        <v>474047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1483305</v>
      </c>
      <c r="Q62" s="195">
        <f t="shared" si="1"/>
        <v>0</v>
      </c>
      <c r="R62" s="195">
        <f t="shared" si="1"/>
        <v>455709</v>
      </c>
      <c r="S62" s="195">
        <f t="shared" si="1"/>
        <v>87830</v>
      </c>
      <c r="T62" s="195">
        <f t="shared" si="1"/>
        <v>0</v>
      </c>
      <c r="U62" s="195">
        <f t="shared" si="1"/>
        <v>412564</v>
      </c>
      <c r="V62" s="195">
        <f t="shared" si="1"/>
        <v>0</v>
      </c>
      <c r="W62" s="195">
        <f t="shared" si="1"/>
        <v>46307</v>
      </c>
      <c r="X62" s="195">
        <f t="shared" si="1"/>
        <v>145873</v>
      </c>
      <c r="Y62" s="195">
        <f t="shared" si="1"/>
        <v>547635</v>
      </c>
      <c r="Z62" s="195">
        <f t="shared" si="1"/>
        <v>0</v>
      </c>
      <c r="AA62" s="195">
        <f t="shared" si="1"/>
        <v>49407</v>
      </c>
      <c r="AB62" s="195">
        <f t="shared" si="1"/>
        <v>343524</v>
      </c>
      <c r="AC62" s="195">
        <f t="shared" si="1"/>
        <v>300870</v>
      </c>
      <c r="AD62" s="195">
        <f t="shared" si="1"/>
        <v>0</v>
      </c>
      <c r="AE62" s="195">
        <f t="shared" si="1"/>
        <v>120259</v>
      </c>
      <c r="AF62" s="195">
        <f t="shared" si="1"/>
        <v>0</v>
      </c>
      <c r="AG62" s="195">
        <f t="shared" si="1"/>
        <v>1005342</v>
      </c>
      <c r="AH62" s="195">
        <f t="shared" si="1"/>
        <v>0</v>
      </c>
      <c r="AI62" s="195">
        <f t="shared" si="1"/>
        <v>384699</v>
      </c>
      <c r="AJ62" s="195">
        <f t="shared" si="1"/>
        <v>67549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162456</v>
      </c>
      <c r="AW62" s="195">
        <f t="shared" si="1"/>
        <v>0</v>
      </c>
      <c r="AX62" s="195">
        <f t="shared" si="1"/>
        <v>0</v>
      </c>
      <c r="AY62" s="195">
        <f>ROUND(AY47+AY48,0)</f>
        <v>390673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91077</v>
      </c>
      <c r="BD62" s="195">
        <f t="shared" si="1"/>
        <v>70261</v>
      </c>
      <c r="BE62" s="195">
        <f t="shared" si="1"/>
        <v>172941</v>
      </c>
      <c r="BF62" s="195">
        <f t="shared" si="1"/>
        <v>0</v>
      </c>
      <c r="BG62" s="195">
        <f t="shared" si="1"/>
        <v>15936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307725</v>
      </c>
      <c r="BM62" s="195">
        <f t="shared" si="1"/>
        <v>0</v>
      </c>
      <c r="BN62" s="195">
        <f t="shared" si="1"/>
        <v>2114174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224945</v>
      </c>
      <c r="BY62" s="195">
        <f t="shared" si="2"/>
        <v>179645</v>
      </c>
      <c r="BZ62" s="195">
        <f t="shared" si="2"/>
        <v>27749</v>
      </c>
      <c r="CA62" s="195">
        <f t="shared" si="2"/>
        <v>0</v>
      </c>
      <c r="CB62" s="195">
        <f t="shared" si="2"/>
        <v>0</v>
      </c>
      <c r="CC62" s="195">
        <f t="shared" si="2"/>
        <v>1271360</v>
      </c>
      <c r="CD62" s="245" t="s">
        <v>221</v>
      </c>
      <c r="CE62" s="195">
        <f t="shared" si="0"/>
        <v>12786196</v>
      </c>
      <c r="CF62" s="248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150000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1041716.56</v>
      </c>
      <c r="S63" s="185">
        <v>0</v>
      </c>
      <c r="T63" s="185">
        <v>0</v>
      </c>
      <c r="U63" s="185">
        <v>17547</v>
      </c>
      <c r="V63" s="185">
        <v>0</v>
      </c>
      <c r="W63" s="185">
        <v>12275</v>
      </c>
      <c r="X63" s="185">
        <v>0</v>
      </c>
      <c r="Y63" s="185">
        <v>7224.38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1694344.88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586918.43999999994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7310</v>
      </c>
      <c r="BY63" s="185">
        <v>0</v>
      </c>
      <c r="BZ63" s="185">
        <v>0</v>
      </c>
      <c r="CA63" s="185">
        <v>0</v>
      </c>
      <c r="CB63" s="185">
        <v>0</v>
      </c>
      <c r="CC63" s="185">
        <v>2158311.73</v>
      </c>
      <c r="CD63" s="245" t="s">
        <v>221</v>
      </c>
      <c r="CE63" s="195">
        <f t="shared" si="0"/>
        <v>5675647.9900000002</v>
      </c>
      <c r="CF63" s="248"/>
    </row>
    <row r="64" spans="1:84" ht="12.6" customHeight="1" x14ac:dyDescent="0.25">
      <c r="A64" s="171" t="s">
        <v>237</v>
      </c>
      <c r="B64" s="175"/>
      <c r="C64" s="184">
        <v>55388.200000000012</v>
      </c>
      <c r="D64" s="184">
        <v>1474371.49</v>
      </c>
      <c r="E64" s="185">
        <v>5643.4199999999992</v>
      </c>
      <c r="F64" s="185">
        <v>265561.67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15702219.970000001</v>
      </c>
      <c r="Q64" s="185">
        <v>0</v>
      </c>
      <c r="R64" s="185">
        <v>268771.87</v>
      </c>
      <c r="S64" s="185">
        <v>287621.59000000003</v>
      </c>
      <c r="T64" s="185">
        <v>0</v>
      </c>
      <c r="U64" s="185">
        <v>1834921.38</v>
      </c>
      <c r="V64" s="185">
        <v>400</v>
      </c>
      <c r="W64" s="185">
        <v>8185.6</v>
      </c>
      <c r="X64" s="185">
        <v>148049.93999999997</v>
      </c>
      <c r="Y64" s="185">
        <v>1294418.74</v>
      </c>
      <c r="Z64" s="185">
        <v>0</v>
      </c>
      <c r="AA64" s="185">
        <v>510639.99999999994</v>
      </c>
      <c r="AB64" s="185">
        <v>3665221.2299999995</v>
      </c>
      <c r="AC64" s="185">
        <v>178745.99000000002</v>
      </c>
      <c r="AD64" s="185">
        <v>0</v>
      </c>
      <c r="AE64" s="185">
        <v>1029.54</v>
      </c>
      <c r="AF64" s="185">
        <v>0</v>
      </c>
      <c r="AG64" s="185">
        <v>944703.44000000018</v>
      </c>
      <c r="AH64" s="185">
        <v>0</v>
      </c>
      <c r="AI64" s="185">
        <v>195587.09999999998</v>
      </c>
      <c r="AJ64" s="185">
        <v>1014.52</v>
      </c>
      <c r="AK64" s="185">
        <v>270.36</v>
      </c>
      <c r="AL64" s="185">
        <v>202.35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11180.5</v>
      </c>
      <c r="AW64" s="185">
        <v>0</v>
      </c>
      <c r="AX64" s="185">
        <v>0</v>
      </c>
      <c r="AY64" s="185">
        <v>744505.58000000007</v>
      </c>
      <c r="AZ64" s="185">
        <v>0</v>
      </c>
      <c r="BA64" s="185">
        <v>14870.18</v>
      </c>
      <c r="BB64" s="185">
        <v>0</v>
      </c>
      <c r="BC64" s="185">
        <v>0</v>
      </c>
      <c r="BD64" s="185">
        <v>-617891.09000000008</v>
      </c>
      <c r="BE64" s="185">
        <v>40624.36</v>
      </c>
      <c r="BF64" s="185">
        <v>0</v>
      </c>
      <c r="BG64" s="185">
        <v>48.96</v>
      </c>
      <c r="BH64" s="185">
        <v>0</v>
      </c>
      <c r="BI64" s="185">
        <v>0</v>
      </c>
      <c r="BJ64" s="185">
        <v>0</v>
      </c>
      <c r="BK64" s="185">
        <v>0</v>
      </c>
      <c r="BL64" s="185">
        <v>38785.120000000003</v>
      </c>
      <c r="BM64" s="185">
        <v>0</v>
      </c>
      <c r="BN64" s="185">
        <v>320873.73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5307.66</v>
      </c>
      <c r="BY64" s="185">
        <v>5954.26</v>
      </c>
      <c r="BZ64" s="185">
        <v>0</v>
      </c>
      <c r="CA64" s="185">
        <v>0</v>
      </c>
      <c r="CB64" s="185">
        <v>0</v>
      </c>
      <c r="CC64" s="185">
        <v>471789.20999999996</v>
      </c>
      <c r="CD64" s="245" t="s">
        <v>221</v>
      </c>
      <c r="CE64" s="195">
        <f t="shared" si="0"/>
        <v>27879016.870000008</v>
      </c>
      <c r="CF64" s="248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1053.5900000000001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3469.26</v>
      </c>
      <c r="BD65" s="185">
        <v>0</v>
      </c>
      <c r="BE65" s="185">
        <v>499639.52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433.71000000000004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51034.84</v>
      </c>
      <c r="CD65" s="245" t="s">
        <v>221</v>
      </c>
      <c r="CE65" s="195">
        <f t="shared" si="0"/>
        <v>555630.92000000004</v>
      </c>
      <c r="CF65" s="248"/>
    </row>
    <row r="66" spans="1:84" ht="12.6" customHeight="1" x14ac:dyDescent="0.25">
      <c r="A66" s="171" t="s">
        <v>239</v>
      </c>
      <c r="B66" s="175"/>
      <c r="C66" s="184">
        <v>34925.870000000003</v>
      </c>
      <c r="D66" s="184">
        <v>42947.1</v>
      </c>
      <c r="E66" s="184">
        <v>0</v>
      </c>
      <c r="F66" s="184">
        <v>7620.65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9375.8000000000102</v>
      </c>
      <c r="P66" s="185">
        <v>501556.56</v>
      </c>
      <c r="Q66" s="185">
        <v>0</v>
      </c>
      <c r="R66" s="185">
        <v>44073.26</v>
      </c>
      <c r="S66" s="184">
        <v>141338.85999999999</v>
      </c>
      <c r="T66" s="184">
        <v>0</v>
      </c>
      <c r="U66" s="185">
        <v>896522.77</v>
      </c>
      <c r="V66" s="185">
        <v>0</v>
      </c>
      <c r="W66" s="185">
        <v>132838.04999999999</v>
      </c>
      <c r="X66" s="185">
        <v>127604.65</v>
      </c>
      <c r="Y66" s="185">
        <v>291456.39</v>
      </c>
      <c r="Z66" s="185">
        <v>0</v>
      </c>
      <c r="AA66" s="185">
        <v>43916.32</v>
      </c>
      <c r="AB66" s="185">
        <v>79181.41</v>
      </c>
      <c r="AC66" s="185">
        <v>18698.849999999999</v>
      </c>
      <c r="AD66" s="185">
        <v>149731.56</v>
      </c>
      <c r="AE66" s="185">
        <v>0</v>
      </c>
      <c r="AF66" s="185">
        <v>0</v>
      </c>
      <c r="AG66" s="185">
        <v>48218.54</v>
      </c>
      <c r="AH66" s="185">
        <v>0</v>
      </c>
      <c r="AI66" s="185">
        <v>775.6</v>
      </c>
      <c r="AJ66" s="185">
        <v>-1254.9100000000001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29845.24</v>
      </c>
      <c r="AW66" s="185">
        <v>6933</v>
      </c>
      <c r="AX66" s="185">
        <v>0</v>
      </c>
      <c r="AY66" s="185">
        <v>41102.86</v>
      </c>
      <c r="AZ66" s="185">
        <v>0</v>
      </c>
      <c r="BA66" s="185">
        <v>477383.03</v>
      </c>
      <c r="BB66" s="185">
        <v>0</v>
      </c>
      <c r="BC66" s="185">
        <v>260</v>
      </c>
      <c r="BD66" s="185">
        <v>388.59</v>
      </c>
      <c r="BE66" s="185">
        <v>843107.46</v>
      </c>
      <c r="BF66" s="185">
        <v>0</v>
      </c>
      <c r="BG66" s="185">
        <v>0</v>
      </c>
      <c r="BH66" s="185">
        <v>0</v>
      </c>
      <c r="BI66" s="185">
        <v>0</v>
      </c>
      <c r="BJ66" s="185">
        <v>3642.51</v>
      </c>
      <c r="BK66" s="185">
        <v>0</v>
      </c>
      <c r="BL66" s="185">
        <v>30297.5</v>
      </c>
      <c r="BM66" s="185">
        <v>0</v>
      </c>
      <c r="BN66" s="185">
        <v>4744943.12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107050.94</v>
      </c>
      <c r="BY66" s="185">
        <v>1950</v>
      </c>
      <c r="BZ66" s="185">
        <v>1157.1400000000001</v>
      </c>
      <c r="CA66" s="185">
        <v>0</v>
      </c>
      <c r="CB66" s="185">
        <v>0</v>
      </c>
      <c r="CC66" s="185">
        <v>524331.43999999994</v>
      </c>
      <c r="CD66" s="245" t="s">
        <v>221</v>
      </c>
      <c r="CE66" s="195">
        <f t="shared" si="0"/>
        <v>9381920.1600000001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189197</v>
      </c>
      <c r="D67" s="195">
        <f>ROUND(D51+D52,0)</f>
        <v>34870</v>
      </c>
      <c r="E67" s="195">
        <f t="shared" ref="E67:BP67" si="3">ROUND(E51+E52,0)</f>
        <v>0</v>
      </c>
      <c r="F67" s="195">
        <f t="shared" si="3"/>
        <v>83437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1026197</v>
      </c>
      <c r="Q67" s="195">
        <f t="shared" si="3"/>
        <v>0</v>
      </c>
      <c r="R67" s="195">
        <f t="shared" si="3"/>
        <v>86775</v>
      </c>
      <c r="S67" s="195">
        <f t="shared" si="3"/>
        <v>0</v>
      </c>
      <c r="T67" s="195">
        <f t="shared" si="3"/>
        <v>0</v>
      </c>
      <c r="U67" s="195">
        <f t="shared" si="3"/>
        <v>26115</v>
      </c>
      <c r="V67" s="195">
        <f t="shared" si="3"/>
        <v>0</v>
      </c>
      <c r="W67" s="195">
        <f t="shared" si="3"/>
        <v>213006</v>
      </c>
      <c r="X67" s="195">
        <f t="shared" si="3"/>
        <v>232084</v>
      </c>
      <c r="Y67" s="195">
        <f t="shared" si="3"/>
        <v>334185</v>
      </c>
      <c r="Z67" s="195">
        <f t="shared" si="3"/>
        <v>0</v>
      </c>
      <c r="AA67" s="195">
        <f t="shared" si="3"/>
        <v>84769</v>
      </c>
      <c r="AB67" s="195">
        <f t="shared" si="3"/>
        <v>12024</v>
      </c>
      <c r="AC67" s="195">
        <f t="shared" si="3"/>
        <v>21924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43959</v>
      </c>
      <c r="AH67" s="195">
        <f t="shared" si="3"/>
        <v>0</v>
      </c>
      <c r="AI67" s="195">
        <f t="shared" si="3"/>
        <v>117641</v>
      </c>
      <c r="AJ67" s="195">
        <f t="shared" si="3"/>
        <v>0</v>
      </c>
      <c r="AK67" s="195">
        <f t="shared" si="3"/>
        <v>1698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61219</v>
      </c>
      <c r="AW67" s="195">
        <f t="shared" si="3"/>
        <v>0</v>
      </c>
      <c r="AX67" s="195">
        <f t="shared" si="3"/>
        <v>0</v>
      </c>
      <c r="AY67" s="195">
        <f t="shared" si="3"/>
        <v>10341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3097</v>
      </c>
      <c r="BD67" s="195">
        <f t="shared" si="3"/>
        <v>7447</v>
      </c>
      <c r="BE67" s="195">
        <f t="shared" si="3"/>
        <v>5584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1610052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2731279</v>
      </c>
      <c r="CD67" s="245" t="s">
        <v>221</v>
      </c>
      <c r="CE67" s="195">
        <f t="shared" si="0"/>
        <v>6936900</v>
      </c>
      <c r="CF67" s="248"/>
    </row>
    <row r="68" spans="1:84" ht="12.6" customHeight="1" x14ac:dyDescent="0.25">
      <c r="A68" s="171" t="s">
        <v>240</v>
      </c>
      <c r="B68" s="175"/>
      <c r="C68" s="184">
        <v>5715.17</v>
      </c>
      <c r="D68" s="184">
        <v>5145.74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94561.489999999991</v>
      </c>
      <c r="Q68" s="185">
        <v>0</v>
      </c>
      <c r="R68" s="185">
        <v>0</v>
      </c>
      <c r="S68" s="185">
        <v>62436.439999999995</v>
      </c>
      <c r="T68" s="185">
        <v>0</v>
      </c>
      <c r="U68" s="185">
        <v>83962.63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89671.849999999977</v>
      </c>
      <c r="AC68" s="185">
        <v>18980.440000000002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311.35000000000002</v>
      </c>
      <c r="AZ68" s="185">
        <v>0</v>
      </c>
      <c r="BA68" s="185">
        <v>0</v>
      </c>
      <c r="BB68" s="185">
        <v>0</v>
      </c>
      <c r="BC68" s="185">
        <v>0</v>
      </c>
      <c r="BD68" s="185">
        <v>83513.83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22753.16</v>
      </c>
      <c r="BM68" s="185">
        <v>0</v>
      </c>
      <c r="BN68" s="185">
        <v>203640.27999999997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160976.21999999997</v>
      </c>
      <c r="BZ68" s="185">
        <v>0</v>
      </c>
      <c r="CA68" s="185">
        <v>0</v>
      </c>
      <c r="CB68" s="185">
        <v>0</v>
      </c>
      <c r="CC68" s="185">
        <v>1703.29</v>
      </c>
      <c r="CD68" s="245" t="s">
        <v>221</v>
      </c>
      <c r="CE68" s="195">
        <f t="shared" si="0"/>
        <v>833371.8899999999</v>
      </c>
      <c r="CF68" s="248"/>
    </row>
    <row r="69" spans="1:84" ht="12.6" customHeight="1" x14ac:dyDescent="0.25">
      <c r="A69" s="171" t="s">
        <v>241</v>
      </c>
      <c r="B69" s="175"/>
      <c r="C69" s="184">
        <v>12233.11</v>
      </c>
      <c r="D69" s="184">
        <v>22337.15</v>
      </c>
      <c r="E69" s="185">
        <v>0</v>
      </c>
      <c r="F69" s="185">
        <v>6047.21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344.99</v>
      </c>
      <c r="P69" s="185">
        <v>36768.720000000001</v>
      </c>
      <c r="Q69" s="185">
        <v>0</v>
      </c>
      <c r="R69" s="220">
        <v>2125.4</v>
      </c>
      <c r="S69" s="185">
        <v>723.61</v>
      </c>
      <c r="T69" s="184">
        <v>0</v>
      </c>
      <c r="U69" s="185">
        <v>3427.2800000000007</v>
      </c>
      <c r="V69" s="185">
        <v>0</v>
      </c>
      <c r="W69" s="184">
        <v>0</v>
      </c>
      <c r="X69" s="185">
        <v>5800</v>
      </c>
      <c r="Y69" s="185">
        <v>30311.31</v>
      </c>
      <c r="Z69" s="185">
        <v>0</v>
      </c>
      <c r="AA69" s="185">
        <v>0</v>
      </c>
      <c r="AB69" s="185">
        <v>7457.1399999999994</v>
      </c>
      <c r="AC69" s="185">
        <v>539.13</v>
      </c>
      <c r="AD69" s="185">
        <v>0</v>
      </c>
      <c r="AE69" s="185">
        <v>1388.9</v>
      </c>
      <c r="AF69" s="185">
        <v>0</v>
      </c>
      <c r="AG69" s="185">
        <v>23471.81</v>
      </c>
      <c r="AH69" s="185">
        <v>0</v>
      </c>
      <c r="AI69" s="185">
        <v>1796.47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14537.4</v>
      </c>
      <c r="AW69" s="185">
        <v>0</v>
      </c>
      <c r="AX69" s="185">
        <v>0</v>
      </c>
      <c r="AY69" s="185">
        <v>4206.99</v>
      </c>
      <c r="AZ69" s="185">
        <v>0</v>
      </c>
      <c r="BA69" s="185">
        <v>0</v>
      </c>
      <c r="BB69" s="185">
        <v>0</v>
      </c>
      <c r="BC69" s="185">
        <v>0</v>
      </c>
      <c r="BD69" s="185">
        <v>6710.69</v>
      </c>
      <c r="BE69" s="185">
        <v>261459.89</v>
      </c>
      <c r="BF69" s="185">
        <v>0</v>
      </c>
      <c r="BG69" s="185">
        <v>0</v>
      </c>
      <c r="BH69" s="220">
        <v>0</v>
      </c>
      <c r="BI69" s="185">
        <v>0</v>
      </c>
      <c r="BJ69" s="185">
        <v>0</v>
      </c>
      <c r="BK69" s="185">
        <v>0</v>
      </c>
      <c r="BL69" s="185">
        <v>1033.9900000000002</v>
      </c>
      <c r="BM69" s="185">
        <v>0</v>
      </c>
      <c r="BN69" s="185">
        <v>862886.13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6268.36</v>
      </c>
      <c r="BY69" s="185">
        <v>6521.08</v>
      </c>
      <c r="BZ69" s="185">
        <v>145</v>
      </c>
      <c r="CA69" s="185">
        <v>0</v>
      </c>
      <c r="CB69" s="185">
        <v>0</v>
      </c>
      <c r="CC69" s="185">
        <v>3126340.5199999996</v>
      </c>
      <c r="CD69" s="276">
        <v>5325029.1100000003</v>
      </c>
      <c r="CE69" s="195">
        <f t="shared" si="0"/>
        <v>9769911.3900000006</v>
      </c>
      <c r="CF69" s="248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1571.74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262.99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535374.24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120.47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1000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456981.70000000007</v>
      </c>
      <c r="CD70" s="188"/>
      <c r="CE70" s="195">
        <f t="shared" si="0"/>
        <v>995311.14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3316970.3800000004</v>
      </c>
      <c r="D71" s="195">
        <f t="shared" ref="D71:AI71" si="5">SUM(D61:D69)-D70</f>
        <v>8263942.1399999997</v>
      </c>
      <c r="E71" s="195">
        <f t="shared" si="5"/>
        <v>615828.25000000012</v>
      </c>
      <c r="F71" s="195">
        <f t="shared" si="5"/>
        <v>3596680.17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9720.79000000001</v>
      </c>
      <c r="P71" s="195">
        <f t="shared" si="5"/>
        <v>25844202.769999996</v>
      </c>
      <c r="Q71" s="195">
        <f t="shared" si="5"/>
        <v>0</v>
      </c>
      <c r="R71" s="195">
        <f t="shared" si="5"/>
        <v>4299836.7300000004</v>
      </c>
      <c r="S71" s="195">
        <f t="shared" si="5"/>
        <v>838805.62999999989</v>
      </c>
      <c r="T71" s="195">
        <f t="shared" si="5"/>
        <v>0</v>
      </c>
      <c r="U71" s="195">
        <f t="shared" si="5"/>
        <v>4884526.5500000007</v>
      </c>
      <c r="V71" s="195">
        <f t="shared" si="5"/>
        <v>400</v>
      </c>
      <c r="W71" s="195">
        <f t="shared" si="5"/>
        <v>652313.29</v>
      </c>
      <c r="X71" s="195">
        <f t="shared" si="5"/>
        <v>1325337.5199999998</v>
      </c>
      <c r="Y71" s="195">
        <f t="shared" si="5"/>
        <v>5247602.169999999</v>
      </c>
      <c r="Z71" s="195">
        <f t="shared" si="5"/>
        <v>0</v>
      </c>
      <c r="AA71" s="195">
        <f t="shared" si="5"/>
        <v>970443.59</v>
      </c>
      <c r="AB71" s="195">
        <f t="shared" si="5"/>
        <v>5991092.3499999987</v>
      </c>
      <c r="AC71" s="195">
        <f t="shared" si="5"/>
        <v>1956279.5899999999</v>
      </c>
      <c r="AD71" s="195">
        <f t="shared" si="5"/>
        <v>149731.56</v>
      </c>
      <c r="AE71" s="195">
        <f t="shared" si="5"/>
        <v>718138.75000000012</v>
      </c>
      <c r="AF71" s="195">
        <f t="shared" si="5"/>
        <v>0</v>
      </c>
      <c r="AG71" s="195">
        <f t="shared" si="5"/>
        <v>8721102.4199999999</v>
      </c>
      <c r="AH71" s="195">
        <f t="shared" si="5"/>
        <v>0</v>
      </c>
      <c r="AI71" s="195">
        <f t="shared" si="5"/>
        <v>2626717.1200000006</v>
      </c>
      <c r="AJ71" s="195">
        <f t="shared" ref="AJ71:BO71" si="6">SUM(AJ61:AJ69)-AJ70</f>
        <v>479191.50000000006</v>
      </c>
      <c r="AK71" s="195">
        <f t="shared" si="6"/>
        <v>1968.3600000000001</v>
      </c>
      <c r="AL71" s="195">
        <f t="shared" si="6"/>
        <v>202.35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1007125.87</v>
      </c>
      <c r="AW71" s="195">
        <f t="shared" si="6"/>
        <v>6933</v>
      </c>
      <c r="AX71" s="195">
        <f t="shared" si="6"/>
        <v>0</v>
      </c>
      <c r="AY71" s="195">
        <f t="shared" si="6"/>
        <v>1813742.7400000005</v>
      </c>
      <c r="AZ71" s="195">
        <f t="shared" si="6"/>
        <v>0</v>
      </c>
      <c r="BA71" s="195">
        <f t="shared" si="6"/>
        <v>492253.21</v>
      </c>
      <c r="BB71" s="195">
        <f t="shared" si="6"/>
        <v>0</v>
      </c>
      <c r="BC71" s="195">
        <f t="shared" si="6"/>
        <v>346037.35</v>
      </c>
      <c r="BD71" s="195">
        <f t="shared" si="6"/>
        <v>-191447.71000000002</v>
      </c>
      <c r="BE71" s="195">
        <f t="shared" si="6"/>
        <v>2582274.94</v>
      </c>
      <c r="BF71" s="195">
        <f t="shared" si="6"/>
        <v>0</v>
      </c>
      <c r="BG71" s="195">
        <f t="shared" si="6"/>
        <v>65439.549999999996</v>
      </c>
      <c r="BH71" s="195">
        <f t="shared" si="6"/>
        <v>0</v>
      </c>
      <c r="BI71" s="195">
        <f t="shared" si="6"/>
        <v>0</v>
      </c>
      <c r="BJ71" s="195">
        <f t="shared" si="6"/>
        <v>3642.51</v>
      </c>
      <c r="BK71" s="195">
        <f t="shared" si="6"/>
        <v>0</v>
      </c>
      <c r="BL71" s="195">
        <f t="shared" si="6"/>
        <v>1419941.86</v>
      </c>
      <c r="BM71" s="195">
        <f t="shared" si="6"/>
        <v>0</v>
      </c>
      <c r="BN71" s="195">
        <f t="shared" si="6"/>
        <v>18673764.440000001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-1000</v>
      </c>
      <c r="BX71" s="195">
        <f t="shared" si="7"/>
        <v>1504547.55</v>
      </c>
      <c r="BY71" s="195">
        <f t="shared" si="7"/>
        <v>1412905.81</v>
      </c>
      <c r="BZ71" s="195">
        <f t="shared" si="7"/>
        <v>61629.25</v>
      </c>
      <c r="CA71" s="195">
        <f t="shared" si="7"/>
        <v>0</v>
      </c>
      <c r="CB71" s="195">
        <f t="shared" si="7"/>
        <v>0</v>
      </c>
      <c r="CC71" s="195">
        <f t="shared" si="7"/>
        <v>12987948.27</v>
      </c>
      <c r="CD71" s="241">
        <f>CD69-CD70</f>
        <v>5325029.1100000003</v>
      </c>
      <c r="CE71" s="195">
        <f>SUM(CE61:CE69)-CE70</f>
        <v>128021801.73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7882962</v>
      </c>
      <c r="D73" s="184">
        <v>27017131</v>
      </c>
      <c r="E73" s="185">
        <v>0</v>
      </c>
      <c r="F73" s="185">
        <v>9603006.6099999994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80048343</v>
      </c>
      <c r="Q73" s="185">
        <v>0</v>
      </c>
      <c r="R73" s="185">
        <v>6282287</v>
      </c>
      <c r="S73" s="185">
        <v>0</v>
      </c>
      <c r="T73" s="185">
        <v>0</v>
      </c>
      <c r="U73" s="185">
        <v>26466613</v>
      </c>
      <c r="V73" s="185">
        <v>1025360</v>
      </c>
      <c r="W73" s="185">
        <v>2158848</v>
      </c>
      <c r="X73" s="185">
        <v>11798931</v>
      </c>
      <c r="Y73" s="185">
        <v>17308903</v>
      </c>
      <c r="Z73" s="185">
        <v>0</v>
      </c>
      <c r="AA73" s="185">
        <v>3249486</v>
      </c>
      <c r="AB73" s="185">
        <v>32424091.559999995</v>
      </c>
      <c r="AC73" s="185">
        <v>19181923</v>
      </c>
      <c r="AD73" s="185">
        <v>1271880</v>
      </c>
      <c r="AE73" s="185">
        <v>2568323.0499999993</v>
      </c>
      <c r="AF73" s="185">
        <v>0</v>
      </c>
      <c r="AG73" s="185">
        <v>20690447.000000004</v>
      </c>
      <c r="AH73" s="185">
        <v>0</v>
      </c>
      <c r="AI73" s="185">
        <v>0</v>
      </c>
      <c r="AJ73" s="185">
        <v>0</v>
      </c>
      <c r="AK73" s="185">
        <v>1276637.17</v>
      </c>
      <c r="AL73" s="185">
        <v>715318.00000000012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3286814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77">
        <v>-5160.34</v>
      </c>
      <c r="CD73" s="245" t="s">
        <v>221</v>
      </c>
      <c r="CE73" s="195">
        <f t="shared" ref="CE73:CE80" si="8">SUM(C73:CD73)</f>
        <v>274252144.05000007</v>
      </c>
      <c r="CF73" s="248"/>
    </row>
    <row r="74" spans="1:84" ht="12.6" customHeight="1" x14ac:dyDescent="0.25">
      <c r="A74" s="171" t="s">
        <v>246</v>
      </c>
      <c r="B74" s="175"/>
      <c r="C74" s="184">
        <v>117116</v>
      </c>
      <c r="D74" s="184">
        <v>4339912</v>
      </c>
      <c r="E74" s="185">
        <v>0</v>
      </c>
      <c r="F74" s="185">
        <v>642995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177982598</v>
      </c>
      <c r="Q74" s="185">
        <v>0</v>
      </c>
      <c r="R74" s="185">
        <v>18609642</v>
      </c>
      <c r="S74" s="185">
        <v>0</v>
      </c>
      <c r="T74" s="185">
        <v>0</v>
      </c>
      <c r="U74" s="185">
        <v>24768354</v>
      </c>
      <c r="V74" s="185">
        <v>3359440</v>
      </c>
      <c r="W74" s="185">
        <v>8852128</v>
      </c>
      <c r="X74" s="185">
        <v>42534518</v>
      </c>
      <c r="Y74" s="185">
        <v>36848773</v>
      </c>
      <c r="Z74" s="185">
        <v>0</v>
      </c>
      <c r="AA74" s="185">
        <v>17024864</v>
      </c>
      <c r="AB74" s="185">
        <v>28601416.600000001</v>
      </c>
      <c r="AC74" s="185">
        <v>1812075</v>
      </c>
      <c r="AD74" s="185">
        <v>16000</v>
      </c>
      <c r="AE74" s="185">
        <v>599377.08000000007</v>
      </c>
      <c r="AF74" s="185">
        <v>0</v>
      </c>
      <c r="AG74" s="185">
        <v>103237466.12</v>
      </c>
      <c r="AH74" s="185">
        <v>0</v>
      </c>
      <c r="AI74" s="185">
        <v>0</v>
      </c>
      <c r="AJ74" s="185">
        <v>-23200</v>
      </c>
      <c r="AK74" s="185">
        <v>106556.47</v>
      </c>
      <c r="AL74" s="185">
        <v>88710.1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4760442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474279183.37000006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8000078</v>
      </c>
      <c r="D75" s="195">
        <f t="shared" si="9"/>
        <v>31357043</v>
      </c>
      <c r="E75" s="195">
        <f t="shared" si="9"/>
        <v>0</v>
      </c>
      <c r="F75" s="195">
        <f t="shared" si="9"/>
        <v>10246001.609999999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258030941</v>
      </c>
      <c r="Q75" s="195">
        <f t="shared" si="9"/>
        <v>0</v>
      </c>
      <c r="R75" s="195">
        <f t="shared" si="9"/>
        <v>24891929</v>
      </c>
      <c r="S75" s="195">
        <f t="shared" si="9"/>
        <v>0</v>
      </c>
      <c r="T75" s="195">
        <f t="shared" si="9"/>
        <v>0</v>
      </c>
      <c r="U75" s="195">
        <f t="shared" si="9"/>
        <v>51234967</v>
      </c>
      <c r="V75" s="195">
        <f t="shared" si="9"/>
        <v>4384800</v>
      </c>
      <c r="W75" s="195">
        <f t="shared" si="9"/>
        <v>11010976</v>
      </c>
      <c r="X75" s="195">
        <f t="shared" si="9"/>
        <v>54333449</v>
      </c>
      <c r="Y75" s="195">
        <f t="shared" si="9"/>
        <v>54157676</v>
      </c>
      <c r="Z75" s="195">
        <f t="shared" si="9"/>
        <v>0</v>
      </c>
      <c r="AA75" s="195">
        <f t="shared" si="9"/>
        <v>20274350</v>
      </c>
      <c r="AB75" s="195">
        <f t="shared" si="9"/>
        <v>61025508.159999996</v>
      </c>
      <c r="AC75" s="195">
        <f t="shared" si="9"/>
        <v>20993998</v>
      </c>
      <c r="AD75" s="195">
        <f t="shared" si="9"/>
        <v>1287880</v>
      </c>
      <c r="AE75" s="195">
        <f t="shared" si="9"/>
        <v>3167700.1299999994</v>
      </c>
      <c r="AF75" s="195">
        <f t="shared" si="9"/>
        <v>0</v>
      </c>
      <c r="AG75" s="195">
        <f t="shared" si="9"/>
        <v>123927913.12</v>
      </c>
      <c r="AH75" s="195">
        <f t="shared" si="9"/>
        <v>0</v>
      </c>
      <c r="AI75" s="195">
        <f t="shared" si="9"/>
        <v>0</v>
      </c>
      <c r="AJ75" s="195">
        <f t="shared" si="9"/>
        <v>-23200</v>
      </c>
      <c r="AK75" s="195">
        <f t="shared" si="9"/>
        <v>1383193.64</v>
      </c>
      <c r="AL75" s="195">
        <f t="shared" si="9"/>
        <v>804028.10000000009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8047256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78">
        <f t="shared" ref="CC75" si="10">SUM(CC73:CC74)</f>
        <v>-5160.34</v>
      </c>
      <c r="CD75" s="245" t="s">
        <v>221</v>
      </c>
      <c r="CE75" s="195">
        <f t="shared" si="8"/>
        <v>748531327.41999996</v>
      </c>
      <c r="CF75" s="248"/>
    </row>
    <row r="76" spans="1:84" ht="12.6" customHeight="1" x14ac:dyDescent="0.25">
      <c r="A76" s="171" t="s">
        <v>248</v>
      </c>
      <c r="B76" s="175"/>
      <c r="C76" s="281">
        <v>4165</v>
      </c>
      <c r="D76" s="184">
        <v>7160</v>
      </c>
      <c r="E76" s="185">
        <v>39558</v>
      </c>
      <c r="F76" s="185"/>
      <c r="G76" s="184"/>
      <c r="H76" s="184"/>
      <c r="I76" s="185"/>
      <c r="J76" s="185">
        <v>960</v>
      </c>
      <c r="K76" s="185"/>
      <c r="L76" s="185"/>
      <c r="M76" s="185"/>
      <c r="N76" s="185"/>
      <c r="O76" s="185">
        <v>711</v>
      </c>
      <c r="P76" s="185">
        <v>28824</v>
      </c>
      <c r="Q76" s="185">
        <v>2616</v>
      </c>
      <c r="R76" s="185">
        <v>662</v>
      </c>
      <c r="S76" s="185">
        <v>4690</v>
      </c>
      <c r="T76" s="185"/>
      <c r="U76" s="185">
        <v>3779</v>
      </c>
      <c r="V76" s="185">
        <v>1616</v>
      </c>
      <c r="W76" s="185">
        <v>1549</v>
      </c>
      <c r="X76" s="185">
        <v>572</v>
      </c>
      <c r="Y76" s="185">
        <v>10453</v>
      </c>
      <c r="Z76" s="185"/>
      <c r="AA76" s="185">
        <v>1001</v>
      </c>
      <c r="AB76" s="185">
        <v>3319</v>
      </c>
      <c r="AC76" s="185">
        <v>1127</v>
      </c>
      <c r="AD76" s="185">
        <v>414</v>
      </c>
      <c r="AE76" s="185">
        <v>524</v>
      </c>
      <c r="AF76" s="185"/>
      <c r="AG76" s="185">
        <v>10843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762</v>
      </c>
      <c r="AW76" s="185"/>
      <c r="AX76" s="185"/>
      <c r="AY76" s="185">
        <v>5359</v>
      </c>
      <c r="AZ76" s="185"/>
      <c r="BA76" s="185">
        <v>390</v>
      </c>
      <c r="BB76" s="185"/>
      <c r="BC76" s="185"/>
      <c r="BD76" s="185"/>
      <c r="BE76" s="185">
        <v>48771</v>
      </c>
      <c r="BF76" s="185">
        <v>2412</v>
      </c>
      <c r="BG76" s="185"/>
      <c r="BH76" s="185"/>
      <c r="BI76" s="185"/>
      <c r="BJ76" s="185"/>
      <c r="BK76" s="185"/>
      <c r="BL76" s="185"/>
      <c r="BM76" s="185"/>
      <c r="BN76" s="185">
        <v>8421</v>
      </c>
      <c r="BO76" s="185"/>
      <c r="BP76" s="185"/>
      <c r="BQ76" s="185"/>
      <c r="BR76" s="185">
        <v>1123</v>
      </c>
      <c r="BS76" s="185">
        <v>996</v>
      </c>
      <c r="BT76" s="185"/>
      <c r="BU76" s="185"/>
      <c r="BV76" s="185">
        <v>2596</v>
      </c>
      <c r="BW76" s="185"/>
      <c r="BX76" s="185"/>
      <c r="BY76" s="185">
        <v>7261</v>
      </c>
      <c r="BZ76" s="185"/>
      <c r="CA76" s="185"/>
      <c r="CB76" s="185"/>
      <c r="CC76" s="185"/>
      <c r="CD76" s="245" t="s">
        <v>221</v>
      </c>
      <c r="CE76" s="195">
        <f t="shared" si="8"/>
        <v>202634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4359</v>
      </c>
      <c r="D77" s="184">
        <v>46440</v>
      </c>
      <c r="E77" s="184"/>
      <c r="F77" s="184">
        <v>4058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9880</v>
      </c>
      <c r="Q77" s="184"/>
      <c r="R77" s="184">
        <v>209</v>
      </c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1688</v>
      </c>
      <c r="AH77" s="184"/>
      <c r="AI77" s="184">
        <v>571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67205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281">
        <v>1588.9761109646424</v>
      </c>
      <c r="D78" s="184">
        <v>2731.5891847555436</v>
      </c>
      <c r="E78" s="184">
        <v>15091.648738905002</v>
      </c>
      <c r="F78" s="184">
        <v>0</v>
      </c>
      <c r="G78" s="184">
        <v>0</v>
      </c>
      <c r="H78" s="184">
        <v>0</v>
      </c>
      <c r="I78" s="184">
        <v>0</v>
      </c>
      <c r="J78" s="184">
        <v>366.24659460409526</v>
      </c>
      <c r="K78" s="184">
        <v>0</v>
      </c>
      <c r="L78" s="184">
        <v>0</v>
      </c>
      <c r="M78" s="184">
        <v>0</v>
      </c>
      <c r="N78" s="184">
        <v>0</v>
      </c>
      <c r="O78" s="184">
        <v>271.25138412865806</v>
      </c>
      <c r="P78" s="184">
        <v>10996.554002987961</v>
      </c>
      <c r="Q78" s="184">
        <v>998.02197029615957</v>
      </c>
      <c r="R78" s="184">
        <v>252.55754752907401</v>
      </c>
      <c r="S78" s="184">
        <v>1789.2672173887572</v>
      </c>
      <c r="T78" s="184">
        <v>0</v>
      </c>
      <c r="U78" s="184">
        <v>1441.7144593842459</v>
      </c>
      <c r="V78" s="184">
        <v>616.51510091689363</v>
      </c>
      <c r="W78" s="184">
        <v>590.95414066848286</v>
      </c>
      <c r="X78" s="184">
        <v>218.2219292849401</v>
      </c>
      <c r="Y78" s="184">
        <v>3987.8913056214665</v>
      </c>
      <c r="Z78" s="184">
        <v>0</v>
      </c>
      <c r="AA78" s="184">
        <v>381.88837624864516</v>
      </c>
      <c r="AB78" s="184">
        <v>1266.2212994697836</v>
      </c>
      <c r="AC78" s="184">
        <v>429.95824179043268</v>
      </c>
      <c r="AD78" s="184">
        <v>157.94384392301609</v>
      </c>
      <c r="AE78" s="184">
        <v>199.90959955473534</v>
      </c>
      <c r="AF78" s="184">
        <v>0</v>
      </c>
      <c r="AG78" s="184">
        <v>4136.6789846793799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290.70823446700058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149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0</v>
      </c>
      <c r="BI78" s="184">
        <v>0</v>
      </c>
      <c r="BJ78" s="245" t="s">
        <v>221</v>
      </c>
      <c r="BK78" s="184">
        <v>0</v>
      </c>
      <c r="BL78" s="184">
        <v>0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380</v>
      </c>
      <c r="BT78" s="184">
        <v>0</v>
      </c>
      <c r="BU78" s="184">
        <v>0</v>
      </c>
      <c r="BV78" s="184">
        <v>990</v>
      </c>
      <c r="BW78" s="184">
        <v>0</v>
      </c>
      <c r="BX78" s="184">
        <v>0</v>
      </c>
      <c r="BY78" s="184">
        <v>2770</v>
      </c>
      <c r="BZ78" s="184">
        <v>0</v>
      </c>
      <c r="CA78" s="184">
        <v>0</v>
      </c>
      <c r="CB78" s="184">
        <v>0</v>
      </c>
      <c r="CC78" s="245" t="s">
        <v>221</v>
      </c>
      <c r="CD78" s="245" t="s">
        <v>221</v>
      </c>
      <c r="CE78" s="195">
        <f t="shared" si="8"/>
        <v>52093.718267568904</v>
      </c>
      <c r="CF78" s="195"/>
    </row>
    <row r="79" spans="1:84" ht="12.6" customHeight="1" x14ac:dyDescent="0.25">
      <c r="A79" s="171" t="s">
        <v>251</v>
      </c>
      <c r="B79" s="175"/>
      <c r="C79" s="221">
        <v>28575.649847116303</v>
      </c>
      <c r="D79" s="221">
        <v>162524.48601072063</v>
      </c>
      <c r="E79" s="221">
        <v>0</v>
      </c>
      <c r="F79" s="221">
        <v>68164.502627047666</v>
      </c>
      <c r="G79" s="221">
        <v>0</v>
      </c>
      <c r="H79" s="221">
        <v>0</v>
      </c>
      <c r="I79" s="221">
        <v>0</v>
      </c>
      <c r="J79" s="221">
        <v>0</v>
      </c>
      <c r="K79" s="221">
        <v>0</v>
      </c>
      <c r="L79" s="221">
        <v>0</v>
      </c>
      <c r="M79" s="221">
        <v>0</v>
      </c>
      <c r="N79" s="221">
        <v>0</v>
      </c>
      <c r="O79" s="221">
        <v>0</v>
      </c>
      <c r="P79" s="221">
        <v>125050.68556148739</v>
      </c>
      <c r="Q79" s="221">
        <v>0</v>
      </c>
      <c r="R79" s="221">
        <v>24867.874318199385</v>
      </c>
      <c r="S79" s="221">
        <v>0</v>
      </c>
      <c r="T79" s="221">
        <v>0</v>
      </c>
      <c r="U79" s="221">
        <v>173.55350512146489</v>
      </c>
      <c r="V79" s="221">
        <v>0</v>
      </c>
      <c r="W79" s="221">
        <v>21633.060139796358</v>
      </c>
      <c r="X79" s="221">
        <v>19855.197949253801</v>
      </c>
      <c r="Y79" s="221">
        <v>81493.76736335078</v>
      </c>
      <c r="Z79" s="221">
        <v>0</v>
      </c>
      <c r="AA79" s="221">
        <v>0</v>
      </c>
      <c r="AB79" s="221">
        <v>3905.9176647289678</v>
      </c>
      <c r="AC79" s="221">
        <v>0</v>
      </c>
      <c r="AD79" s="221">
        <v>0</v>
      </c>
      <c r="AE79" s="221">
        <v>0</v>
      </c>
      <c r="AF79" s="221">
        <v>0</v>
      </c>
      <c r="AG79" s="221">
        <v>154092.58248230378</v>
      </c>
      <c r="AH79" s="221">
        <v>0</v>
      </c>
      <c r="AI79" s="221">
        <v>60529.616829603117</v>
      </c>
      <c r="AJ79" s="221">
        <v>0</v>
      </c>
      <c r="AK79" s="221">
        <v>0</v>
      </c>
      <c r="AL79" s="221">
        <v>0</v>
      </c>
      <c r="AM79" s="221">
        <v>0</v>
      </c>
      <c r="AN79" s="221">
        <v>0</v>
      </c>
      <c r="AO79" s="221">
        <v>0</v>
      </c>
      <c r="AP79" s="221">
        <v>0</v>
      </c>
      <c r="AQ79" s="221">
        <v>0</v>
      </c>
      <c r="AR79" s="221">
        <v>0</v>
      </c>
      <c r="AS79" s="221">
        <v>0</v>
      </c>
      <c r="AT79" s="221">
        <v>0</v>
      </c>
      <c r="AU79" s="221">
        <v>0</v>
      </c>
      <c r="AV79" s="221">
        <v>18883.105701270462</v>
      </c>
      <c r="AW79" s="221">
        <v>0</v>
      </c>
      <c r="AX79" s="280" t="s">
        <v>221</v>
      </c>
      <c r="AY79" s="280" t="s">
        <v>221</v>
      </c>
      <c r="AZ79" s="280" t="s">
        <v>221</v>
      </c>
      <c r="BA79" s="280" t="s">
        <v>221</v>
      </c>
      <c r="BB79" s="221">
        <v>0</v>
      </c>
      <c r="BC79" s="221">
        <v>0</v>
      </c>
      <c r="BD79" s="280" t="s">
        <v>221</v>
      </c>
      <c r="BE79" s="280" t="s">
        <v>221</v>
      </c>
      <c r="BF79" s="280" t="s">
        <v>221</v>
      </c>
      <c r="BG79" s="280" t="s">
        <v>221</v>
      </c>
      <c r="BH79" s="221">
        <v>0</v>
      </c>
      <c r="BI79" s="221">
        <v>0</v>
      </c>
      <c r="BJ79" s="280" t="s">
        <v>221</v>
      </c>
      <c r="BK79" s="221">
        <v>0</v>
      </c>
      <c r="BL79" s="221">
        <v>0</v>
      </c>
      <c r="BM79" s="221">
        <v>0</v>
      </c>
      <c r="BN79" s="280" t="s">
        <v>221</v>
      </c>
      <c r="BO79" s="280" t="s">
        <v>221</v>
      </c>
      <c r="BP79" s="280" t="s">
        <v>221</v>
      </c>
      <c r="BQ79" s="280" t="s">
        <v>221</v>
      </c>
      <c r="BR79" s="280" t="s">
        <v>221</v>
      </c>
      <c r="BS79" s="221">
        <v>0</v>
      </c>
      <c r="BT79" s="221">
        <v>0</v>
      </c>
      <c r="BU79" s="221">
        <v>0</v>
      </c>
      <c r="BV79" s="221">
        <v>0</v>
      </c>
      <c r="BW79" s="221">
        <v>0</v>
      </c>
      <c r="BX79" s="221">
        <v>0</v>
      </c>
      <c r="BY79" s="221">
        <v>0</v>
      </c>
      <c r="BZ79" s="221">
        <v>0</v>
      </c>
      <c r="CA79" s="221">
        <v>0</v>
      </c>
      <c r="CB79" s="221">
        <v>0</v>
      </c>
      <c r="CC79" s="280" t="s">
        <v>221</v>
      </c>
      <c r="CD79" s="280" t="s">
        <v>221</v>
      </c>
      <c r="CE79" s="195">
        <f t="shared" si="8"/>
        <v>769750.00000000012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18.430309586516401</v>
      </c>
      <c r="D80" s="187">
        <v>38.150632871486216</v>
      </c>
      <c r="E80" s="187">
        <v>0.16292260271740788</v>
      </c>
      <c r="F80" s="187">
        <v>16.970445203154739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36.237969173118088</v>
      </c>
      <c r="Q80" s="187">
        <v>0</v>
      </c>
      <c r="R80" s="187">
        <v>16.191786299151811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2.2480883558564262</v>
      </c>
      <c r="Z80" s="187">
        <v>0</v>
      </c>
      <c r="AA80" s="187">
        <v>0</v>
      </c>
      <c r="AB80" s="187">
        <v>0</v>
      </c>
      <c r="AC80" s="187">
        <v>1.078767123139895E-3</v>
      </c>
      <c r="AD80" s="187">
        <v>0</v>
      </c>
      <c r="AE80" s="187">
        <v>0</v>
      </c>
      <c r="AF80" s="187">
        <v>0</v>
      </c>
      <c r="AG80" s="187">
        <v>30.346184242418332</v>
      </c>
      <c r="AH80" s="187">
        <v>0</v>
      </c>
      <c r="AI80" s="187">
        <v>17.621195887997096</v>
      </c>
      <c r="AJ80" s="187">
        <v>2.8725123283736287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1.4787499997974318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79">
        <v>2.7956849311238791E-2</v>
      </c>
      <c r="BM80" s="245" t="s">
        <v>221</v>
      </c>
      <c r="BN80" s="279">
        <v>8.6301369851191599E-3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79">
        <v>0.38798698624822092</v>
      </c>
      <c r="BY80" s="279">
        <v>0.54354520540499385</v>
      </c>
      <c r="BZ80" s="279">
        <v>7.9258219167224905E-2</v>
      </c>
      <c r="CA80" s="250"/>
      <c r="CB80" s="250"/>
      <c r="CC80" s="279">
        <v>0.84047465741911309</v>
      </c>
      <c r="CD80" s="245" t="s">
        <v>221</v>
      </c>
      <c r="CE80" s="251">
        <f t="shared" si="8"/>
        <v>182.59972737224666</v>
      </c>
      <c r="CF80" s="251"/>
    </row>
    <row r="81" spans="1:7" ht="12.6" customHeight="1" x14ac:dyDescent="0.25">
      <c r="A81" s="205" t="s">
        <v>253</v>
      </c>
      <c r="B81" s="205"/>
      <c r="C81" s="205"/>
      <c r="D81" s="205"/>
      <c r="E81" s="205"/>
    </row>
    <row r="82" spans="1:7" ht="12.6" customHeight="1" x14ac:dyDescent="0.25">
      <c r="A82" s="171" t="s">
        <v>254</v>
      </c>
      <c r="B82" s="172"/>
      <c r="C82" s="272" t="s">
        <v>1001</v>
      </c>
      <c r="D82" s="252"/>
      <c r="E82" s="175"/>
    </row>
    <row r="83" spans="1:7" ht="12.6" customHeight="1" x14ac:dyDescent="0.25">
      <c r="A83" s="173" t="s">
        <v>255</v>
      </c>
      <c r="B83" s="172" t="s">
        <v>256</v>
      </c>
      <c r="C83" s="223" t="s">
        <v>1004</v>
      </c>
      <c r="D83" s="252"/>
      <c r="E83" s="175"/>
    </row>
    <row r="84" spans="1:7" ht="12.6" customHeight="1" x14ac:dyDescent="0.25">
      <c r="A84" s="173" t="s">
        <v>257</v>
      </c>
      <c r="B84" s="172" t="s">
        <v>256</v>
      </c>
      <c r="C84" s="226" t="s">
        <v>1005</v>
      </c>
      <c r="D84" s="202"/>
      <c r="E84" s="201"/>
      <c r="G84" s="282" t="s">
        <v>1014</v>
      </c>
    </row>
    <row r="85" spans="1:7" ht="12.6" customHeight="1" x14ac:dyDescent="0.25">
      <c r="A85" s="173" t="s">
        <v>987</v>
      </c>
      <c r="B85" s="172"/>
      <c r="C85" s="267" t="s">
        <v>1006</v>
      </c>
      <c r="D85" s="202"/>
      <c r="E85" s="201"/>
      <c r="G85" s="282" t="s">
        <v>1013</v>
      </c>
    </row>
    <row r="86" spans="1:7" ht="12.6" customHeight="1" x14ac:dyDescent="0.25">
      <c r="A86" s="173" t="s">
        <v>988</v>
      </c>
      <c r="B86" s="172" t="s">
        <v>256</v>
      </c>
      <c r="C86" s="227" t="s">
        <v>1006</v>
      </c>
      <c r="D86" s="202"/>
      <c r="E86" s="201"/>
    </row>
    <row r="87" spans="1:7" ht="12.6" customHeight="1" x14ac:dyDescent="0.25">
      <c r="A87" s="173" t="s">
        <v>258</v>
      </c>
      <c r="B87" s="172" t="s">
        <v>256</v>
      </c>
      <c r="C87" s="226" t="s">
        <v>1007</v>
      </c>
      <c r="D87" s="202"/>
      <c r="E87" s="201"/>
    </row>
    <row r="88" spans="1:7" ht="12.6" customHeight="1" x14ac:dyDescent="0.25">
      <c r="A88" s="173" t="s">
        <v>259</v>
      </c>
      <c r="B88" s="172" t="s">
        <v>256</v>
      </c>
      <c r="C88" s="226" t="s">
        <v>1008</v>
      </c>
      <c r="D88" s="202"/>
      <c r="E88" s="201"/>
    </row>
    <row r="89" spans="1:7" ht="12.6" customHeight="1" x14ac:dyDescent="0.25">
      <c r="A89" s="173" t="s">
        <v>260</v>
      </c>
      <c r="B89" s="172" t="s">
        <v>256</v>
      </c>
      <c r="C89" s="226" t="s">
        <v>1015</v>
      </c>
      <c r="D89" s="202"/>
      <c r="E89" s="201"/>
    </row>
    <row r="90" spans="1:7" ht="12.6" customHeight="1" x14ac:dyDescent="0.25">
      <c r="A90" s="173" t="s">
        <v>261</v>
      </c>
      <c r="B90" s="172" t="s">
        <v>256</v>
      </c>
      <c r="C90" s="226" t="s">
        <v>1010</v>
      </c>
      <c r="D90" s="202"/>
      <c r="E90" s="201"/>
    </row>
    <row r="91" spans="1:7" ht="12.6" customHeight="1" x14ac:dyDescent="0.25">
      <c r="A91" s="173" t="s">
        <v>262</v>
      </c>
      <c r="B91" s="172" t="s">
        <v>256</v>
      </c>
      <c r="C91" s="226" t="s">
        <v>1003</v>
      </c>
      <c r="D91" s="202"/>
      <c r="E91" s="201"/>
    </row>
    <row r="92" spans="1:7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7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7" ht="12.6" customHeight="1" x14ac:dyDescent="0.25">
      <c r="A94" s="173"/>
      <c r="B94" s="173"/>
      <c r="C94" s="191"/>
      <c r="D94" s="175"/>
      <c r="E94" s="175"/>
    </row>
    <row r="95" spans="1:7" ht="12.6" customHeight="1" x14ac:dyDescent="0.25">
      <c r="A95" s="205" t="s">
        <v>265</v>
      </c>
      <c r="B95" s="205"/>
      <c r="C95" s="205"/>
      <c r="D95" s="205"/>
      <c r="E95" s="205"/>
    </row>
    <row r="96" spans="1:7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5152</v>
      </c>
      <c r="D111" s="174">
        <v>19412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604</v>
      </c>
      <c r="D114" s="174">
        <v>1016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76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16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123</v>
      </c>
    </row>
    <row r="128" spans="1:5" ht="12.6" customHeight="1" x14ac:dyDescent="0.25">
      <c r="A128" s="173" t="s">
        <v>292</v>
      </c>
      <c r="B128" s="172" t="s">
        <v>256</v>
      </c>
      <c r="C128" s="189">
        <v>123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2621.0689536878217</v>
      </c>
      <c r="C138" s="189">
        <v>1208.0246998284733</v>
      </c>
      <c r="D138" s="174">
        <v>1322.906346483705</v>
      </c>
      <c r="E138" s="175">
        <f>SUM(B138:D138)</f>
        <v>5152</v>
      </c>
    </row>
    <row r="139" spans="1:6" ht="12.6" customHeight="1" x14ac:dyDescent="0.25">
      <c r="A139" s="173" t="s">
        <v>215</v>
      </c>
      <c r="B139" s="174">
        <v>11398.321223172956</v>
      </c>
      <c r="C139" s="189">
        <v>4305.9114415299009</v>
      </c>
      <c r="D139" s="174">
        <v>3707.7673352971433</v>
      </c>
      <c r="E139" s="175">
        <f>SUM(B139:D139)</f>
        <v>19412</v>
      </c>
    </row>
    <row r="140" spans="1:6" ht="12.6" customHeight="1" x14ac:dyDescent="0.25">
      <c r="A140" s="173" t="s">
        <v>298</v>
      </c>
      <c r="B140" s="174">
        <v>16851.355801254176</v>
      </c>
      <c r="C140" s="174">
        <v>9796.6124190419323</v>
      </c>
      <c r="D140" s="174">
        <v>19262.031779703895</v>
      </c>
      <c r="E140" s="175">
        <f>SUM(B140:D140)</f>
        <v>45910</v>
      </c>
    </row>
    <row r="141" spans="1:6" ht="12.6" customHeight="1" x14ac:dyDescent="0.25">
      <c r="A141" s="173" t="s">
        <v>245</v>
      </c>
      <c r="B141" s="174">
        <v>166533888.10418925</v>
      </c>
      <c r="C141" s="189">
        <v>47528113.224201605</v>
      </c>
      <c r="D141" s="174">
        <v>60190142.72160925</v>
      </c>
      <c r="E141" s="175">
        <f>SUM(B141:D141)</f>
        <v>274252144.05000007</v>
      </c>
      <c r="F141" s="199"/>
    </row>
    <row r="142" spans="1:6" ht="12.6" customHeight="1" x14ac:dyDescent="0.25">
      <c r="A142" s="173" t="s">
        <v>246</v>
      </c>
      <c r="B142" s="174">
        <v>174085107.12472537</v>
      </c>
      <c r="C142" s="189">
        <v>101205169.63397098</v>
      </c>
      <c r="D142" s="174">
        <v>198988906.61130366</v>
      </c>
      <c r="E142" s="175">
        <f>SUM(B142:D142)</f>
        <v>474279183.37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3485910.18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5471767.7999999998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3796562.62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31956.529999999992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12786197.130000001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225185.55999999997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608186.32999999996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833371.8899999999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1249117.96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1249117.96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16372.05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964176.7100000002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980548.76000000024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3095362.39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3095362.39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8979210</v>
      </c>
      <c r="C195" s="189">
        <v>0</v>
      </c>
      <c r="D195" s="174">
        <v>0</v>
      </c>
      <c r="E195" s="175">
        <f t="shared" ref="E195:E203" si="11">SUM(B195:C195)-D195</f>
        <v>8979210</v>
      </c>
    </row>
    <row r="196" spans="1:8" ht="12.6" customHeight="1" x14ac:dyDescent="0.25">
      <c r="A196" s="173" t="s">
        <v>333</v>
      </c>
      <c r="B196" s="174">
        <v>766764</v>
      </c>
      <c r="C196" s="189">
        <v>0</v>
      </c>
      <c r="D196" s="174">
        <v>0</v>
      </c>
      <c r="E196" s="175">
        <f t="shared" si="11"/>
        <v>766764</v>
      </c>
    </row>
    <row r="197" spans="1:8" ht="12.6" customHeight="1" x14ac:dyDescent="0.25">
      <c r="A197" s="173" t="s">
        <v>334</v>
      </c>
      <c r="B197" s="174">
        <v>32182720.390000001</v>
      </c>
      <c r="C197" s="189">
        <v>315463.44</v>
      </c>
      <c r="D197" s="174">
        <v>0</v>
      </c>
      <c r="E197" s="175">
        <f t="shared" si="11"/>
        <v>32498183.830000002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1"/>
        <v>0</v>
      </c>
    </row>
    <row r="199" spans="1:8" ht="12.6" customHeight="1" x14ac:dyDescent="0.25">
      <c r="A199" s="173" t="s">
        <v>336</v>
      </c>
      <c r="B199" s="174">
        <v>1044163.4900000002</v>
      </c>
      <c r="C199" s="189">
        <v>0</v>
      </c>
      <c r="D199" s="174">
        <v>0</v>
      </c>
      <c r="E199" s="175">
        <f t="shared" si="11"/>
        <v>1044163.4900000002</v>
      </c>
    </row>
    <row r="200" spans="1:8" ht="12.6" customHeight="1" x14ac:dyDescent="0.25">
      <c r="A200" s="173" t="s">
        <v>337</v>
      </c>
      <c r="B200" s="174">
        <v>13770470.309999999</v>
      </c>
      <c r="C200" s="189">
        <v>3002765.65</v>
      </c>
      <c r="D200" s="174">
        <v>129664.8</v>
      </c>
      <c r="E200" s="175">
        <f t="shared" si="11"/>
        <v>16643571.159999998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1"/>
        <v>0</v>
      </c>
    </row>
    <row r="202" spans="1:8" ht="12.6" customHeight="1" x14ac:dyDescent="0.25">
      <c r="A202" s="173" t="s">
        <v>339</v>
      </c>
      <c r="B202" s="174">
        <v>135000</v>
      </c>
      <c r="C202" s="189">
        <v>0</v>
      </c>
      <c r="D202" s="174">
        <v>0</v>
      </c>
      <c r="E202" s="175">
        <f t="shared" si="11"/>
        <v>135000</v>
      </c>
    </row>
    <row r="203" spans="1:8" ht="12.6" customHeight="1" x14ac:dyDescent="0.2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1"/>
        <v>0</v>
      </c>
    </row>
    <row r="204" spans="1:8" ht="12.6" customHeight="1" x14ac:dyDescent="0.25">
      <c r="A204" s="173" t="s">
        <v>203</v>
      </c>
      <c r="B204" s="175">
        <f>SUM(B195:B203)</f>
        <v>56878328.189999998</v>
      </c>
      <c r="C204" s="191">
        <f>SUM(C195:C203)</f>
        <v>3318229.09</v>
      </c>
      <c r="D204" s="175">
        <f>SUM(D195:D203)</f>
        <v>129664.8</v>
      </c>
      <c r="E204" s="175">
        <f>SUM(E195:E203)</f>
        <v>60066892.479999997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164306.57999999999</v>
      </c>
      <c r="C209" s="189">
        <v>109537.71999999996</v>
      </c>
      <c r="D209" s="174">
        <v>0</v>
      </c>
      <c r="E209" s="175">
        <f t="shared" ref="E209:E216" si="12">SUM(B209:C209)-D209</f>
        <v>273844.29999999993</v>
      </c>
      <c r="H209" s="255"/>
    </row>
    <row r="210" spans="1:8" ht="12.6" customHeight="1" x14ac:dyDescent="0.25">
      <c r="A210" s="173" t="s">
        <v>334</v>
      </c>
      <c r="B210" s="174">
        <v>2350763.2200000002</v>
      </c>
      <c r="C210" s="189">
        <v>1671572.8000000026</v>
      </c>
      <c r="D210" s="174">
        <v>0</v>
      </c>
      <c r="E210" s="175">
        <f t="shared" si="12"/>
        <v>4022336.0200000028</v>
      </c>
      <c r="H210" s="255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2"/>
        <v>0</v>
      </c>
      <c r="H211" s="255"/>
    </row>
    <row r="212" spans="1:8" ht="12.6" customHeight="1" x14ac:dyDescent="0.25">
      <c r="A212" s="173" t="s">
        <v>336</v>
      </c>
      <c r="B212" s="174">
        <v>127003.10999999999</v>
      </c>
      <c r="C212" s="189">
        <v>86498.37999999999</v>
      </c>
      <c r="D212" s="174">
        <v>0</v>
      </c>
      <c r="E212" s="175">
        <f t="shared" si="12"/>
        <v>213501.49</v>
      </c>
      <c r="H212" s="255"/>
    </row>
    <row r="213" spans="1:8" ht="12.6" customHeight="1" x14ac:dyDescent="0.25">
      <c r="A213" s="173" t="s">
        <v>337</v>
      </c>
      <c r="B213" s="174">
        <v>3885740.49</v>
      </c>
      <c r="C213" s="189">
        <v>3477820.9000000479</v>
      </c>
      <c r="D213" s="174">
        <v>45066.020000000004</v>
      </c>
      <c r="E213" s="175">
        <f t="shared" si="12"/>
        <v>7318495.3700000485</v>
      </c>
      <c r="H213" s="255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2"/>
        <v>0</v>
      </c>
      <c r="H214" s="255"/>
    </row>
    <row r="215" spans="1:8" ht="12.6" customHeight="1" x14ac:dyDescent="0.25">
      <c r="A215" s="173" t="s">
        <v>339</v>
      </c>
      <c r="B215" s="174">
        <v>27946.440000000002</v>
      </c>
      <c r="C215" s="189">
        <v>18630.95</v>
      </c>
      <c r="D215" s="174">
        <v>0</v>
      </c>
      <c r="E215" s="175">
        <f t="shared" si="12"/>
        <v>46577.39</v>
      </c>
      <c r="H215" s="255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2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6555759.8400000008</v>
      </c>
      <c r="C217" s="191">
        <f>SUM(C208:C216)</f>
        <v>5364060.7500000503</v>
      </c>
      <c r="D217" s="175">
        <f>SUM(D208:D216)</f>
        <v>45066.020000000004</v>
      </c>
      <c r="E217" s="175">
        <f>SUM(E208:E216)</f>
        <v>11874754.570000052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3" t="s">
        <v>991</v>
      </c>
      <c r="C220" s="283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5689500.3699999992</v>
      </c>
      <c r="D221" s="172">
        <f>C221</f>
        <v>5689500.3699999992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288322328.21442199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127289605.88968436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8533487.126239948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30947856.571788244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126680854.01786542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581774131.81999993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3947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2497558.6790098744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9463808.2609901279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11961366.940000001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5828941.839999998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5828941.839999998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605253940.97000003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1003.3399999999997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19719335.379999965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2663128.5399999991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183671.20000000004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3000931.03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1.8189999999999998E-12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20241812.409999967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8979210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766764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32498183.829999998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1044163.49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16643571.16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135000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60066892.480000004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11874754.57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48192137.910000004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2.1827999999999999E-11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2.1827999999999999E-11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68985724.879999995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3483333.1999999993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72469058.079999998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140903008.39999998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512324.64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1131358.4300000002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245000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460067.01000000013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2348750.0800000005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107983227.21999995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1516.2099999999996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107984743.42999995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107984743.42999995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30569514.890000001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140903008.39999995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140903008.39999998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274252144.05000007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474279183.37000006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748531327.42000008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5689500.370000001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581774131.81999993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11961366.940000001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5828941.839999998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605253940.97000003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143277386.45000005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995311.14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995311.14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144272697.59000003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55198517.650000013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12786197.129999999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5675647.9900000002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27879146.820000004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555630.92000000004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9381920.1600000001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6936903.4400000013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833371.8899999999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1249117.96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980548.76000000024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3095362.39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4805633.28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129377998.39000002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14894699.200000018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14894699.200000018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14894699.200000018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VALLEY HOSPITAL AND MEDICAL CENTER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5152</v>
      </c>
      <c r="C414" s="194">
        <f>E138</f>
        <v>5152</v>
      </c>
      <c r="D414" s="179"/>
    </row>
    <row r="415" spans="1:5" ht="12.6" customHeight="1" x14ac:dyDescent="0.25">
      <c r="A415" s="179" t="s">
        <v>464</v>
      </c>
      <c r="B415" s="179">
        <f>D111</f>
        <v>19412</v>
      </c>
      <c r="C415" s="179">
        <f>E139</f>
        <v>19412</v>
      </c>
      <c r="D415" s="194">
        <f>SUM(C59:H59)+N59</f>
        <v>16857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604</v>
      </c>
    </row>
    <row r="424" spans="1:7" ht="12.6" customHeight="1" x14ac:dyDescent="0.25">
      <c r="A424" s="179" t="s">
        <v>980</v>
      </c>
      <c r="B424" s="179">
        <f>D114</f>
        <v>1016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55198517.650000013</v>
      </c>
      <c r="C427" s="179">
        <f t="shared" ref="C427:C434" si="14">CE61</f>
        <v>55198517.650000013</v>
      </c>
      <c r="D427" s="179"/>
    </row>
    <row r="428" spans="1:7" ht="12.6" customHeight="1" x14ac:dyDescent="0.25">
      <c r="A428" s="179" t="s">
        <v>3</v>
      </c>
      <c r="B428" s="179">
        <f t="shared" si="13"/>
        <v>12786197.129999999</v>
      </c>
      <c r="C428" s="179">
        <f t="shared" si="14"/>
        <v>12786196</v>
      </c>
      <c r="D428" s="179">
        <f>D173</f>
        <v>12786197.130000001</v>
      </c>
    </row>
    <row r="429" spans="1:7" ht="12.6" customHeight="1" x14ac:dyDescent="0.25">
      <c r="A429" s="179" t="s">
        <v>236</v>
      </c>
      <c r="B429" s="179">
        <f t="shared" si="13"/>
        <v>5675647.9900000002</v>
      </c>
      <c r="C429" s="179">
        <f t="shared" si="14"/>
        <v>5675647.9900000002</v>
      </c>
      <c r="D429" s="179"/>
    </row>
    <row r="430" spans="1:7" ht="12.6" customHeight="1" x14ac:dyDescent="0.25">
      <c r="A430" s="179" t="s">
        <v>237</v>
      </c>
      <c r="B430" s="179">
        <f t="shared" si="13"/>
        <v>27879146.820000004</v>
      </c>
      <c r="C430" s="179">
        <f t="shared" si="14"/>
        <v>27879016.870000008</v>
      </c>
      <c r="D430" s="179"/>
    </row>
    <row r="431" spans="1:7" ht="12.6" customHeight="1" x14ac:dyDescent="0.25">
      <c r="A431" s="179" t="s">
        <v>444</v>
      </c>
      <c r="B431" s="179">
        <f t="shared" si="13"/>
        <v>555630.92000000004</v>
      </c>
      <c r="C431" s="179">
        <f t="shared" si="14"/>
        <v>555630.92000000004</v>
      </c>
      <c r="D431" s="179"/>
    </row>
    <row r="432" spans="1:7" ht="12.6" customHeight="1" x14ac:dyDescent="0.25">
      <c r="A432" s="179" t="s">
        <v>445</v>
      </c>
      <c r="B432" s="179">
        <f t="shared" si="13"/>
        <v>9381920.1600000001</v>
      </c>
      <c r="C432" s="179">
        <f t="shared" si="14"/>
        <v>9381920.1600000001</v>
      </c>
      <c r="D432" s="179"/>
    </row>
    <row r="433" spans="1:7" ht="12.6" customHeight="1" x14ac:dyDescent="0.25">
      <c r="A433" s="179" t="s">
        <v>6</v>
      </c>
      <c r="B433" s="179">
        <f t="shared" si="13"/>
        <v>6936903.4400000013</v>
      </c>
      <c r="C433" s="179">
        <f t="shared" si="14"/>
        <v>6936900</v>
      </c>
      <c r="D433" s="179">
        <f>C217</f>
        <v>5364060.7500000503</v>
      </c>
    </row>
    <row r="434" spans="1:7" ht="12.6" customHeight="1" x14ac:dyDescent="0.25">
      <c r="A434" s="179" t="s">
        <v>474</v>
      </c>
      <c r="B434" s="179">
        <f t="shared" si="13"/>
        <v>833371.8899999999</v>
      </c>
      <c r="C434" s="179">
        <f t="shared" si="14"/>
        <v>833371.8899999999</v>
      </c>
      <c r="D434" s="179">
        <f>D177</f>
        <v>833371.8899999999</v>
      </c>
    </row>
    <row r="435" spans="1:7" ht="12.6" customHeight="1" x14ac:dyDescent="0.25">
      <c r="A435" s="179" t="s">
        <v>447</v>
      </c>
      <c r="B435" s="179">
        <f t="shared" si="13"/>
        <v>1249117.96</v>
      </c>
      <c r="C435" s="179"/>
      <c r="D435" s="179">
        <f>D181</f>
        <v>1249117.96</v>
      </c>
    </row>
    <row r="436" spans="1:7" ht="12.6" customHeight="1" x14ac:dyDescent="0.25">
      <c r="A436" s="179" t="s">
        <v>475</v>
      </c>
      <c r="B436" s="179">
        <f t="shared" si="13"/>
        <v>980548.76000000024</v>
      </c>
      <c r="C436" s="179"/>
      <c r="D436" s="179">
        <f>D186</f>
        <v>980548.76000000024</v>
      </c>
    </row>
    <row r="437" spans="1:7" ht="12.6" customHeight="1" x14ac:dyDescent="0.25">
      <c r="A437" s="194" t="s">
        <v>449</v>
      </c>
      <c r="B437" s="194">
        <f t="shared" si="13"/>
        <v>3095362.39</v>
      </c>
      <c r="C437" s="194"/>
      <c r="D437" s="194">
        <f>D190</f>
        <v>3095362.39</v>
      </c>
    </row>
    <row r="438" spans="1:7" ht="12.6" customHeight="1" x14ac:dyDescent="0.25">
      <c r="A438" s="194" t="s">
        <v>476</v>
      </c>
      <c r="B438" s="194">
        <f>C386+C387+C388</f>
        <v>5325029.1100000003</v>
      </c>
      <c r="C438" s="194">
        <f>CD69</f>
        <v>5325029.1100000003</v>
      </c>
      <c r="D438" s="194">
        <f>D181+D186+D190</f>
        <v>5325029.1100000003</v>
      </c>
    </row>
    <row r="439" spans="1:7" ht="12.6" customHeight="1" x14ac:dyDescent="0.25">
      <c r="A439" s="179" t="s">
        <v>451</v>
      </c>
      <c r="B439" s="194">
        <f>C389</f>
        <v>4805633.28</v>
      </c>
      <c r="C439" s="194">
        <f>SUM(C69:CC69)</f>
        <v>4444882.2799999993</v>
      </c>
      <c r="D439" s="179"/>
    </row>
    <row r="440" spans="1:7" ht="12.6" customHeight="1" x14ac:dyDescent="0.25">
      <c r="A440" s="179" t="s">
        <v>477</v>
      </c>
      <c r="B440" s="194">
        <f>B438+B439</f>
        <v>10130662.390000001</v>
      </c>
      <c r="C440" s="194">
        <f>CE69</f>
        <v>9769911.3900000006</v>
      </c>
      <c r="D440" s="179"/>
    </row>
    <row r="441" spans="1:7" ht="12.6" customHeight="1" x14ac:dyDescent="0.25">
      <c r="A441" s="179" t="s">
        <v>478</v>
      </c>
      <c r="B441" s="179">
        <f>D390</f>
        <v>129377998.39000002</v>
      </c>
      <c r="C441" s="179">
        <f>SUM(C427:C437)+C440</f>
        <v>129017112.87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5689500.3699999992</v>
      </c>
      <c r="C444" s="179">
        <f>C363</f>
        <v>5689500.370000001</v>
      </c>
      <c r="D444" s="179"/>
    </row>
    <row r="445" spans="1:7" ht="12.6" customHeight="1" x14ac:dyDescent="0.25">
      <c r="A445" s="179" t="s">
        <v>343</v>
      </c>
      <c r="B445" s="179">
        <f>D229</f>
        <v>581774131.81999993</v>
      </c>
      <c r="C445" s="179">
        <f>C364</f>
        <v>581774131.81999993</v>
      </c>
      <c r="D445" s="179"/>
    </row>
    <row r="446" spans="1:7" ht="12.6" customHeight="1" x14ac:dyDescent="0.25">
      <c r="A446" s="179" t="s">
        <v>351</v>
      </c>
      <c r="B446" s="179">
        <f>D236</f>
        <v>11961366.940000001</v>
      </c>
      <c r="C446" s="179">
        <f>C365</f>
        <v>11961366.940000001</v>
      </c>
      <c r="D446" s="179"/>
    </row>
    <row r="447" spans="1:7" ht="12.6" customHeight="1" x14ac:dyDescent="0.25">
      <c r="A447" s="179" t="s">
        <v>356</v>
      </c>
      <c r="B447" s="179">
        <f>D240</f>
        <v>5828941.839999998</v>
      </c>
      <c r="C447" s="179">
        <f>C366</f>
        <v>5828941.839999998</v>
      </c>
      <c r="D447" s="179"/>
    </row>
    <row r="448" spans="1:7" ht="12.6" customHeight="1" x14ac:dyDescent="0.25">
      <c r="A448" s="179" t="s">
        <v>358</v>
      </c>
      <c r="B448" s="179">
        <f>D242</f>
        <v>605253940.97000003</v>
      </c>
      <c r="C448" s="179">
        <f>D367</f>
        <v>605253940.97000003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3947</v>
      </c>
    </row>
    <row r="454" spans="1:7" ht="12.6" customHeight="1" x14ac:dyDescent="0.25">
      <c r="A454" s="179" t="s">
        <v>168</v>
      </c>
      <c r="B454" s="179">
        <f>C233</f>
        <v>2497558.6790098744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9463808.2609901279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995311.14</v>
      </c>
      <c r="C458" s="194">
        <f>CE70</f>
        <v>995311.14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274252144.05000007</v>
      </c>
      <c r="C463" s="194">
        <f>CE73</f>
        <v>274252144.05000007</v>
      </c>
      <c r="D463" s="194">
        <f>E141+E147+E153</f>
        <v>274252144.05000007</v>
      </c>
    </row>
    <row r="464" spans="1:7" ht="12.6" customHeight="1" x14ac:dyDescent="0.25">
      <c r="A464" s="179" t="s">
        <v>246</v>
      </c>
      <c r="B464" s="194">
        <f>C360</f>
        <v>474279183.37000006</v>
      </c>
      <c r="C464" s="194">
        <f>CE74</f>
        <v>474279183.37000006</v>
      </c>
      <c r="D464" s="194">
        <f>E142+E148+E154</f>
        <v>474279183.37</v>
      </c>
    </row>
    <row r="465" spans="1:7" ht="12.6" customHeight="1" x14ac:dyDescent="0.25">
      <c r="A465" s="179" t="s">
        <v>247</v>
      </c>
      <c r="B465" s="194">
        <f>D361</f>
        <v>748531327.42000008</v>
      </c>
      <c r="C465" s="194">
        <f>CE75</f>
        <v>748531327.41999996</v>
      </c>
      <c r="D465" s="194">
        <f>D463+D464</f>
        <v>748531327.42000008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8979210</v>
      </c>
      <c r="C468" s="179">
        <f>E195</f>
        <v>8979210</v>
      </c>
      <c r="D468" s="179"/>
    </row>
    <row r="469" spans="1:7" ht="12.6" customHeight="1" x14ac:dyDescent="0.25">
      <c r="A469" s="179" t="s">
        <v>333</v>
      </c>
      <c r="B469" s="179">
        <f t="shared" si="15"/>
        <v>766764</v>
      </c>
      <c r="C469" s="179">
        <f>E196</f>
        <v>766764</v>
      </c>
      <c r="D469" s="179"/>
    </row>
    <row r="470" spans="1:7" ht="12.6" customHeight="1" x14ac:dyDescent="0.25">
      <c r="A470" s="179" t="s">
        <v>334</v>
      </c>
      <c r="B470" s="179">
        <f t="shared" si="15"/>
        <v>32498183.829999998</v>
      </c>
      <c r="C470" s="179">
        <f>E197</f>
        <v>32498183.830000002</v>
      </c>
      <c r="D470" s="179"/>
    </row>
    <row r="471" spans="1:7" ht="12.6" customHeight="1" x14ac:dyDescent="0.2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5"/>
        <v>1044163.49</v>
      </c>
      <c r="C472" s="179">
        <f>E199</f>
        <v>1044163.4900000002</v>
      </c>
      <c r="D472" s="179"/>
    </row>
    <row r="473" spans="1:7" ht="12.6" customHeight="1" x14ac:dyDescent="0.25">
      <c r="A473" s="179" t="s">
        <v>495</v>
      </c>
      <c r="B473" s="179">
        <f t="shared" si="15"/>
        <v>16643571.16</v>
      </c>
      <c r="C473" s="179">
        <f>SUM(E200:E201)</f>
        <v>16643571.159999998</v>
      </c>
      <c r="D473" s="179"/>
    </row>
    <row r="474" spans="1:7" ht="12.6" customHeight="1" x14ac:dyDescent="0.25">
      <c r="A474" s="179" t="s">
        <v>339</v>
      </c>
      <c r="B474" s="179">
        <f t="shared" si="15"/>
        <v>135000</v>
      </c>
      <c r="C474" s="179">
        <f>E202</f>
        <v>135000</v>
      </c>
      <c r="D474" s="179"/>
    </row>
    <row r="475" spans="1:7" ht="12.6" customHeight="1" x14ac:dyDescent="0.25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60066892.480000004</v>
      </c>
      <c r="C476" s="179">
        <f>E204</f>
        <v>60066892.479999997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11874754.57</v>
      </c>
      <c r="C478" s="179">
        <f>E217</f>
        <v>11874754.570000052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140903008.39999998</v>
      </c>
    </row>
    <row r="482" spans="1:12" ht="12.6" customHeight="1" x14ac:dyDescent="0.25">
      <c r="A482" s="180" t="s">
        <v>499</v>
      </c>
      <c r="C482" s="180">
        <f>D339</f>
        <v>140903008.39999995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180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3452471.88</v>
      </c>
      <c r="C496" s="236">
        <f>C71</f>
        <v>3316970.3800000004</v>
      </c>
      <c r="D496" s="236">
        <f>'Prior Year'!C59</f>
        <v>2632</v>
      </c>
      <c r="E496" s="180">
        <f>C59</f>
        <v>2208</v>
      </c>
      <c r="F496" s="259">
        <f t="shared" ref="F496:G511" si="16">IF(B496=0,"",IF(D496=0,"",B496/D496))</f>
        <v>1311.7294376899695</v>
      </c>
      <c r="G496" s="260">
        <f t="shared" si="16"/>
        <v>1502.2510778985509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7073825.3199999994</v>
      </c>
      <c r="C497" s="236">
        <f>D71</f>
        <v>8263942.1399999997</v>
      </c>
      <c r="D497" s="236">
        <f>'Prior Year'!D59</f>
        <v>14348</v>
      </c>
      <c r="E497" s="180">
        <f>D59</f>
        <v>13529</v>
      </c>
      <c r="F497" s="259">
        <f t="shared" si="16"/>
        <v>493.01821299135764</v>
      </c>
      <c r="G497" s="259">
        <f t="shared" si="16"/>
        <v>610.83170522581122</v>
      </c>
      <c r="H497" s="261" t="str">
        <f t="shared" ref="H497:H550" si="17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1059364.71</v>
      </c>
      <c r="C498" s="236">
        <f>E71</f>
        <v>615828.25000000012</v>
      </c>
      <c r="D498" s="236">
        <f>'Prior Year'!E59</f>
        <v>0</v>
      </c>
      <c r="E498" s="180">
        <f>E59</f>
        <v>0</v>
      </c>
      <c r="F498" s="259" t="str">
        <f t="shared" si="16"/>
        <v/>
      </c>
      <c r="G498" s="259" t="str">
        <f t="shared" si="16"/>
        <v/>
      </c>
      <c r="H498" s="261" t="str">
        <f t="shared" si="17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2981913.56</v>
      </c>
      <c r="C499" s="236">
        <f>F71</f>
        <v>3596680.17</v>
      </c>
      <c r="D499" s="236">
        <f>'Prior Year'!F59</f>
        <v>1352</v>
      </c>
      <c r="E499" s="180">
        <f>F59</f>
        <v>1120</v>
      </c>
      <c r="F499" s="259">
        <f t="shared" si="16"/>
        <v>2205.5573668639054</v>
      </c>
      <c r="G499" s="259">
        <f t="shared" si="16"/>
        <v>3211.3215803571429</v>
      </c>
      <c r="H499" s="261">
        <f t="shared" si="17"/>
        <v>0.45601362657972455</v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6"/>
        <v/>
      </c>
      <c r="G500" s="259" t="str">
        <f t="shared" si="16"/>
        <v/>
      </c>
      <c r="H500" s="261" t="str">
        <f t="shared" si="17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6"/>
        <v/>
      </c>
      <c r="G501" s="259" t="str">
        <f t="shared" si="16"/>
        <v/>
      </c>
      <c r="H501" s="261" t="str">
        <f t="shared" si="17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6"/>
        <v/>
      </c>
      <c r="G502" s="259" t="str">
        <f t="shared" si="16"/>
        <v/>
      </c>
      <c r="H502" s="261" t="str">
        <f t="shared" si="17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6"/>
        <v/>
      </c>
      <c r="G503" s="259" t="str">
        <f t="shared" si="16"/>
        <v/>
      </c>
      <c r="H503" s="261" t="str">
        <f t="shared" si="17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6"/>
        <v/>
      </c>
      <c r="G504" s="259" t="str">
        <f t="shared" si="16"/>
        <v/>
      </c>
      <c r="H504" s="261" t="str">
        <f t="shared" si="17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6"/>
        <v/>
      </c>
      <c r="G505" s="259" t="str">
        <f t="shared" si="16"/>
        <v/>
      </c>
      <c r="H505" s="261" t="str">
        <f t="shared" si="17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6"/>
        <v/>
      </c>
      <c r="G506" s="259" t="str">
        <f t="shared" si="16"/>
        <v/>
      </c>
      <c r="H506" s="261" t="str">
        <f t="shared" si="17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6"/>
        <v/>
      </c>
      <c r="G507" s="259" t="str">
        <f t="shared" si="16"/>
        <v/>
      </c>
      <c r="H507" s="261" t="str">
        <f t="shared" si="17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267710.63999999996</v>
      </c>
      <c r="C508" s="236">
        <f>O71</f>
        <v>9720.79000000001</v>
      </c>
      <c r="D508" s="236">
        <f>'Prior Year'!O59</f>
        <v>651</v>
      </c>
      <c r="E508" s="180">
        <f>O59</f>
        <v>0</v>
      </c>
      <c r="F508" s="259">
        <f t="shared" si="16"/>
        <v>411.22986175115199</v>
      </c>
      <c r="G508" s="259" t="str">
        <f t="shared" si="16"/>
        <v/>
      </c>
      <c r="H508" s="261" t="str">
        <f t="shared" si="17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24554306.760000002</v>
      </c>
      <c r="C509" s="236">
        <f>P71</f>
        <v>25844202.769999996</v>
      </c>
      <c r="D509" s="236">
        <f>'Prior Year'!P59</f>
        <v>654109</v>
      </c>
      <c r="E509" s="180">
        <f>P59</f>
        <v>2495</v>
      </c>
      <c r="F509" s="259">
        <f t="shared" si="16"/>
        <v>37.5385551337774</v>
      </c>
      <c r="G509" s="259">
        <f t="shared" si="16"/>
        <v>10358.397903807614</v>
      </c>
      <c r="H509" s="261">
        <f t="shared" si="17"/>
        <v>274.94023975864405</v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0</v>
      </c>
      <c r="C510" s="236">
        <f>Q71</f>
        <v>0</v>
      </c>
      <c r="D510" s="236">
        <f>'Prior Year'!Q59</f>
        <v>0</v>
      </c>
      <c r="E510" s="180">
        <f>Q59</f>
        <v>0</v>
      </c>
      <c r="F510" s="259" t="str">
        <f t="shared" si="16"/>
        <v/>
      </c>
      <c r="G510" s="259" t="str">
        <f t="shared" si="16"/>
        <v/>
      </c>
      <c r="H510" s="261" t="str">
        <f t="shared" si="17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3755438.9</v>
      </c>
      <c r="C511" s="236">
        <f>R71</f>
        <v>4299836.7300000004</v>
      </c>
      <c r="D511" s="236">
        <f>'Prior Year'!R59</f>
        <v>1239013</v>
      </c>
      <c r="E511" s="180">
        <f>R59</f>
        <v>0</v>
      </c>
      <c r="F511" s="259">
        <f t="shared" si="16"/>
        <v>3.0309923301853976</v>
      </c>
      <c r="G511" s="259" t="str">
        <f t="shared" si="16"/>
        <v/>
      </c>
      <c r="H511" s="261" t="str">
        <f t="shared" si="17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912313.47</v>
      </c>
      <c r="C512" s="236">
        <f>S71</f>
        <v>838805.62999999989</v>
      </c>
      <c r="D512" s="181" t="s">
        <v>529</v>
      </c>
      <c r="E512" s="181" t="s">
        <v>529</v>
      </c>
      <c r="F512" s="259" t="str">
        <f t="shared" ref="F512:G527" si="18">IF(B512=0,"",IF(D512=0,"",B512/D512))</f>
        <v/>
      </c>
      <c r="G512" s="259" t="str">
        <f t="shared" si="18"/>
        <v/>
      </c>
      <c r="H512" s="261" t="str">
        <f t="shared" si="17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8"/>
        <v/>
      </c>
      <c r="G513" s="259" t="str">
        <f t="shared" si="18"/>
        <v/>
      </c>
      <c r="H513" s="261" t="str">
        <f t="shared" si="17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4554377.84</v>
      </c>
      <c r="C514" s="236">
        <f>U71</f>
        <v>4884526.5500000007</v>
      </c>
      <c r="D514" s="236">
        <f>'Prior Year'!U59</f>
        <v>380545</v>
      </c>
      <c r="E514" s="180">
        <f>U59</f>
        <v>0</v>
      </c>
      <c r="F514" s="259">
        <f t="shared" si="18"/>
        <v>11.968040152938547</v>
      </c>
      <c r="G514" s="259" t="str">
        <f t="shared" si="18"/>
        <v/>
      </c>
      <c r="H514" s="261" t="str">
        <f t="shared" si="17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12098.08</v>
      </c>
      <c r="C515" s="236">
        <f>V71</f>
        <v>400</v>
      </c>
      <c r="D515" s="236">
        <f>'Prior Year'!V59</f>
        <v>14331</v>
      </c>
      <c r="E515" s="180">
        <f>V59</f>
        <v>0</v>
      </c>
      <c r="F515" s="259">
        <f t="shared" si="18"/>
        <v>0.84418951922405971</v>
      </c>
      <c r="G515" s="259" t="str">
        <f t="shared" si="18"/>
        <v/>
      </c>
      <c r="H515" s="261" t="str">
        <f t="shared" si="17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589456.21</v>
      </c>
      <c r="C516" s="236">
        <f>W71</f>
        <v>652313.29</v>
      </c>
      <c r="D516" s="236">
        <f>'Prior Year'!W59</f>
        <v>16152</v>
      </c>
      <c r="E516" s="180">
        <f>W59</f>
        <v>0</v>
      </c>
      <c r="F516" s="259">
        <f t="shared" si="18"/>
        <v>36.494317112431894</v>
      </c>
      <c r="G516" s="259" t="str">
        <f t="shared" si="18"/>
        <v/>
      </c>
      <c r="H516" s="261" t="str">
        <f t="shared" si="17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968387.48</v>
      </c>
      <c r="C517" s="236">
        <f>X71</f>
        <v>1325337.5199999998</v>
      </c>
      <c r="D517" s="236">
        <f>'Prior Year'!X59</f>
        <v>15497</v>
      </c>
      <c r="E517" s="180">
        <f>X59</f>
        <v>0</v>
      </c>
      <c r="F517" s="259">
        <f t="shared" si="18"/>
        <v>62.48870620120023</v>
      </c>
      <c r="G517" s="259" t="str">
        <f t="shared" si="18"/>
        <v/>
      </c>
      <c r="H517" s="261" t="str">
        <f t="shared" si="17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4360743.2700000005</v>
      </c>
      <c r="C518" s="236">
        <f>Y71</f>
        <v>5247602.169999999</v>
      </c>
      <c r="D518" s="236">
        <f>'Prior Year'!Y59</f>
        <v>48446</v>
      </c>
      <c r="E518" s="180">
        <f>Y59</f>
        <v>0</v>
      </c>
      <c r="F518" s="259">
        <f t="shared" si="18"/>
        <v>90.012452421252533</v>
      </c>
      <c r="G518" s="259" t="str">
        <f t="shared" si="18"/>
        <v/>
      </c>
      <c r="H518" s="261" t="str">
        <f t="shared" si="17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8"/>
        <v/>
      </c>
      <c r="G519" s="259" t="str">
        <f t="shared" si="18"/>
        <v/>
      </c>
      <c r="H519" s="261" t="str">
        <f t="shared" si="17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838361.08</v>
      </c>
      <c r="C520" s="236">
        <f>AA71</f>
        <v>970443.59</v>
      </c>
      <c r="D520" s="236">
        <f>'Prior Year'!AA59</f>
        <v>13930</v>
      </c>
      <c r="E520" s="180">
        <f>AA59</f>
        <v>0</v>
      </c>
      <c r="F520" s="259">
        <f t="shared" si="18"/>
        <v>60.18385355348169</v>
      </c>
      <c r="G520" s="259" t="str">
        <f t="shared" si="18"/>
        <v/>
      </c>
      <c r="H520" s="261" t="str">
        <f t="shared" si="17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5113514.3000000007</v>
      </c>
      <c r="C521" s="236">
        <f>AB71</f>
        <v>5991092.3499999987</v>
      </c>
      <c r="D521" s="181" t="s">
        <v>529</v>
      </c>
      <c r="E521" s="181" t="s">
        <v>529</v>
      </c>
      <c r="F521" s="259" t="str">
        <f t="shared" si="18"/>
        <v/>
      </c>
      <c r="G521" s="259" t="str">
        <f t="shared" si="18"/>
        <v/>
      </c>
      <c r="H521" s="261" t="str">
        <f t="shared" si="17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1880127.2599999998</v>
      </c>
      <c r="C522" s="236">
        <f>AC71</f>
        <v>1956279.5899999999</v>
      </c>
      <c r="D522" s="236">
        <f>'Prior Year'!AC59</f>
        <v>32564</v>
      </c>
      <c r="E522" s="180">
        <f>AC59</f>
        <v>0</v>
      </c>
      <c r="F522" s="259">
        <f t="shared" si="18"/>
        <v>57.736373295663917</v>
      </c>
      <c r="G522" s="259" t="str">
        <f t="shared" si="18"/>
        <v/>
      </c>
      <c r="H522" s="261" t="str">
        <f t="shared" si="17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137855.78</v>
      </c>
      <c r="C523" s="236">
        <f>AD71</f>
        <v>149731.56</v>
      </c>
      <c r="D523" s="236">
        <f>'Prior Year'!AD59</f>
        <v>0</v>
      </c>
      <c r="E523" s="180">
        <f>AD59</f>
        <v>0</v>
      </c>
      <c r="F523" s="259" t="str">
        <f t="shared" si="18"/>
        <v/>
      </c>
      <c r="G523" s="259" t="str">
        <f t="shared" si="18"/>
        <v/>
      </c>
      <c r="H523" s="261" t="str">
        <f t="shared" si="17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579397.59</v>
      </c>
      <c r="C524" s="236">
        <f>AE71</f>
        <v>718138.75000000012</v>
      </c>
      <c r="D524" s="236">
        <f>'Prior Year'!AE59</f>
        <v>13828</v>
      </c>
      <c r="E524" s="180">
        <f>AE59</f>
        <v>0</v>
      </c>
      <c r="F524" s="259">
        <f t="shared" si="18"/>
        <v>41.900317471796356</v>
      </c>
      <c r="G524" s="259" t="str">
        <f t="shared" si="18"/>
        <v/>
      </c>
      <c r="H524" s="261" t="str">
        <f t="shared" si="17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8"/>
        <v/>
      </c>
      <c r="G525" s="259" t="str">
        <f t="shared" si="18"/>
        <v/>
      </c>
      <c r="H525" s="261" t="str">
        <f t="shared" si="17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7967647.8899999997</v>
      </c>
      <c r="C526" s="236">
        <f>AG71</f>
        <v>8721102.4199999999</v>
      </c>
      <c r="D526" s="236">
        <f>'Prior Year'!AG59</f>
        <v>43023</v>
      </c>
      <c r="E526" s="180">
        <f>AG59</f>
        <v>0</v>
      </c>
      <c r="F526" s="259">
        <f t="shared" si="18"/>
        <v>185.19507914371383</v>
      </c>
      <c r="G526" s="259" t="str">
        <f t="shared" si="18"/>
        <v/>
      </c>
      <c r="H526" s="261" t="str">
        <f t="shared" si="17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8"/>
        <v/>
      </c>
      <c r="G527" s="259" t="str">
        <f t="shared" si="18"/>
        <v/>
      </c>
      <c r="H527" s="261" t="str">
        <f t="shared" si="17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2447017.06</v>
      </c>
      <c r="C528" s="236">
        <f>AI71</f>
        <v>2626717.1200000006</v>
      </c>
      <c r="D528" s="236">
        <f>'Prior Year'!AI59</f>
        <v>2139</v>
      </c>
      <c r="E528" s="180">
        <f>AI59</f>
        <v>0</v>
      </c>
      <c r="F528" s="259">
        <f t="shared" ref="F528:G540" si="19">IF(B528=0,"",IF(D528=0,"",B528/D528))</f>
        <v>1144.0004955586724</v>
      </c>
      <c r="G528" s="259" t="str">
        <f t="shared" si="19"/>
        <v/>
      </c>
      <c r="H528" s="261" t="str">
        <f t="shared" si="17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231854.68</v>
      </c>
      <c r="C529" s="236">
        <f>AJ71</f>
        <v>479191.50000000006</v>
      </c>
      <c r="D529" s="236">
        <f>'Prior Year'!AJ59</f>
        <v>4698</v>
      </c>
      <c r="E529" s="180">
        <f>AJ59</f>
        <v>0</v>
      </c>
      <c r="F529" s="259">
        <f t="shared" si="19"/>
        <v>49.351783737760748</v>
      </c>
      <c r="G529" s="259" t="str">
        <f t="shared" si="19"/>
        <v/>
      </c>
      <c r="H529" s="261" t="str">
        <f t="shared" si="17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1729.19</v>
      </c>
      <c r="C530" s="236">
        <f>AK71</f>
        <v>1968.3600000000001</v>
      </c>
      <c r="D530" s="236">
        <f>'Prior Year'!AK59</f>
        <v>3388</v>
      </c>
      <c r="E530" s="180">
        <f>AK59</f>
        <v>0</v>
      </c>
      <c r="F530" s="259">
        <f t="shared" si="19"/>
        <v>0.51038665879574974</v>
      </c>
      <c r="G530" s="259" t="str">
        <f t="shared" si="19"/>
        <v/>
      </c>
      <c r="H530" s="261" t="str">
        <f t="shared" si="17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1130.8200000000002</v>
      </c>
      <c r="C531" s="236">
        <f>AL71</f>
        <v>202.35</v>
      </c>
      <c r="D531" s="236">
        <f>'Prior Year'!AL59</f>
        <v>1086</v>
      </c>
      <c r="E531" s="180">
        <f>AL59</f>
        <v>0</v>
      </c>
      <c r="F531" s="259">
        <f t="shared" si="19"/>
        <v>1.0412707182320444</v>
      </c>
      <c r="G531" s="259" t="str">
        <f t="shared" si="19"/>
        <v/>
      </c>
      <c r="H531" s="261" t="str">
        <f t="shared" si="17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9"/>
        <v/>
      </c>
      <c r="G532" s="259" t="str">
        <f t="shared" si="19"/>
        <v/>
      </c>
      <c r="H532" s="261" t="str">
        <f t="shared" si="17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9"/>
        <v/>
      </c>
      <c r="G533" s="259" t="str">
        <f t="shared" si="19"/>
        <v/>
      </c>
      <c r="H533" s="261" t="str">
        <f t="shared" si="17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9"/>
        <v/>
      </c>
      <c r="G534" s="259" t="str">
        <f t="shared" si="19"/>
        <v/>
      </c>
      <c r="H534" s="261" t="str">
        <f t="shared" si="17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9"/>
        <v/>
      </c>
      <c r="G535" s="259" t="str">
        <f t="shared" si="19"/>
        <v/>
      </c>
      <c r="H535" s="261" t="str">
        <f t="shared" si="17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576496.35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9"/>
        <v/>
      </c>
      <c r="G536" s="259" t="str">
        <f t="shared" si="19"/>
        <v/>
      </c>
      <c r="H536" s="261" t="str">
        <f t="shared" si="17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9"/>
        <v/>
      </c>
      <c r="G537" s="259" t="str">
        <f t="shared" si="19"/>
        <v/>
      </c>
      <c r="H537" s="261" t="str">
        <f t="shared" si="17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9"/>
        <v/>
      </c>
      <c r="G538" s="259" t="str">
        <f t="shared" si="19"/>
        <v/>
      </c>
      <c r="H538" s="261" t="str">
        <f t="shared" si="17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9"/>
        <v/>
      </c>
      <c r="G539" s="259" t="str">
        <f t="shared" si="19"/>
        <v/>
      </c>
      <c r="H539" s="261" t="str">
        <f t="shared" si="17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9"/>
        <v/>
      </c>
      <c r="G540" s="259" t="str">
        <f t="shared" si="19"/>
        <v/>
      </c>
      <c r="H540" s="261" t="str">
        <f t="shared" si="17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0</v>
      </c>
      <c r="C541" s="236">
        <f>AV71</f>
        <v>1007125.87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-893.90000000000009</v>
      </c>
      <c r="C542" s="236">
        <f>AW71</f>
        <v>6933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2068514.89</v>
      </c>
      <c r="C544" s="236">
        <f>AY71</f>
        <v>1813742.7400000005</v>
      </c>
      <c r="D544" s="236">
        <f>'Prior Year'!AY59</f>
        <v>62617</v>
      </c>
      <c r="E544" s="180">
        <f>AY59</f>
        <v>67205</v>
      </c>
      <c r="F544" s="259">
        <f t="shared" ref="F544:G550" si="20">IF(B544=0,"",IF(D544=0,"",B544/D544))</f>
        <v>33.034397847229982</v>
      </c>
      <c r="G544" s="259">
        <f t="shared" si="20"/>
        <v>26.98821129380255</v>
      </c>
      <c r="H544" s="261" t="str">
        <f t="shared" si="17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20"/>
        <v/>
      </c>
      <c r="G545" s="259" t="str">
        <f t="shared" si="20"/>
        <v/>
      </c>
      <c r="H545" s="261" t="str">
        <f t="shared" si="17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508939.84999999992</v>
      </c>
      <c r="C546" s="236">
        <f>BA71</f>
        <v>492253.21</v>
      </c>
      <c r="D546" s="236">
        <f>'Prior Year'!BA59</f>
        <v>0</v>
      </c>
      <c r="E546" s="180">
        <f>BA59</f>
        <v>0</v>
      </c>
      <c r="F546" s="259" t="str">
        <f t="shared" si="20"/>
        <v/>
      </c>
      <c r="G546" s="259" t="str">
        <f t="shared" si="20"/>
        <v/>
      </c>
      <c r="H546" s="261" t="str">
        <f t="shared" si="17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238438.11000000004</v>
      </c>
      <c r="C548" s="236">
        <f>BC71</f>
        <v>346037.35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-74734.270000000062</v>
      </c>
      <c r="C549" s="236">
        <f>BD71</f>
        <v>-191447.71000000002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2457804.83</v>
      </c>
      <c r="C550" s="236">
        <f>BE71</f>
        <v>2582274.94</v>
      </c>
      <c r="D550" s="236">
        <f>'Prior Year'!BE59</f>
        <v>202634</v>
      </c>
      <c r="E550" s="180">
        <f>BE59</f>
        <v>202634</v>
      </c>
      <c r="F550" s="259">
        <f t="shared" si="20"/>
        <v>12.129281512480631</v>
      </c>
      <c r="G550" s="259">
        <f t="shared" si="20"/>
        <v>12.74354224858612</v>
      </c>
      <c r="H550" s="261" t="str">
        <f t="shared" si="17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0</v>
      </c>
      <c r="C551" s="236">
        <f>BF71</f>
        <v>0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47822.19999999999</v>
      </c>
      <c r="C552" s="236">
        <f>BG71</f>
        <v>65439.549999999996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295784.32000000007</v>
      </c>
      <c r="C555" s="236">
        <f>BJ71</f>
        <v>3642.51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0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1057961.73</v>
      </c>
      <c r="C557" s="236">
        <f>BL71</f>
        <v>1419941.86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5604976.3799999999</v>
      </c>
      <c r="C559" s="236">
        <f>BN71</f>
        <v>18673764.440000001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0</v>
      </c>
      <c r="C563" s="236">
        <f>BR71</f>
        <v>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0</v>
      </c>
      <c r="C567" s="236">
        <f>BV71</f>
        <v>0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230283.95</v>
      </c>
      <c r="C568" s="236">
        <f>BW71</f>
        <v>-1000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1317336.4099999999</v>
      </c>
      <c r="C569" s="236">
        <f>BX71</f>
        <v>1504547.55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1155918.05</v>
      </c>
      <c r="C570" s="236">
        <f>BY71</f>
        <v>1412905.81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87115.000000000015</v>
      </c>
      <c r="C571" s="236">
        <f>BZ71</f>
        <v>61629.25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26622918.440000005</v>
      </c>
      <c r="C574" s="236">
        <f>CC71</f>
        <v>12987948.27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3067282.3600000008</v>
      </c>
      <c r="C575" s="236">
        <f>CD71</f>
        <v>5325029.1100000003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153863</v>
      </c>
      <c r="E612" s="180">
        <f>SUM(C624:D647)+SUM(C668:D713)</f>
        <v>95858236.200265378</v>
      </c>
      <c r="F612" s="180">
        <f>CE64-(AX64+BD64+BE64+BG64+BJ64+BN64+BP64+BQ64+CB64+CC64+CD64)</f>
        <v>27663571.70000001</v>
      </c>
      <c r="G612" s="180">
        <f>CE77-(AX77+AY77+BD77+BE77+BG77+BJ77+BN77+BP77+BQ77+CB77+CC77+CD77)</f>
        <v>67205</v>
      </c>
      <c r="H612" s="197">
        <f>CE60-(AX60+AY60+AZ60+BD60+BE60+BG60+BJ60+BN60+BO60+BP60+BQ60+BR60+CB60+CC60+CD60)</f>
        <v>489.14627801518532</v>
      </c>
      <c r="I612" s="180">
        <f>CE78-(AX78+AY78+AZ78+BD78+BE78+BF78+BG78+BJ78+BN78+BO78+BP78+BQ78+BR78+CB78+CC78+CD78)</f>
        <v>52093.718267568904</v>
      </c>
      <c r="J612" s="180">
        <f>CE79-(AX79+AY79+AZ79+BA79+BD79+BE79+BF79+BG79+BJ79+BN79+BO79+BP79+BQ79+BR79+CB79+CC79+CD79)</f>
        <v>769750.00000000012</v>
      </c>
      <c r="K612" s="180">
        <f>CE75-(AW75+AX75+AY75+AZ75+BA75+BB75+BC75+BD75+BE75+BF75+BG75+BH75+BI75+BJ75+BK75+BL75+BM75+BN75+BO75+BP75+BQ75+BR75+BS75+BT75+BU75+BV75+BW75+BX75+CB75+CC75+CD75)</f>
        <v>748536487.75999999</v>
      </c>
      <c r="L612" s="197">
        <f>CE80-(AW80+AX80+AY80+AZ80+BA80+BB80+BC80+BD80+BE80+BF80+BG80+BH80+BI80+BJ80+BK80+BL80+BM80+BN80+BO80+BP80+BQ80+BR80+BS80+BT80+BU80+BV80+BW80+BX80+BY80+BZ80+CA80+CB80+CC80+CD80)</f>
        <v>180.71187531771076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2582274.94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5325029.1100000003</v>
      </c>
      <c r="D615" s="262">
        <f>SUM(C614:C615)</f>
        <v>7907304.0500000007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3642.51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65439.549999999996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18673764.440000001</v>
      </c>
      <c r="D619" s="180">
        <f>(D615/D612)*BN76</f>
        <v>432770.75973463408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12987948.27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32163565.529734634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-191447.71000000002</v>
      </c>
      <c r="D624" s="180">
        <f>(D615/D612)*BD76</f>
        <v>0</v>
      </c>
      <c r="E624" s="180">
        <f>(E623/E612)*SUM(C624:D624)</f>
        <v>-64236.952505971378</v>
      </c>
      <c r="F624" s="180">
        <f>SUM(C624:E624)</f>
        <v>-255684.66250597138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1813742.7400000005</v>
      </c>
      <c r="D625" s="180">
        <f>(D615/D612)*AY76</f>
        <v>275408.91834911582</v>
      </c>
      <c r="E625" s="180">
        <f>(E623/E612)*SUM(C625:D625)</f>
        <v>700978.5379785609</v>
      </c>
      <c r="F625" s="180">
        <f>(F624/F612)*AY64</f>
        <v>-6881.2031946009502</v>
      </c>
      <c r="G625" s="180">
        <f>SUM(C625:F625)</f>
        <v>2783248.993133076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57713.046334401392</v>
      </c>
      <c r="E626" s="180">
        <f>(E623/E612)*SUM(C626:D626)</f>
        <v>19364.609878895222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77077.656213296606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123957.139589115</v>
      </c>
      <c r="E629" s="180">
        <f>(E623/E612)*SUM(C629:D629)</f>
        <v>41591.664316914757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165548.80390602976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492253.21</v>
      </c>
      <c r="D630" s="180">
        <f>(D615/D612)*BA76</f>
        <v>20042.821077841978</v>
      </c>
      <c r="E630" s="180">
        <f>(E623/E612)*SUM(C630:D630)</f>
        <v>171892.03160144863</v>
      </c>
      <c r="F630" s="180">
        <f>(F624/F612)*BA64</f>
        <v>-137.43984312419948</v>
      </c>
      <c r="G630" s="180">
        <f>(G625/G612)*BA77</f>
        <v>0</v>
      </c>
      <c r="H630" s="180">
        <f>(H628/H612)*BA60</f>
        <v>0</v>
      </c>
      <c r="I630" s="180">
        <f>(I629/I612)*BA78</f>
        <v>473.50760518384436</v>
      </c>
      <c r="J630" s="180">
        <f>SUM(C630:I630)</f>
        <v>684524.13044135028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6933</v>
      </c>
      <c r="D631" s="180">
        <f>(D615/D612)*AW76</f>
        <v>0</v>
      </c>
      <c r="E631" s="180">
        <f>(E623/E612)*SUM(C631:D631)</f>
        <v>2326.2476825860153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346037.35</v>
      </c>
      <c r="D633" s="180">
        <f>(D615/D612)*BC76</f>
        <v>0</v>
      </c>
      <c r="E633" s="180">
        <f>(E623/E612)*SUM(C633:D633)</f>
        <v>116106.82006717235</v>
      </c>
      <c r="F633" s="180">
        <f>(F624/F612)*BC64</f>
        <v>0</v>
      </c>
      <c r="G633" s="180">
        <f>(G625/G612)*BC77</f>
        <v>0</v>
      </c>
      <c r="H633" s="180">
        <f>(H628/H612)*BC60</f>
        <v>1037.0925750540923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1419941.86</v>
      </c>
      <c r="D637" s="180">
        <f>(D615/D612)*BL76</f>
        <v>0</v>
      </c>
      <c r="E637" s="180">
        <f>(E623/E612)*SUM(C637:D637)</f>
        <v>476436.81829393865</v>
      </c>
      <c r="F637" s="180">
        <f>(F624/F612)*BL64</f>
        <v>-358.47722141583034</v>
      </c>
      <c r="G637" s="180">
        <f>(G625/G612)*BL77</f>
        <v>0</v>
      </c>
      <c r="H637" s="180">
        <f>(H628/H612)*BL60</f>
        <v>3378.21882433885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51186.281521873359</v>
      </c>
      <c r="E639" s="180">
        <f>(E623/E612)*SUM(C639:D639)</f>
        <v>17174.667354745892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1207.6032883883279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133413.23978994301</v>
      </c>
      <c r="E642" s="180">
        <f>(E623/E612)*SUM(C642:D642)</f>
        <v>44764.49443064291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3146.1243565906434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-1000</v>
      </c>
      <c r="D643" s="180">
        <f>(D615/D612)*BW76</f>
        <v>0</v>
      </c>
      <c r="E643" s="180">
        <f>(E623/E612)*SUM(C643:D643)</f>
        <v>-335.53262405683188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1504547.55</v>
      </c>
      <c r="D644" s="180">
        <f>(D615/D612)*BX76</f>
        <v>0</v>
      </c>
      <c r="E644" s="180">
        <f>(E623/E612)*SUM(C644:D644)</f>
        <v>504824.78746977745</v>
      </c>
      <c r="F644" s="180">
        <f>(F624/F612)*BX64</f>
        <v>-49.056834399892175</v>
      </c>
      <c r="G644" s="180">
        <f>(G625/G612)*BX77</f>
        <v>0</v>
      </c>
      <c r="H644" s="180">
        <f>(H628/H612)*BX60</f>
        <v>1854.8519341133742</v>
      </c>
      <c r="I644" s="180">
        <f>(I629/I612)*BX78</f>
        <v>0</v>
      </c>
      <c r="J644" s="180">
        <f>(J630/J612)*BX79</f>
        <v>0</v>
      </c>
      <c r="K644" s="180">
        <f>SUM(C631:J644)</f>
        <v>4632573.9409092925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1412905.81</v>
      </c>
      <c r="D645" s="180">
        <f>(D615/D612)*BY76</f>
        <v>373156.2149902836</v>
      </c>
      <c r="E645" s="180">
        <f>(E623/E612)*SUM(C645:D645)</f>
        <v>599282.07797324867</v>
      </c>
      <c r="F645" s="180">
        <f>(F624/F612)*BY64</f>
        <v>-55.033130757038315</v>
      </c>
      <c r="G645" s="180">
        <f>(G625/G612)*BY77</f>
        <v>0</v>
      </c>
      <c r="H645" s="180">
        <f>(H628/H612)*BY60</f>
        <v>1466.6786428770624</v>
      </c>
      <c r="I645" s="180">
        <f>(I629/I612)*BY78</f>
        <v>8802.7923916728105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61629.25</v>
      </c>
      <c r="D646" s="180">
        <f>(D615/D612)*BZ76</f>
        <v>0</v>
      </c>
      <c r="E646" s="180">
        <f>(E623/E612)*SUM(C646:D646)</f>
        <v>20678.623971154506</v>
      </c>
      <c r="F646" s="180">
        <f>(F624/F612)*BZ64</f>
        <v>0</v>
      </c>
      <c r="G646" s="180">
        <f>(G625/G612)*BZ77</f>
        <v>0</v>
      </c>
      <c r="H646" s="180">
        <f>(H628/H612)*BZ60</f>
        <v>52.119733984926803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2477918.5345724644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46503641.880000003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3316970.3800000004</v>
      </c>
      <c r="D668" s="180">
        <f>(D615/D612)*C76</f>
        <v>214047.05074156882</v>
      </c>
      <c r="E668" s="180">
        <f>(E623/E612)*SUM(C668:D668)</f>
        <v>1184771.5441271313</v>
      </c>
      <c r="F668" s="180">
        <f>(F624/F612)*C64</f>
        <v>-511.93364968896054</v>
      </c>
      <c r="G668" s="180">
        <f>(G625/G612)*C77</f>
        <v>180524.99607271896</v>
      </c>
      <c r="H668" s="180">
        <f>(H628/H612)*C60</f>
        <v>3956.6385506051583</v>
      </c>
      <c r="I668" s="180">
        <f>(I629/I612)*C78</f>
        <v>5049.6125704510496</v>
      </c>
      <c r="J668" s="180">
        <f>(J630/J612)*C79</f>
        <v>25411.785467221551</v>
      </c>
      <c r="K668" s="180">
        <f>(K644/K612)*C75</f>
        <v>49511.217521201746</v>
      </c>
      <c r="L668" s="180">
        <f>(L647/L612)*C80</f>
        <v>252716.12970673305</v>
      </c>
      <c r="M668" s="180">
        <f t="shared" ref="M668:M713" si="21">ROUND(SUM(D668:L668),0)</f>
        <v>1915477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8263942.1399999997</v>
      </c>
      <c r="D669" s="180">
        <f>(D615/D612)*D76</f>
        <v>367965.63824961171</v>
      </c>
      <c r="E669" s="180">
        <f>(E623/E612)*SUM(C669:D669)</f>
        <v>2896286.6674526702</v>
      </c>
      <c r="F669" s="180">
        <f>(F624/F612)*D64</f>
        <v>-13627.097068925341</v>
      </c>
      <c r="G669" s="180">
        <f>(G625/G612)*D77</f>
        <v>1923280.756507701</v>
      </c>
      <c r="H669" s="180">
        <f>(H628/H612)*D60</f>
        <v>10690.542632294373</v>
      </c>
      <c r="I669" s="180">
        <f>(I629/I612)*D78</f>
        <v>8680.726531675753</v>
      </c>
      <c r="J669" s="180">
        <f>(J630/J612)*D79</f>
        <v>144529.95448121589</v>
      </c>
      <c r="K669" s="180">
        <f>(K644/K612)*D75</f>
        <v>194063.7799774798</v>
      </c>
      <c r="L669" s="180">
        <f>(L647/L612)*D80</f>
        <v>523120.9079742218</v>
      </c>
      <c r="M669" s="180">
        <f t="shared" si="21"/>
        <v>6054992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615828.25000000012</v>
      </c>
      <c r="D670" s="180">
        <f>(D615/D612)*E76</f>
        <v>2032958.7594801872</v>
      </c>
      <c r="E670" s="180">
        <f>(E623/E612)*SUM(C670:D670)</f>
        <v>888754.4558585356</v>
      </c>
      <c r="F670" s="180">
        <f>(F624/F612)*E64</f>
        <v>-52.16014597563511</v>
      </c>
      <c r="G670" s="180">
        <f>(G625/G612)*E77</f>
        <v>0</v>
      </c>
      <c r="H670" s="180">
        <f>(H628/H612)*E60</f>
        <v>1645.6779374337284</v>
      </c>
      <c r="I670" s="180">
        <f>(I629/I612)*E78</f>
        <v>47959.801695534843</v>
      </c>
      <c r="J670" s="180">
        <f>(J630/J612)*E79</f>
        <v>0</v>
      </c>
      <c r="K670" s="180">
        <f>(K644/K612)*E75</f>
        <v>0</v>
      </c>
      <c r="L670" s="180">
        <f>(L647/L612)*E80</f>
        <v>2233.9922944437808</v>
      </c>
      <c r="M670" s="180">
        <f t="shared" si="21"/>
        <v>2973501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3596680.17</v>
      </c>
      <c r="D671" s="180">
        <f>(D615/D612)*F76</f>
        <v>0</v>
      </c>
      <c r="E671" s="180">
        <f>(E623/E612)*SUM(C671:D671)</f>
        <v>1206803.5353332721</v>
      </c>
      <c r="F671" s="180">
        <f>(F624/F612)*F64</f>
        <v>-2454.4931039570756</v>
      </c>
      <c r="G671" s="180">
        <f>(G625/G612)*F77</f>
        <v>168059.2874657246</v>
      </c>
      <c r="H671" s="180">
        <f>(H628/H612)*F60</f>
        <v>3648.1668167164603</v>
      </c>
      <c r="I671" s="180">
        <f>(I629/I612)*F78</f>
        <v>0</v>
      </c>
      <c r="J671" s="180">
        <f>(J630/J612)*F79</f>
        <v>60617.404206231811</v>
      </c>
      <c r="K671" s="180">
        <f>(K644/K612)*F75</f>
        <v>63410.883548297068</v>
      </c>
      <c r="L671" s="180">
        <f>(L647/L612)*F80</f>
        <v>232698.49109203633</v>
      </c>
      <c r="M671" s="180">
        <f t="shared" si="21"/>
        <v>1732783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49336.174960841796</v>
      </c>
      <c r="E675" s="180">
        <f>(E623/E612)*SUM(C675:D675)</f>
        <v>16553.896245538213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1163.8962947498217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67054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9720.79000000001</v>
      </c>
      <c r="D680" s="180">
        <f>(D615/D612)*O76</f>
        <v>36539.604580373452</v>
      </c>
      <c r="E680" s="180">
        <f>(E623/E612)*SUM(C680:D680)</f>
        <v>15521.87158345715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862.01069329908671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52923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25844202.769999996</v>
      </c>
      <c r="D681" s="180">
        <f>(D615/D612)*P76</f>
        <v>1481318.6531992748</v>
      </c>
      <c r="E681" s="180">
        <f>(E623/E612)*SUM(C681:D681)</f>
        <v>9168603.9068472255</v>
      </c>
      <c r="F681" s="180">
        <f>(F624/F612)*P64</f>
        <v>-145130.09589517224</v>
      </c>
      <c r="G681" s="180">
        <f>(G625/G612)*P77</f>
        <v>409173.42537243938</v>
      </c>
      <c r="H681" s="180">
        <f>(H628/H612)*P60</f>
        <v>12962.7996947633</v>
      </c>
      <c r="I681" s="180">
        <f>(I629/I612)*P78</f>
        <v>34945.986249863403</v>
      </c>
      <c r="J681" s="180">
        <f>(J630/J612)*P79</f>
        <v>111205.21181561789</v>
      </c>
      <c r="K681" s="180">
        <f>(K644/K612)*P75</f>
        <v>1596912.6859827335</v>
      </c>
      <c r="L681" s="180">
        <f>(L647/L612)*P80</f>
        <v>496894.49191684928</v>
      </c>
      <c r="M681" s="180">
        <f t="shared" si="21"/>
        <v>13166887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134441.07676829389</v>
      </c>
      <c r="E682" s="180">
        <f>(E623/E612)*SUM(C682:D682)</f>
        <v>45109.367269091628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3171.6174031932642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182722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4299836.7300000004</v>
      </c>
      <c r="D683" s="180">
        <f>(D615/D612)*R76</f>
        <v>34021.403983413817</v>
      </c>
      <c r="E683" s="180">
        <f>(E623/E612)*SUM(C683:D683)</f>
        <v>1454150.7919854999</v>
      </c>
      <c r="F683" s="180">
        <f>(F624/F612)*R64</f>
        <v>-2484.1638533627524</v>
      </c>
      <c r="G683" s="180">
        <f>(G625/G612)*R77</f>
        <v>8655.5916905708327</v>
      </c>
      <c r="H683" s="180">
        <f>(H628/H612)*R60</f>
        <v>3667.7939721108742</v>
      </c>
      <c r="I683" s="180">
        <f>(I629/I612)*R78</f>
        <v>802.60348658789781</v>
      </c>
      <c r="J683" s="180">
        <f>(J630/J612)*R79</f>
        <v>22114.530748412108</v>
      </c>
      <c r="K683" s="180">
        <f>(K644/K612)*R75</f>
        <v>154052.21189609775</v>
      </c>
      <c r="L683" s="180">
        <f>(L647/L612)*R80</f>
        <v>222021.53183329059</v>
      </c>
      <c r="M683" s="180">
        <f t="shared" si="21"/>
        <v>1897002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838805.62999999989</v>
      </c>
      <c r="D684" s="180">
        <f>(D615/D612)*S76</f>
        <v>241027.77142327916</v>
      </c>
      <c r="E684" s="180">
        <f>(E623/E612)*SUM(C684:D684)</f>
        <v>362319.33472376707</v>
      </c>
      <c r="F684" s="180">
        <f>(F624/F612)*S64</f>
        <v>-2658.3851848957324</v>
      </c>
      <c r="G684" s="180">
        <f>(G625/G612)*S77</f>
        <v>0</v>
      </c>
      <c r="H684" s="180">
        <f>(H628/H612)*S60</f>
        <v>974.86424030788714</v>
      </c>
      <c r="I684" s="180">
        <f>(I629/I612)*S78</f>
        <v>5686.1183566423588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607350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4884526.5500000007</v>
      </c>
      <c r="D686" s="180">
        <f>(D615/D612)*U76</f>
        <v>194209.79705939701</v>
      </c>
      <c r="E686" s="180">
        <f>(E623/E612)*SUM(C686:D686)</f>
        <v>1704081.7334216486</v>
      </c>
      <c r="F686" s="180">
        <f>(F624/F612)*U64</f>
        <v>-16959.532878044491</v>
      </c>
      <c r="G686" s="180">
        <f>(G625/G612)*U77</f>
        <v>0</v>
      </c>
      <c r="H686" s="180">
        <f>(H628/H612)*U60</f>
        <v>4100.7473070185233</v>
      </c>
      <c r="I686" s="180">
        <f>(I629/I612)*U78</f>
        <v>4581.629268603725</v>
      </c>
      <c r="J686" s="180">
        <f>(J630/J612)*U79</f>
        <v>154.33785278118762</v>
      </c>
      <c r="K686" s="180">
        <f>(K644/K612)*U75</f>
        <v>317085.10789877217</v>
      </c>
      <c r="L686" s="180">
        <f>(L647/L612)*U80</f>
        <v>0</v>
      </c>
      <c r="M686" s="180">
        <f t="shared" si="21"/>
        <v>2207254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400</v>
      </c>
      <c r="D687" s="180">
        <f>(D615/D612)*V76</f>
        <v>83049.227850750351</v>
      </c>
      <c r="E687" s="180">
        <f>(E623/E612)*SUM(C687:D687)</f>
        <v>27999.938396278721</v>
      </c>
      <c r="F687" s="180">
        <f>(F624/F612)*V64</f>
        <v>-3.697059299193405</v>
      </c>
      <c r="G687" s="180">
        <f>(G625/G612)*V77</f>
        <v>0</v>
      </c>
      <c r="H687" s="180">
        <f>(H628/H612)*V60</f>
        <v>0</v>
      </c>
      <c r="I687" s="180">
        <f>(I629/I612)*V78</f>
        <v>1959.225429495533</v>
      </c>
      <c r="J687" s="180">
        <f>(J630/J612)*V79</f>
        <v>0</v>
      </c>
      <c r="K687" s="180">
        <f>(K644/K612)*V75</f>
        <v>27136.83373924172</v>
      </c>
      <c r="L687" s="180">
        <f>(L647/L612)*V80</f>
        <v>0</v>
      </c>
      <c r="M687" s="180">
        <f t="shared" si="21"/>
        <v>140142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652313.29</v>
      </c>
      <c r="D688" s="180">
        <f>(D615/D612)*W76</f>
        <v>79605.973973274929</v>
      </c>
      <c r="E688" s="180">
        <f>(E623/E612)*SUM(C688:D688)</f>
        <v>245582.79123869797</v>
      </c>
      <c r="F688" s="180">
        <f>(F624/F612)*W64</f>
        <v>-75.656621498693852</v>
      </c>
      <c r="G688" s="180">
        <f>(G625/G612)*W77</f>
        <v>0</v>
      </c>
      <c r="H688" s="180">
        <f>(H628/H612)*W60</f>
        <v>384.24468705405116</v>
      </c>
      <c r="I688" s="180">
        <f>(I629/I612)*W78</f>
        <v>1877.9951672577852</v>
      </c>
      <c r="J688" s="180">
        <f>(J630/J612)*W79</f>
        <v>19237.871621928596</v>
      </c>
      <c r="K688" s="180">
        <f>(K644/K612)*W75</f>
        <v>68145.189066498089</v>
      </c>
      <c r="L688" s="180">
        <f>(L647/L612)*W80</f>
        <v>0</v>
      </c>
      <c r="M688" s="180">
        <f t="shared" si="21"/>
        <v>414758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1325337.5199999998</v>
      </c>
      <c r="D689" s="180">
        <f>(D615/D612)*X76</f>
        <v>29396.1375808349</v>
      </c>
      <c r="E689" s="180">
        <f>(E623/E612)*SUM(C689:D689)</f>
        <v>454557.33902620699</v>
      </c>
      <c r="F689" s="180">
        <f>(F624/F612)*X64</f>
        <v>-1368.373518555064</v>
      </c>
      <c r="G689" s="180">
        <f>(G625/G612)*X77</f>
        <v>0</v>
      </c>
      <c r="H689" s="180">
        <f>(H628/H612)*X60</f>
        <v>1352.7596986027618</v>
      </c>
      <c r="I689" s="180">
        <f>(I629/I612)*X78</f>
        <v>693.4882089551021</v>
      </c>
      <c r="J689" s="180">
        <f>(J630/J612)*X79</f>
        <v>17656.852368890988</v>
      </c>
      <c r="K689" s="180">
        <f>(K644/K612)*X75</f>
        <v>336261.12296856625</v>
      </c>
      <c r="L689" s="180">
        <f>(L647/L612)*X80</f>
        <v>0</v>
      </c>
      <c r="M689" s="180">
        <f t="shared" si="21"/>
        <v>838549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5247602.169999999</v>
      </c>
      <c r="D690" s="180">
        <f>(D615/D612)*Y76</f>
        <v>537198.99673508259</v>
      </c>
      <c r="E690" s="180">
        <f>(E623/E612)*SUM(C690:D690)</f>
        <v>1940989.5151216446</v>
      </c>
      <c r="F690" s="180">
        <f>(F624/F612)*Y64</f>
        <v>-11963.857099418026</v>
      </c>
      <c r="G690" s="180">
        <f>(G625/G612)*Y77</f>
        <v>0</v>
      </c>
      <c r="H690" s="180">
        <f>(H628/H612)*Y60</f>
        <v>4558.7878016331242</v>
      </c>
      <c r="I690" s="180">
        <f>(I629/I612)*Y78</f>
        <v>12673.133301062382</v>
      </c>
      <c r="J690" s="180">
        <f>(J630/J612)*Y79</f>
        <v>72470.867477476291</v>
      </c>
      <c r="K690" s="180">
        <f>(K644/K612)*Y75</f>
        <v>335173.29167025216</v>
      </c>
      <c r="L690" s="180">
        <f>(L647/L612)*Y80</f>
        <v>30825.753949703099</v>
      </c>
      <c r="M690" s="180">
        <f t="shared" si="21"/>
        <v>2921926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970443.59</v>
      </c>
      <c r="D692" s="180">
        <f>(D615/D612)*AA76</f>
        <v>51443.24076646108</v>
      </c>
      <c r="E692" s="180">
        <f>(E623/E612)*SUM(C692:D692)</f>
        <v>342876.36981619039</v>
      </c>
      <c r="F692" s="180">
        <f>(F624/F612)*AA64</f>
        <v>-4719.6659013503004</v>
      </c>
      <c r="G692" s="180">
        <f>(G625/G612)*AA77</f>
        <v>0</v>
      </c>
      <c r="H692" s="180">
        <f>(H628/H612)*AA60</f>
        <v>383.36981712269397</v>
      </c>
      <c r="I692" s="180">
        <f>(I629/I612)*AA78</f>
        <v>1213.6043656714287</v>
      </c>
      <c r="J692" s="180">
        <f>(J630/J612)*AA79</f>
        <v>0</v>
      </c>
      <c r="K692" s="180">
        <f>(K644/K612)*AA75</f>
        <v>125474.74574010112</v>
      </c>
      <c r="L692" s="180">
        <f>(L647/L612)*AA80</f>
        <v>0</v>
      </c>
      <c r="M692" s="180">
        <f t="shared" si="21"/>
        <v>516672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5991092.3499999987</v>
      </c>
      <c r="D693" s="180">
        <f>(D615/D612)*AB76</f>
        <v>170569.54655732698</v>
      </c>
      <c r="E693" s="180">
        <f>(E623/E612)*SUM(C693:D693)</f>
        <v>2067438.5847028748</v>
      </c>
      <c r="F693" s="180">
        <f>(F624/F612)*AB64</f>
        <v>-33876.350579931473</v>
      </c>
      <c r="G693" s="180">
        <f>(G625/G612)*AB77</f>
        <v>0</v>
      </c>
      <c r="H693" s="180">
        <f>(H628/H612)*AB60</f>
        <v>2855.8663237598362</v>
      </c>
      <c r="I693" s="180">
        <f>(I629/I612)*AB78</f>
        <v>4023.9289607027695</v>
      </c>
      <c r="J693" s="180">
        <f>(J630/J612)*AB79</f>
        <v>3473.4587762573642</v>
      </c>
      <c r="K693" s="180">
        <f>(K644/K612)*AB75</f>
        <v>377677.21875357116</v>
      </c>
      <c r="L693" s="180">
        <f>(L647/L612)*AB80</f>
        <v>0</v>
      </c>
      <c r="M693" s="180">
        <f t="shared" si="21"/>
        <v>2592162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1956279.5899999999</v>
      </c>
      <c r="D694" s="180">
        <f>(D615/D612)*AC76</f>
        <v>57918.613730071564</v>
      </c>
      <c r="E694" s="180">
        <f>(E623/E612)*SUM(C694:D694)</f>
        <v>675829.2086681081</v>
      </c>
      <c r="F694" s="180">
        <f>(F624/F612)*AC64</f>
        <v>-1652.0863113075786</v>
      </c>
      <c r="G694" s="180">
        <f>(G625/G612)*AC77</f>
        <v>0</v>
      </c>
      <c r="H694" s="180">
        <f>(H628/H612)*AC60</f>
        <v>2628.9146376546569</v>
      </c>
      <c r="I694" s="180">
        <f>(I629/I612)*AC78</f>
        <v>1366.3657543573429</v>
      </c>
      <c r="J694" s="180">
        <f>(J630/J612)*AC79</f>
        <v>0</v>
      </c>
      <c r="K694" s="180">
        <f>(K644/K612)*AC75</f>
        <v>129928.53339900867</v>
      </c>
      <c r="L694" s="180">
        <f>(L647/L612)*AC80</f>
        <v>14.792038676020443</v>
      </c>
      <c r="M694" s="180">
        <f t="shared" si="21"/>
        <v>866034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149731.56</v>
      </c>
      <c r="D695" s="180">
        <f>(D615/D612)*AD76</f>
        <v>21276.225451863022</v>
      </c>
      <c r="E695" s="180">
        <f>(E623/E612)*SUM(C695:D695)</f>
        <v>57378.690986811314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501.93027711086063</v>
      </c>
      <c r="J695" s="180">
        <f>(J630/J612)*AD79</f>
        <v>0</v>
      </c>
      <c r="K695" s="180">
        <f>(K644/K612)*AD75</f>
        <v>7970.485640415669</v>
      </c>
      <c r="L695" s="180">
        <f>(L647/L612)*AD80</f>
        <v>0</v>
      </c>
      <c r="M695" s="180">
        <f t="shared" si="21"/>
        <v>87127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718138.75000000012</v>
      </c>
      <c r="D696" s="180">
        <f>(D615/D612)*AE76</f>
        <v>26929.328832792813</v>
      </c>
      <c r="E696" s="180">
        <f>(E623/E612)*SUM(C696:D696)</f>
        <v>249994.6475917495</v>
      </c>
      <c r="F696" s="180">
        <f>(F624/F612)*AE64</f>
        <v>-9.5156760772289459</v>
      </c>
      <c r="G696" s="180">
        <f>(G625/G612)*AE77</f>
        <v>0</v>
      </c>
      <c r="H696" s="180">
        <f>(H628/H612)*AE60</f>
        <v>1015.3205528763256</v>
      </c>
      <c r="I696" s="180">
        <f>(I629/I612)*AE78</f>
        <v>635.29339421761108</v>
      </c>
      <c r="J696" s="180">
        <f>(J630/J612)*AE79</f>
        <v>0</v>
      </c>
      <c r="K696" s="180">
        <f>(K644/K612)*AE75</f>
        <v>19604.395129443616</v>
      </c>
      <c r="L696" s="180">
        <f>(L647/L612)*AE80</f>
        <v>0</v>
      </c>
      <c r="M696" s="180">
        <f t="shared" si="21"/>
        <v>298169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8721102.4199999999</v>
      </c>
      <c r="D698" s="180">
        <f>(D615/D612)*AG76</f>
        <v>557241.81781292451</v>
      </c>
      <c r="E698" s="180">
        <f>(E623/E612)*SUM(C698:D698)</f>
        <v>3113187.1890159566</v>
      </c>
      <c r="F698" s="180">
        <f>(F624/F612)*AG64</f>
        <v>-8731.56159458</v>
      </c>
      <c r="G698" s="180">
        <f>(G625/G612)*AG77</f>
        <v>69907.362553509884</v>
      </c>
      <c r="H698" s="180">
        <f>(H628/H612)*AG60</f>
        <v>8817.7082680375079</v>
      </c>
      <c r="I698" s="180">
        <f>(I629/I612)*AG78</f>
        <v>13145.966170804495</v>
      </c>
      <c r="J698" s="180">
        <f>(J630/J612)*AG79</f>
        <v>137031.62199566228</v>
      </c>
      <c r="K698" s="180">
        <f>(K644/K612)*AG75</f>
        <v>766970.25496912806</v>
      </c>
      <c r="L698" s="180">
        <f>(L647/L612)*AG80</f>
        <v>416106.42496868427</v>
      </c>
      <c r="M698" s="180">
        <f t="shared" si="21"/>
        <v>5073677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2626717.1200000006</v>
      </c>
      <c r="D700" s="180">
        <f>(D615/D612)*AI76</f>
        <v>0</v>
      </c>
      <c r="E700" s="180">
        <f>(E623/E612)*SUM(C700:D700)</f>
        <v>881349.28792860429</v>
      </c>
      <c r="F700" s="180">
        <f>(F624/F612)*AI64</f>
        <v>-1807.742767143176</v>
      </c>
      <c r="G700" s="180">
        <f>(G625/G612)*AI77</f>
        <v>23647.573470411222</v>
      </c>
      <c r="H700" s="180">
        <f>(H628/H612)*AI60</f>
        <v>3637.2377420817329</v>
      </c>
      <c r="I700" s="180">
        <f>(I629/I612)*AI78</f>
        <v>0</v>
      </c>
      <c r="J700" s="180">
        <f>(J630/J612)*AI79</f>
        <v>53827.844529044742</v>
      </c>
      <c r="K700" s="180">
        <f>(K644/K612)*AI75</f>
        <v>0</v>
      </c>
      <c r="L700" s="180">
        <f>(L647/L612)*AI80</f>
        <v>241621.57476056472</v>
      </c>
      <c r="M700" s="180">
        <f t="shared" si="21"/>
        <v>1202276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479191.50000000006</v>
      </c>
      <c r="D701" s="180">
        <f>(D615/D612)*AJ76</f>
        <v>0</v>
      </c>
      <c r="E701" s="180">
        <f>(E623/E612)*SUM(C701:D701)</f>
        <v>160784.38142072936</v>
      </c>
      <c r="F701" s="180">
        <f>(F624/F612)*AJ64</f>
        <v>-9.3768515005442339</v>
      </c>
      <c r="G701" s="180">
        <f>(G625/G612)*AJ77</f>
        <v>0</v>
      </c>
      <c r="H701" s="180">
        <f>(H628/H612)*AJ60</f>
        <v>540.88795731124128</v>
      </c>
      <c r="I701" s="180">
        <f>(I629/I612)*AJ78</f>
        <v>0</v>
      </c>
      <c r="J701" s="180">
        <f>(J630/J612)*AJ79</f>
        <v>0</v>
      </c>
      <c r="K701" s="180">
        <f>(K644/K612)*AJ75</f>
        <v>-143.58113089545884</v>
      </c>
      <c r="L701" s="180">
        <f>(L647/L612)*AJ80</f>
        <v>39387.846132142542</v>
      </c>
      <c r="M701" s="180">
        <f t="shared" si="21"/>
        <v>200560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1968.3600000000001</v>
      </c>
      <c r="D702" s="180">
        <f>(D615/D612)*AK76</f>
        <v>0</v>
      </c>
      <c r="E702" s="180">
        <f>(E623/E612)*SUM(C702:D702)</f>
        <v>660.44899588850558</v>
      </c>
      <c r="F702" s="180">
        <f>(F624/F612)*AK64</f>
        <v>-2.4988423803248225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8560.3666844226791</v>
      </c>
      <c r="L702" s="180">
        <f>(L647/L612)*AK80</f>
        <v>0</v>
      </c>
      <c r="M702" s="180">
        <f t="shared" si="21"/>
        <v>9218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202.35</v>
      </c>
      <c r="D703" s="180">
        <f>(D615/D612)*AL76</f>
        <v>0</v>
      </c>
      <c r="E703" s="180">
        <f>(E623/E612)*SUM(C703:D703)</f>
        <v>67.895026477899933</v>
      </c>
      <c r="F703" s="180">
        <f>(F624/F612)*AL64</f>
        <v>-1.8702498729794639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4976.0027530054776</v>
      </c>
      <c r="L703" s="180">
        <f>(L647/L612)*AL80</f>
        <v>0</v>
      </c>
      <c r="M703" s="180">
        <f t="shared" si="21"/>
        <v>5042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1007125.87</v>
      </c>
      <c r="D713" s="180">
        <f>(D615/D612)*AV76</f>
        <v>39160.58887516817</v>
      </c>
      <c r="E713" s="180">
        <f>(E623/E612)*SUM(C713:D713)</f>
        <v>351063.24106151564</v>
      </c>
      <c r="F713" s="180">
        <f>(F624/F612)*AV64</f>
        <v>-103.33742873657967</v>
      </c>
      <c r="G713" s="180">
        <f>(G625/G612)*AV77</f>
        <v>0</v>
      </c>
      <c r="H713" s="180">
        <f>(H628/H612)*AV60</f>
        <v>1466.3658655440897</v>
      </c>
      <c r="I713" s="180">
        <f>(I629/I612)*AV78</f>
        <v>923.84268395767083</v>
      </c>
      <c r="J713" s="180">
        <f>(J630/J612)*AV79</f>
        <v>16792.389100609635</v>
      </c>
      <c r="K713" s="180">
        <f>(K644/K612)*AV75</f>
        <v>49803.194701951143</v>
      </c>
      <c r="L713" s="180">
        <f>(L647/L612)*AV80</f>
        <v>20276.597905118248</v>
      </c>
      <c r="M713" s="180">
        <f t="shared" si="21"/>
        <v>479383</v>
      </c>
      <c r="N713" s="199" t="s">
        <v>741</v>
      </c>
    </row>
    <row r="715" spans="1:15" ht="12.6" customHeight="1" x14ac:dyDescent="0.25">
      <c r="C715" s="180">
        <f>SUM(C614:C647)+SUM(C668:C713)</f>
        <v>128021801.73000002</v>
      </c>
      <c r="D715" s="180">
        <f>SUM(D616:D647)+SUM(D668:D713)</f>
        <v>7907304.0500000026</v>
      </c>
      <c r="E715" s="180">
        <f>SUM(E624:E647)+SUM(E668:E713)</f>
        <v>32163565.529734634</v>
      </c>
      <c r="F715" s="180">
        <f>SUM(F625:F648)+SUM(F668:F713)</f>
        <v>-255684.66250597133</v>
      </c>
      <c r="G715" s="180">
        <f>SUM(G626:G647)+SUM(G668:G713)</f>
        <v>2783248.9931330765</v>
      </c>
      <c r="H715" s="180">
        <f>SUM(H629:H647)+SUM(H668:H713)</f>
        <v>77077.656213296636</v>
      </c>
      <c r="I715" s="180">
        <f>SUM(I630:I647)+SUM(I668:I713)</f>
        <v>165548.80390602976</v>
      </c>
      <c r="J715" s="180">
        <f>SUM(J631:J647)+SUM(J668:J713)</f>
        <v>684524.13044135028</v>
      </c>
      <c r="K715" s="180">
        <f>SUM(K668:K713)</f>
        <v>4632573.9409092916</v>
      </c>
      <c r="L715" s="180">
        <f>SUM(L668:L713)</f>
        <v>2477918.5345724635</v>
      </c>
      <c r="M715" s="180">
        <f>SUM(M668:M713)</f>
        <v>46503640</v>
      </c>
      <c r="N715" s="198" t="s">
        <v>742</v>
      </c>
    </row>
    <row r="716" spans="1:15" ht="12.6" customHeight="1" x14ac:dyDescent="0.25">
      <c r="C716" s="180">
        <f>CE71</f>
        <v>128021801.73</v>
      </c>
      <c r="D716" s="180">
        <f>D615</f>
        <v>7907304.0500000007</v>
      </c>
      <c r="E716" s="180">
        <f>E623</f>
        <v>32163565.529734634</v>
      </c>
      <c r="F716" s="180">
        <f>F624</f>
        <v>-255684.66250597138</v>
      </c>
      <c r="G716" s="180">
        <f>G625</f>
        <v>2783248.993133076</v>
      </c>
      <c r="H716" s="180">
        <f>H628</f>
        <v>77077.656213296606</v>
      </c>
      <c r="I716" s="180">
        <f>I629</f>
        <v>165548.80390602976</v>
      </c>
      <c r="J716" s="180">
        <f>J630</f>
        <v>684524.13044135028</v>
      </c>
      <c r="K716" s="180">
        <f>K644</f>
        <v>4632573.9409092925</v>
      </c>
      <c r="L716" s="180">
        <f>L647</f>
        <v>2477918.5345724644</v>
      </c>
      <c r="M716" s="180">
        <f>C648</f>
        <v>46503641.880000003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39" transitionEvaluation="1" transitionEntry="1" codeName="Sheet10">
    <pageSetUpPr autoPageBreaks="0" fitToPage="1"/>
  </sheetPr>
  <dimension ref="A1:CF719"/>
  <sheetViews>
    <sheetView showGridLines="0" topLeftCell="A139" zoomScale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12015794.450000001</v>
      </c>
      <c r="C47" s="184">
        <v>275325.88</v>
      </c>
      <c r="D47" s="184">
        <v>497595.98000000004</v>
      </c>
      <c r="E47" s="184">
        <v>54034.159999999989</v>
      </c>
      <c r="F47" s="184">
        <v>231276.53999999998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607900.61</v>
      </c>
      <c r="Q47" s="184">
        <v>0</v>
      </c>
      <c r="R47" s="184">
        <v>167713.60000000001</v>
      </c>
      <c r="S47" s="184">
        <v>20568.830000000002</v>
      </c>
      <c r="T47" s="184">
        <v>0</v>
      </c>
      <c r="U47" s="184">
        <v>128074.95000000001</v>
      </c>
      <c r="V47" s="184">
        <v>0</v>
      </c>
      <c r="W47" s="184">
        <v>20870.32</v>
      </c>
      <c r="X47" s="184">
        <v>49297.560000000005</v>
      </c>
      <c r="Y47" s="184">
        <v>233018.78000000003</v>
      </c>
      <c r="Z47" s="184">
        <v>0</v>
      </c>
      <c r="AA47" s="184">
        <v>22205.3</v>
      </c>
      <c r="AB47" s="184">
        <v>128779.57999999999</v>
      </c>
      <c r="AC47" s="184">
        <v>134246.37000000002</v>
      </c>
      <c r="AD47" s="184">
        <v>0</v>
      </c>
      <c r="AE47" s="184">
        <v>49753.33</v>
      </c>
      <c r="AF47" s="184">
        <v>0</v>
      </c>
      <c r="AG47" s="184">
        <v>415388.99</v>
      </c>
      <c r="AH47" s="184">
        <v>0</v>
      </c>
      <c r="AI47" s="184">
        <v>180661.12</v>
      </c>
      <c r="AJ47" s="184">
        <v>17782.22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33191.24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98502.29</v>
      </c>
      <c r="AZ47" s="184">
        <v>0</v>
      </c>
      <c r="BA47" s="184">
        <v>0</v>
      </c>
      <c r="BB47" s="184">
        <v>0</v>
      </c>
      <c r="BC47" s="184">
        <v>20857.18</v>
      </c>
      <c r="BD47" s="184">
        <v>17186.740000000002</v>
      </c>
      <c r="BE47" s="184">
        <v>73240.079999999987</v>
      </c>
      <c r="BF47" s="184">
        <v>0</v>
      </c>
      <c r="BG47" s="184">
        <v>4012.9</v>
      </c>
      <c r="BH47" s="184">
        <v>0</v>
      </c>
      <c r="BI47" s="184">
        <v>0</v>
      </c>
      <c r="BJ47" s="184">
        <v>0</v>
      </c>
      <c r="BK47" s="184">
        <v>0</v>
      </c>
      <c r="BL47" s="184">
        <v>77363.969999999987</v>
      </c>
      <c r="BM47" s="184">
        <v>0</v>
      </c>
      <c r="BN47" s="184">
        <v>177949.00000000003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16312.950000000003</v>
      </c>
      <c r="BX47" s="184">
        <v>105975.95999999998</v>
      </c>
      <c r="BY47" s="184">
        <v>69222.38</v>
      </c>
      <c r="BZ47" s="184">
        <v>35309.56</v>
      </c>
      <c r="CA47" s="184">
        <v>0</v>
      </c>
      <c r="CB47" s="184">
        <v>0</v>
      </c>
      <c r="CC47" s="184">
        <v>8052176.0800000001</v>
      </c>
      <c r="CD47" s="195"/>
      <c r="CE47" s="195">
        <f>SUM(C47:CC47)</f>
        <v>12015794.450000001</v>
      </c>
    </row>
    <row r="48" spans="1:83" ht="12.6" customHeight="1" x14ac:dyDescent="0.25">
      <c r="A48" s="175" t="s">
        <v>205</v>
      </c>
      <c r="B48" s="183"/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12015794.450000001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4960417.51</v>
      </c>
      <c r="C51" s="184">
        <v>143109.21999999997</v>
      </c>
      <c r="D51" s="184">
        <v>4245.6000000000004</v>
      </c>
      <c r="E51" s="184">
        <v>30624</v>
      </c>
      <c r="F51" s="184">
        <v>1437.45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73540.239999999991</v>
      </c>
      <c r="P51" s="184">
        <v>767350.5199999999</v>
      </c>
      <c r="Q51" s="184">
        <v>0</v>
      </c>
      <c r="R51" s="184">
        <v>79400.249999999985</v>
      </c>
      <c r="S51" s="184">
        <v>0</v>
      </c>
      <c r="T51" s="184">
        <v>0</v>
      </c>
      <c r="U51" s="184">
        <v>22610.879999999997</v>
      </c>
      <c r="V51" s="184">
        <v>0</v>
      </c>
      <c r="W51" s="184">
        <v>194425.97</v>
      </c>
      <c r="X51" s="184">
        <v>72527.669999999984</v>
      </c>
      <c r="Y51" s="184">
        <v>220854.56000000003</v>
      </c>
      <c r="Z51" s="184">
        <v>0</v>
      </c>
      <c r="AA51" s="184">
        <v>82741.389999999985</v>
      </c>
      <c r="AB51" s="184">
        <v>3903.69</v>
      </c>
      <c r="AC51" s="184">
        <v>16158.799999999997</v>
      </c>
      <c r="AD51" s="184">
        <v>0</v>
      </c>
      <c r="AE51" s="184">
        <v>0</v>
      </c>
      <c r="AF51" s="184">
        <v>0</v>
      </c>
      <c r="AG51" s="184">
        <v>41502.559999999998</v>
      </c>
      <c r="AH51" s="184">
        <v>0</v>
      </c>
      <c r="AI51" s="184">
        <v>120424.12000000001</v>
      </c>
      <c r="AJ51" s="184">
        <v>0</v>
      </c>
      <c r="AK51" s="184">
        <v>1698.24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3490.26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4480.17</v>
      </c>
      <c r="AZ51" s="184">
        <v>0</v>
      </c>
      <c r="BA51" s="184">
        <v>0</v>
      </c>
      <c r="BB51" s="184">
        <v>0</v>
      </c>
      <c r="BC51" s="184">
        <v>2386.2800000000002</v>
      </c>
      <c r="BD51" s="184">
        <v>7447.2000000000016</v>
      </c>
      <c r="BE51" s="184">
        <v>7111.73</v>
      </c>
      <c r="BF51" s="184">
        <v>0</v>
      </c>
      <c r="BG51" s="184">
        <v>0</v>
      </c>
      <c r="BH51" s="184">
        <v>0</v>
      </c>
      <c r="BI51" s="184">
        <v>0</v>
      </c>
      <c r="BJ51" s="184">
        <v>1307.9000000000001</v>
      </c>
      <c r="BK51" s="184">
        <v>0</v>
      </c>
      <c r="BL51" s="184">
        <v>0</v>
      </c>
      <c r="BM51" s="184">
        <v>0</v>
      </c>
      <c r="BN51" s="184">
        <v>410090.1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2647548.71</v>
      </c>
      <c r="CD51" s="195"/>
      <c r="CE51" s="195">
        <f>SUM(C51:CD51)</f>
        <v>4960417.51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4960417.51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2632</v>
      </c>
      <c r="D59" s="184">
        <v>14348</v>
      </c>
      <c r="E59" s="184"/>
      <c r="F59" s="184">
        <v>1352</v>
      </c>
      <c r="G59" s="184"/>
      <c r="H59" s="184"/>
      <c r="I59" s="184"/>
      <c r="J59" s="184"/>
      <c r="K59" s="184"/>
      <c r="L59" s="184"/>
      <c r="M59" s="184"/>
      <c r="N59" s="184"/>
      <c r="O59" s="184">
        <v>651</v>
      </c>
      <c r="P59" s="185">
        <v>654109</v>
      </c>
      <c r="Q59" s="185"/>
      <c r="R59" s="185">
        <v>1239013</v>
      </c>
      <c r="S59" s="244"/>
      <c r="T59" s="244"/>
      <c r="U59" s="220">
        <v>380545</v>
      </c>
      <c r="V59" s="185">
        <v>14331</v>
      </c>
      <c r="W59" s="185">
        <v>16152</v>
      </c>
      <c r="X59" s="185">
        <v>15497</v>
      </c>
      <c r="Y59" s="185">
        <v>48446</v>
      </c>
      <c r="Z59" s="185"/>
      <c r="AA59" s="185">
        <v>13930</v>
      </c>
      <c r="AB59" s="244"/>
      <c r="AC59" s="185">
        <v>32564</v>
      </c>
      <c r="AD59" s="185"/>
      <c r="AE59" s="185">
        <v>13828</v>
      </c>
      <c r="AF59" s="185"/>
      <c r="AG59" s="185">
        <v>43023</v>
      </c>
      <c r="AH59" s="185"/>
      <c r="AI59" s="185">
        <v>2139</v>
      </c>
      <c r="AJ59" s="185">
        <v>4698</v>
      </c>
      <c r="AK59" s="185">
        <v>3388</v>
      </c>
      <c r="AL59" s="185">
        <v>1086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62617</v>
      </c>
      <c r="AZ59" s="185"/>
      <c r="BA59" s="244"/>
      <c r="BB59" s="244"/>
      <c r="BC59" s="244"/>
      <c r="BD59" s="244"/>
      <c r="BE59" s="185">
        <v>202634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28.46</v>
      </c>
      <c r="D60" s="187">
        <v>68.569999999999993</v>
      </c>
      <c r="E60" s="187">
        <v>13.45</v>
      </c>
      <c r="F60" s="219">
        <v>23.55</v>
      </c>
      <c r="G60" s="187"/>
      <c r="H60" s="187"/>
      <c r="I60" s="187"/>
      <c r="J60" s="219"/>
      <c r="K60" s="187"/>
      <c r="L60" s="187"/>
      <c r="M60" s="187"/>
      <c r="N60" s="187"/>
      <c r="O60" s="187"/>
      <c r="P60" s="217">
        <v>78.81</v>
      </c>
      <c r="Q60" s="217"/>
      <c r="R60" s="217">
        <v>16.02</v>
      </c>
      <c r="S60" s="217">
        <v>5.85</v>
      </c>
      <c r="T60" s="217"/>
      <c r="U60" s="217">
        <v>23.77</v>
      </c>
      <c r="V60" s="217"/>
      <c r="W60" s="217">
        <v>2.94</v>
      </c>
      <c r="X60" s="217">
        <v>7.57</v>
      </c>
      <c r="Y60" s="217">
        <v>29.94</v>
      </c>
      <c r="Z60" s="217"/>
      <c r="AA60" s="217">
        <v>3.09</v>
      </c>
      <c r="AB60" s="217">
        <v>15.17</v>
      </c>
      <c r="AC60" s="217">
        <v>16.98</v>
      </c>
      <c r="AD60" s="217"/>
      <c r="AE60" s="217">
        <v>5.68</v>
      </c>
      <c r="AF60" s="217"/>
      <c r="AG60" s="217">
        <v>53.59</v>
      </c>
      <c r="AH60" s="217"/>
      <c r="AI60" s="217">
        <v>24.26</v>
      </c>
      <c r="AJ60" s="217">
        <v>1.41</v>
      </c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25.43</v>
      </c>
      <c r="AZ60" s="217"/>
      <c r="BA60" s="217"/>
      <c r="BB60" s="217"/>
      <c r="BC60" s="217">
        <v>5.87</v>
      </c>
      <c r="BD60" s="217">
        <v>5.07</v>
      </c>
      <c r="BE60" s="217">
        <v>10.44</v>
      </c>
      <c r="BF60" s="217">
        <v>24.98</v>
      </c>
      <c r="BG60" s="217">
        <v>1.04</v>
      </c>
      <c r="BH60" s="217"/>
      <c r="BI60" s="217"/>
      <c r="BJ60" s="217"/>
      <c r="BK60" s="217"/>
      <c r="BL60" s="217">
        <v>20.2</v>
      </c>
      <c r="BM60" s="217"/>
      <c r="BN60" s="217">
        <v>8.5500000000000007</v>
      </c>
      <c r="BO60" s="217"/>
      <c r="BP60" s="217"/>
      <c r="BQ60" s="217"/>
      <c r="BR60" s="217"/>
      <c r="BS60" s="217"/>
      <c r="BT60" s="217"/>
      <c r="BU60" s="217"/>
      <c r="BV60" s="217"/>
      <c r="BW60" s="217">
        <v>3.33</v>
      </c>
      <c r="BX60" s="217">
        <v>11.59</v>
      </c>
      <c r="BY60" s="217">
        <v>8.69</v>
      </c>
      <c r="BZ60" s="217">
        <v>0.49</v>
      </c>
      <c r="CA60" s="217"/>
      <c r="CB60" s="217"/>
      <c r="CC60" s="217">
        <v>71.819999999999993</v>
      </c>
      <c r="CD60" s="245" t="s">
        <v>221</v>
      </c>
      <c r="CE60" s="247">
        <f t="shared" ref="CE60:CE70" si="0">SUM(C60:CD60)</f>
        <v>616.61000000000013</v>
      </c>
    </row>
    <row r="61" spans="1:84" ht="12.6" customHeight="1" x14ac:dyDescent="0.25">
      <c r="A61" s="171" t="s">
        <v>235</v>
      </c>
      <c r="B61" s="175"/>
      <c r="C61" s="184">
        <v>2859328.6799999997</v>
      </c>
      <c r="D61" s="184">
        <v>5764012.5099999998</v>
      </c>
      <c r="E61" s="184">
        <v>614450.79999999993</v>
      </c>
      <c r="F61" s="184">
        <v>2628965.38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23880</v>
      </c>
      <c r="P61" s="184">
        <v>6826481.580000001</v>
      </c>
      <c r="Q61" s="184">
        <v>0</v>
      </c>
      <c r="R61" s="184">
        <v>1797188.0199999998</v>
      </c>
      <c r="S61" s="184">
        <v>233212.66</v>
      </c>
      <c r="T61" s="184">
        <v>0</v>
      </c>
      <c r="U61" s="184">
        <v>1418371.1099999999</v>
      </c>
      <c r="V61" s="184">
        <v>0</v>
      </c>
      <c r="W61" s="184">
        <v>236761.63999999996</v>
      </c>
      <c r="X61" s="184">
        <v>577959.36</v>
      </c>
      <c r="Y61" s="184">
        <v>2447601.5700000003</v>
      </c>
      <c r="Z61" s="184">
        <v>0</v>
      </c>
      <c r="AA61" s="184">
        <v>252542.64</v>
      </c>
      <c r="AB61" s="184">
        <v>1491031.51</v>
      </c>
      <c r="AC61" s="184">
        <v>1417340.1899999997</v>
      </c>
      <c r="AD61" s="184">
        <v>0</v>
      </c>
      <c r="AE61" s="184">
        <v>526404.82999999996</v>
      </c>
      <c r="AF61" s="184">
        <v>0</v>
      </c>
      <c r="AG61" s="184">
        <v>4613696</v>
      </c>
      <c r="AH61" s="184">
        <v>0</v>
      </c>
      <c r="AI61" s="184">
        <v>2031256.7600000002</v>
      </c>
      <c r="AJ61" s="184">
        <v>167135.88999999998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379326.56999999995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1069114.8699999999</v>
      </c>
      <c r="AZ61" s="184">
        <v>0</v>
      </c>
      <c r="BA61" s="184">
        <v>0</v>
      </c>
      <c r="BB61" s="184">
        <v>0</v>
      </c>
      <c r="BC61" s="184">
        <v>215195.11000000004</v>
      </c>
      <c r="BD61" s="184">
        <v>258527.37</v>
      </c>
      <c r="BE61" s="184">
        <v>758344.76</v>
      </c>
      <c r="BF61" s="184">
        <v>0</v>
      </c>
      <c r="BG61" s="184">
        <v>43809.19999999999</v>
      </c>
      <c r="BH61" s="184">
        <v>0</v>
      </c>
      <c r="BI61" s="184">
        <v>0</v>
      </c>
      <c r="BJ61" s="184">
        <v>0</v>
      </c>
      <c r="BK61" s="184">
        <v>0</v>
      </c>
      <c r="BL61" s="184">
        <v>928962.34</v>
      </c>
      <c r="BM61" s="184">
        <v>0</v>
      </c>
      <c r="BN61" s="184">
        <v>1308339.6299999999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165713.82</v>
      </c>
      <c r="BX61" s="184">
        <v>1135961.4899999998</v>
      </c>
      <c r="BY61" s="184">
        <v>914623.65</v>
      </c>
      <c r="BZ61" s="184">
        <v>51553.54</v>
      </c>
      <c r="CA61" s="184">
        <v>0</v>
      </c>
      <c r="CB61" s="184">
        <v>0</v>
      </c>
      <c r="CC61" s="184">
        <v>4921667.28</v>
      </c>
      <c r="CD61" s="245" t="s">
        <v>221</v>
      </c>
      <c r="CE61" s="195">
        <f t="shared" si="0"/>
        <v>48078760.760000005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275326</v>
      </c>
      <c r="D62" s="195">
        <f t="shared" si="1"/>
        <v>497596</v>
      </c>
      <c r="E62" s="195">
        <f t="shared" si="1"/>
        <v>54034</v>
      </c>
      <c r="F62" s="195">
        <f t="shared" si="1"/>
        <v>231277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607901</v>
      </c>
      <c r="Q62" s="195">
        <f t="shared" si="1"/>
        <v>0</v>
      </c>
      <c r="R62" s="195">
        <f t="shared" si="1"/>
        <v>167714</v>
      </c>
      <c r="S62" s="195">
        <f t="shared" si="1"/>
        <v>20569</v>
      </c>
      <c r="T62" s="195">
        <f t="shared" si="1"/>
        <v>0</v>
      </c>
      <c r="U62" s="195">
        <f t="shared" si="1"/>
        <v>128075</v>
      </c>
      <c r="V62" s="195">
        <f t="shared" si="1"/>
        <v>0</v>
      </c>
      <c r="W62" s="195">
        <f t="shared" si="1"/>
        <v>20870</v>
      </c>
      <c r="X62" s="195">
        <f t="shared" si="1"/>
        <v>49298</v>
      </c>
      <c r="Y62" s="195">
        <f t="shared" si="1"/>
        <v>233019</v>
      </c>
      <c r="Z62" s="195">
        <f t="shared" si="1"/>
        <v>0</v>
      </c>
      <c r="AA62" s="195">
        <f t="shared" si="1"/>
        <v>22205</v>
      </c>
      <c r="AB62" s="195">
        <f t="shared" si="1"/>
        <v>128780</v>
      </c>
      <c r="AC62" s="195">
        <f t="shared" si="1"/>
        <v>134246</v>
      </c>
      <c r="AD62" s="195">
        <f t="shared" si="1"/>
        <v>0</v>
      </c>
      <c r="AE62" s="195">
        <f t="shared" si="1"/>
        <v>49753</v>
      </c>
      <c r="AF62" s="195">
        <f t="shared" si="1"/>
        <v>0</v>
      </c>
      <c r="AG62" s="195">
        <f t="shared" si="1"/>
        <v>415389</v>
      </c>
      <c r="AH62" s="195">
        <f t="shared" si="1"/>
        <v>0</v>
      </c>
      <c r="AI62" s="195">
        <f t="shared" si="1"/>
        <v>180661</v>
      </c>
      <c r="AJ62" s="195">
        <f t="shared" si="1"/>
        <v>17782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33191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98502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20857</v>
      </c>
      <c r="BD62" s="195">
        <f t="shared" si="1"/>
        <v>17187</v>
      </c>
      <c r="BE62" s="195">
        <f t="shared" si="1"/>
        <v>73240</v>
      </c>
      <c r="BF62" s="195">
        <f t="shared" si="1"/>
        <v>0</v>
      </c>
      <c r="BG62" s="195">
        <f t="shared" si="1"/>
        <v>4013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77364</v>
      </c>
      <c r="BM62" s="195">
        <f t="shared" si="1"/>
        <v>0</v>
      </c>
      <c r="BN62" s="195">
        <f t="shared" si="1"/>
        <v>177949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16313</v>
      </c>
      <c r="BX62" s="195">
        <f t="shared" si="2"/>
        <v>105976</v>
      </c>
      <c r="BY62" s="195">
        <f t="shared" si="2"/>
        <v>69222</v>
      </c>
      <c r="BZ62" s="195">
        <f t="shared" si="2"/>
        <v>35310</v>
      </c>
      <c r="CA62" s="195">
        <f t="shared" si="2"/>
        <v>0</v>
      </c>
      <c r="CB62" s="195">
        <f t="shared" si="2"/>
        <v>0</v>
      </c>
      <c r="CC62" s="195">
        <f t="shared" si="2"/>
        <v>8052176</v>
      </c>
      <c r="CD62" s="245" t="s">
        <v>221</v>
      </c>
      <c r="CE62" s="195">
        <f t="shared" si="0"/>
        <v>12015795</v>
      </c>
      <c r="CF62" s="248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58000</v>
      </c>
      <c r="Q63" s="184">
        <v>0</v>
      </c>
      <c r="R63" s="184">
        <v>1344043.85</v>
      </c>
      <c r="S63" s="184">
        <v>0</v>
      </c>
      <c r="T63" s="184">
        <v>0</v>
      </c>
      <c r="U63" s="184">
        <v>16200</v>
      </c>
      <c r="V63" s="184">
        <v>9830</v>
      </c>
      <c r="W63" s="184">
        <v>8450</v>
      </c>
      <c r="X63" s="184">
        <v>2937.6</v>
      </c>
      <c r="Y63" s="184">
        <v>9767.34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1986512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150000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4875</v>
      </c>
      <c r="BX63" s="184">
        <v>-320</v>
      </c>
      <c r="BY63" s="184">
        <v>0</v>
      </c>
      <c r="BZ63" s="184">
        <v>0</v>
      </c>
      <c r="CA63" s="184">
        <v>0</v>
      </c>
      <c r="CB63" s="184">
        <v>0</v>
      </c>
      <c r="CC63" s="184">
        <v>413754.23000000004</v>
      </c>
      <c r="CD63" s="245" t="s">
        <v>221</v>
      </c>
      <c r="CE63" s="195">
        <f t="shared" si="0"/>
        <v>4004050.02</v>
      </c>
      <c r="CF63" s="248"/>
    </row>
    <row r="64" spans="1:84" ht="12.6" customHeight="1" x14ac:dyDescent="0.25">
      <c r="A64" s="171" t="s">
        <v>237</v>
      </c>
      <c r="B64" s="175"/>
      <c r="C64" s="184">
        <v>142270.01999999999</v>
      </c>
      <c r="D64" s="184">
        <v>784689.79999999993</v>
      </c>
      <c r="E64" s="184">
        <v>359449.87999999995</v>
      </c>
      <c r="F64" s="184">
        <v>116902.2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118206.28</v>
      </c>
      <c r="P64" s="184">
        <v>15559648.98</v>
      </c>
      <c r="Q64" s="184">
        <v>0</v>
      </c>
      <c r="R64" s="184">
        <v>338082.51</v>
      </c>
      <c r="S64" s="184">
        <v>314056.88</v>
      </c>
      <c r="T64" s="184">
        <v>0</v>
      </c>
      <c r="U64" s="184">
        <v>2099108.11</v>
      </c>
      <c r="V64" s="184">
        <v>775.5</v>
      </c>
      <c r="W64" s="184">
        <v>3658.5199999999995</v>
      </c>
      <c r="X64" s="184">
        <v>116298.03999999998</v>
      </c>
      <c r="Y64" s="184">
        <v>1213113.7000000002</v>
      </c>
      <c r="Z64" s="184">
        <v>0</v>
      </c>
      <c r="AA64" s="184">
        <v>433201.99</v>
      </c>
      <c r="AB64" s="184">
        <v>3244665.5300000003</v>
      </c>
      <c r="AC64" s="184">
        <v>195257.94</v>
      </c>
      <c r="AD64" s="184">
        <v>0</v>
      </c>
      <c r="AE64" s="184">
        <v>1360.68</v>
      </c>
      <c r="AF64" s="184">
        <v>0</v>
      </c>
      <c r="AG64" s="184">
        <v>848499.08000000007</v>
      </c>
      <c r="AH64" s="184">
        <v>0</v>
      </c>
      <c r="AI64" s="184">
        <v>111920.77</v>
      </c>
      <c r="AJ64" s="184">
        <v>37582.129999999997</v>
      </c>
      <c r="AK64" s="184">
        <v>31.19</v>
      </c>
      <c r="AL64" s="184">
        <v>1130.8200000000002</v>
      </c>
      <c r="AM64" s="184">
        <v>0</v>
      </c>
      <c r="AN64" s="184">
        <v>0</v>
      </c>
      <c r="AO64" s="184">
        <v>0</v>
      </c>
      <c r="AP64" s="184">
        <v>0</v>
      </c>
      <c r="AQ64" s="184">
        <v>4608.46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829206.75</v>
      </c>
      <c r="AZ64" s="184">
        <v>0</v>
      </c>
      <c r="BA64" s="184">
        <v>-123.51</v>
      </c>
      <c r="BB64" s="184">
        <v>0</v>
      </c>
      <c r="BC64" s="184">
        <v>0</v>
      </c>
      <c r="BD64" s="184">
        <v>-488624.88000000006</v>
      </c>
      <c r="BE64" s="184">
        <v>68964.789999999994</v>
      </c>
      <c r="BF64" s="184">
        <v>0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22875.099999999995</v>
      </c>
      <c r="BM64" s="184">
        <v>0</v>
      </c>
      <c r="BN64" s="184">
        <v>59478.96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5298.4099999999989</v>
      </c>
      <c r="BX64" s="184">
        <v>5511.84</v>
      </c>
      <c r="BY64" s="184">
        <v>251.36</v>
      </c>
      <c r="BZ64" s="184">
        <v>48.96</v>
      </c>
      <c r="CA64" s="184">
        <v>0</v>
      </c>
      <c r="CB64" s="184">
        <v>0</v>
      </c>
      <c r="CC64" s="184">
        <v>449061.22999999992</v>
      </c>
      <c r="CD64" s="245" t="s">
        <v>221</v>
      </c>
      <c r="CE64" s="195">
        <f t="shared" si="0"/>
        <v>26996468.020000003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4"/>
      <c r="BJ65" s="184"/>
      <c r="BK65" s="184"/>
      <c r="BL65" s="184"/>
      <c r="BM65" s="184"/>
      <c r="BN65" s="184"/>
      <c r="BO65" s="184"/>
      <c r="BP65" s="184"/>
      <c r="BQ65" s="184"/>
      <c r="BR65" s="184"/>
      <c r="BS65" s="184"/>
      <c r="BT65" s="184"/>
      <c r="BU65" s="184"/>
      <c r="BV65" s="184"/>
      <c r="BW65" s="184"/>
      <c r="BX65" s="184"/>
      <c r="BY65" s="184"/>
      <c r="BZ65" s="184"/>
      <c r="CA65" s="184"/>
      <c r="CB65" s="184"/>
      <c r="CC65" s="184"/>
      <c r="CD65" s="245" t="s">
        <v>221</v>
      </c>
      <c r="CE65" s="195">
        <f t="shared" si="0"/>
        <v>0</v>
      </c>
      <c r="CF65" s="248"/>
    </row>
    <row r="66" spans="1:84" ht="12.6" customHeight="1" x14ac:dyDescent="0.25">
      <c r="A66" s="171" t="s">
        <v>239</v>
      </c>
      <c r="B66" s="175"/>
      <c r="C66" s="184">
        <v>22939.71</v>
      </c>
      <c r="D66" s="184">
        <v>8520.2099999999991</v>
      </c>
      <c r="E66" s="184">
        <v>806.03</v>
      </c>
      <c r="F66" s="184">
        <v>1662.02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48806.320000000007</v>
      </c>
      <c r="P66" s="184">
        <v>689702.7699999999</v>
      </c>
      <c r="Q66" s="184">
        <v>0</v>
      </c>
      <c r="R66" s="184">
        <v>17606.679999999997</v>
      </c>
      <c r="S66" s="184">
        <v>119741.56999999999</v>
      </c>
      <c r="T66" s="184">
        <v>0</v>
      </c>
      <c r="U66" s="184">
        <v>795197.03000000014</v>
      </c>
      <c r="V66" s="184">
        <v>1492.5799999999995</v>
      </c>
      <c r="W66" s="184">
        <v>125290.05</v>
      </c>
      <c r="X66" s="184">
        <v>149366.47999999998</v>
      </c>
      <c r="Y66" s="184">
        <v>226496.83000000002</v>
      </c>
      <c r="Z66" s="184">
        <v>0</v>
      </c>
      <c r="AA66" s="184">
        <v>38544.44999999999</v>
      </c>
      <c r="AB66" s="184">
        <v>156741.86000000002</v>
      </c>
      <c r="AC66" s="184">
        <v>4465.55</v>
      </c>
      <c r="AD66" s="184">
        <v>137855.78</v>
      </c>
      <c r="AE66" s="184">
        <v>0</v>
      </c>
      <c r="AF66" s="184">
        <v>0</v>
      </c>
      <c r="AG66" s="184">
        <v>41024.639999999999</v>
      </c>
      <c r="AH66" s="184">
        <v>0</v>
      </c>
      <c r="AI66" s="184">
        <v>1966.5300000000002</v>
      </c>
      <c r="AJ66" s="184">
        <v>8915.9599999999991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5810.77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>
        <v>-893.90000000000009</v>
      </c>
      <c r="AX66" s="184">
        <v>0</v>
      </c>
      <c r="AY66" s="184">
        <v>64635.14</v>
      </c>
      <c r="AZ66" s="184">
        <v>0</v>
      </c>
      <c r="BA66" s="184">
        <v>509063.35999999993</v>
      </c>
      <c r="BB66" s="184">
        <v>0</v>
      </c>
      <c r="BC66" s="184">
        <v>0</v>
      </c>
      <c r="BD66" s="184">
        <v>83520.510000000009</v>
      </c>
      <c r="BE66" s="184">
        <v>840083.0199999999</v>
      </c>
      <c r="BF66" s="184">
        <v>0</v>
      </c>
      <c r="BG66" s="184">
        <v>0</v>
      </c>
      <c r="BH66" s="184">
        <v>0</v>
      </c>
      <c r="BI66" s="184">
        <v>0</v>
      </c>
      <c r="BJ66" s="184">
        <v>294399.36000000004</v>
      </c>
      <c r="BK66" s="184">
        <v>0</v>
      </c>
      <c r="BL66" s="184">
        <v>25508.3</v>
      </c>
      <c r="BM66" s="184">
        <v>0</v>
      </c>
      <c r="BN66" s="184">
        <v>3408624.13</v>
      </c>
      <c r="BO66" s="184">
        <v>0</v>
      </c>
      <c r="BP66" s="184">
        <v>0</v>
      </c>
      <c r="BQ66" s="184">
        <v>0</v>
      </c>
      <c r="BR66" s="184">
        <v>0</v>
      </c>
      <c r="BS66" s="184">
        <v>0</v>
      </c>
      <c r="BT66" s="184">
        <v>0</v>
      </c>
      <c r="BU66" s="184">
        <v>0</v>
      </c>
      <c r="BV66" s="184">
        <v>0</v>
      </c>
      <c r="BW66" s="184">
        <v>25733.63</v>
      </c>
      <c r="BX66" s="184">
        <v>55405.36</v>
      </c>
      <c r="BY66" s="184">
        <v>0</v>
      </c>
      <c r="BZ66" s="184">
        <v>0</v>
      </c>
      <c r="CA66" s="184">
        <v>0</v>
      </c>
      <c r="CB66" s="184">
        <v>0</v>
      </c>
      <c r="CC66" s="184">
        <v>4501004.17</v>
      </c>
      <c r="CD66" s="245" t="s">
        <v>221</v>
      </c>
      <c r="CE66" s="195">
        <f t="shared" si="0"/>
        <v>12410036.899999999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143109</v>
      </c>
      <c r="D67" s="195">
        <f>ROUND(D51+D52,0)</f>
        <v>4246</v>
      </c>
      <c r="E67" s="195">
        <f t="shared" ref="E67:BP67" si="3">ROUND(E51+E52,0)</f>
        <v>30624</v>
      </c>
      <c r="F67" s="195">
        <f t="shared" si="3"/>
        <v>1437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73540</v>
      </c>
      <c r="P67" s="195">
        <f t="shared" si="3"/>
        <v>767351</v>
      </c>
      <c r="Q67" s="195">
        <f t="shared" si="3"/>
        <v>0</v>
      </c>
      <c r="R67" s="195">
        <f t="shared" si="3"/>
        <v>79400</v>
      </c>
      <c r="S67" s="195">
        <f t="shared" si="3"/>
        <v>0</v>
      </c>
      <c r="T67" s="195">
        <f t="shared" si="3"/>
        <v>0</v>
      </c>
      <c r="U67" s="195">
        <f t="shared" si="3"/>
        <v>22611</v>
      </c>
      <c r="V67" s="195">
        <f t="shared" si="3"/>
        <v>0</v>
      </c>
      <c r="W67" s="195">
        <f t="shared" si="3"/>
        <v>194426</v>
      </c>
      <c r="X67" s="195">
        <f t="shared" si="3"/>
        <v>72528</v>
      </c>
      <c r="Y67" s="195">
        <f t="shared" si="3"/>
        <v>220855</v>
      </c>
      <c r="Z67" s="195">
        <f t="shared" si="3"/>
        <v>0</v>
      </c>
      <c r="AA67" s="195">
        <f t="shared" si="3"/>
        <v>82741</v>
      </c>
      <c r="AB67" s="195">
        <f t="shared" si="3"/>
        <v>3904</v>
      </c>
      <c r="AC67" s="195">
        <f t="shared" si="3"/>
        <v>16159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41503</v>
      </c>
      <c r="AH67" s="195">
        <f t="shared" si="3"/>
        <v>0</v>
      </c>
      <c r="AI67" s="195">
        <f t="shared" si="3"/>
        <v>120424</v>
      </c>
      <c r="AJ67" s="195">
        <f t="shared" si="3"/>
        <v>0</v>
      </c>
      <c r="AK67" s="195">
        <f t="shared" si="3"/>
        <v>1698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3490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4480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2386</v>
      </c>
      <c r="BD67" s="195">
        <f t="shared" si="3"/>
        <v>7447</v>
      </c>
      <c r="BE67" s="195">
        <f t="shared" si="3"/>
        <v>7112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1308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410090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2647549</v>
      </c>
      <c r="CD67" s="245" t="s">
        <v>221</v>
      </c>
      <c r="CE67" s="195">
        <f t="shared" si="0"/>
        <v>4960418</v>
      </c>
      <c r="CF67" s="248"/>
    </row>
    <row r="68" spans="1:84" ht="12.6" customHeight="1" x14ac:dyDescent="0.25">
      <c r="A68" s="171" t="s">
        <v>240</v>
      </c>
      <c r="B68" s="175"/>
      <c r="C68" s="184">
        <v>0</v>
      </c>
      <c r="D68" s="184">
        <v>1990.8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30580.020000000004</v>
      </c>
      <c r="Q68" s="184">
        <v>0</v>
      </c>
      <c r="R68" s="184">
        <v>0</v>
      </c>
      <c r="S68" s="184">
        <v>223955.91</v>
      </c>
      <c r="T68" s="184">
        <v>0</v>
      </c>
      <c r="U68" s="184">
        <v>69381.919999999998</v>
      </c>
      <c r="V68" s="184">
        <v>0</v>
      </c>
      <c r="W68" s="184">
        <v>0</v>
      </c>
      <c r="X68" s="184">
        <v>0</v>
      </c>
      <c r="Y68" s="184">
        <v>9792</v>
      </c>
      <c r="Z68" s="184">
        <v>0</v>
      </c>
      <c r="AA68" s="184">
        <v>0</v>
      </c>
      <c r="AB68" s="184">
        <v>84770.710000000021</v>
      </c>
      <c r="AC68" s="184">
        <v>111063.08000000002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1203.33</v>
      </c>
      <c r="AZ68" s="184">
        <v>0</v>
      </c>
      <c r="BA68" s="184">
        <v>0</v>
      </c>
      <c r="BB68" s="184">
        <v>0</v>
      </c>
      <c r="BC68" s="184">
        <v>0</v>
      </c>
      <c r="BD68" s="184">
        <v>55796.78</v>
      </c>
      <c r="BE68" s="184">
        <v>0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0</v>
      </c>
      <c r="BM68" s="184">
        <v>0</v>
      </c>
      <c r="BN68" s="184">
        <v>0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171821.04000000004</v>
      </c>
      <c r="BZ68" s="184">
        <v>0</v>
      </c>
      <c r="CA68" s="184">
        <v>0</v>
      </c>
      <c r="CB68" s="184">
        <v>0</v>
      </c>
      <c r="CC68" s="184">
        <v>27084.029999999995</v>
      </c>
      <c r="CD68" s="245" t="s">
        <v>221</v>
      </c>
      <c r="CE68" s="195">
        <f t="shared" si="0"/>
        <v>787439.62000000011</v>
      </c>
      <c r="CF68" s="248"/>
    </row>
    <row r="69" spans="1:84" ht="12.6" customHeight="1" x14ac:dyDescent="0.25">
      <c r="A69" s="171" t="s">
        <v>241</v>
      </c>
      <c r="B69" s="175"/>
      <c r="C69" s="184">
        <v>9498.4699999999993</v>
      </c>
      <c r="D69" s="184">
        <v>12770</v>
      </c>
      <c r="E69" s="184">
        <v>0</v>
      </c>
      <c r="F69" s="184">
        <v>1669.96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3278.04</v>
      </c>
      <c r="P69" s="184">
        <v>14641.41</v>
      </c>
      <c r="Q69" s="184">
        <v>0</v>
      </c>
      <c r="R69" s="184">
        <v>11403.84</v>
      </c>
      <c r="S69" s="184">
        <v>777.45</v>
      </c>
      <c r="T69" s="184">
        <v>0</v>
      </c>
      <c r="U69" s="184">
        <v>5433.67</v>
      </c>
      <c r="V69" s="184">
        <v>0</v>
      </c>
      <c r="W69" s="184">
        <v>0</v>
      </c>
      <c r="X69" s="184">
        <v>0</v>
      </c>
      <c r="Y69" s="184">
        <v>97.83</v>
      </c>
      <c r="Z69" s="184">
        <v>0</v>
      </c>
      <c r="AA69" s="184">
        <v>9126</v>
      </c>
      <c r="AB69" s="184">
        <v>3620.69</v>
      </c>
      <c r="AC69" s="184">
        <v>1595.5</v>
      </c>
      <c r="AD69" s="184">
        <v>0</v>
      </c>
      <c r="AE69" s="184">
        <v>1879.08</v>
      </c>
      <c r="AF69" s="184">
        <v>0</v>
      </c>
      <c r="AG69" s="184">
        <v>21024.17</v>
      </c>
      <c r="AH69" s="184">
        <v>0</v>
      </c>
      <c r="AI69" s="184">
        <v>788</v>
      </c>
      <c r="AJ69" s="184">
        <v>438.7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69.55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1372.8</v>
      </c>
      <c r="AZ69" s="184">
        <v>0</v>
      </c>
      <c r="BA69" s="184">
        <v>0</v>
      </c>
      <c r="BB69" s="184">
        <v>0</v>
      </c>
      <c r="BC69" s="184">
        <v>0</v>
      </c>
      <c r="BD69" s="184">
        <v>-8588.0499999999993</v>
      </c>
      <c r="BE69" s="184">
        <v>710060.26</v>
      </c>
      <c r="BF69" s="184">
        <v>0</v>
      </c>
      <c r="BG69" s="184">
        <v>0</v>
      </c>
      <c r="BH69" s="184">
        <v>0</v>
      </c>
      <c r="BI69" s="184">
        <v>0</v>
      </c>
      <c r="BJ69" s="184">
        <v>76.959999999999994</v>
      </c>
      <c r="BK69" s="184">
        <v>0</v>
      </c>
      <c r="BL69" s="184">
        <v>3251.99</v>
      </c>
      <c r="BM69" s="184">
        <v>0</v>
      </c>
      <c r="BN69" s="184">
        <v>240494.66</v>
      </c>
      <c r="BO69" s="184">
        <v>0</v>
      </c>
      <c r="BP69" s="184">
        <v>0</v>
      </c>
      <c r="BQ69" s="184">
        <v>0</v>
      </c>
      <c r="BR69" s="184">
        <v>0</v>
      </c>
      <c r="BS69" s="184">
        <v>0</v>
      </c>
      <c r="BT69" s="184">
        <v>0</v>
      </c>
      <c r="BU69" s="184">
        <v>0</v>
      </c>
      <c r="BV69" s="184">
        <v>0</v>
      </c>
      <c r="BW69" s="184">
        <v>12350.09</v>
      </c>
      <c r="BX69" s="184">
        <v>14801.72</v>
      </c>
      <c r="BY69" s="184">
        <v>0</v>
      </c>
      <c r="BZ69" s="184">
        <v>202.5</v>
      </c>
      <c r="CA69" s="184">
        <v>0</v>
      </c>
      <c r="CB69" s="184">
        <v>0</v>
      </c>
      <c r="CC69" s="184">
        <v>5610622.5</v>
      </c>
      <c r="CD69" s="188">
        <v>3067282.3600000008</v>
      </c>
      <c r="CE69" s="195">
        <f t="shared" si="0"/>
        <v>9750040.1500000004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3452471.88</v>
      </c>
      <c r="D71" s="195">
        <f t="shared" ref="D71:AI71" si="5">SUM(D61:D69)-D70</f>
        <v>7073825.3199999994</v>
      </c>
      <c r="E71" s="195">
        <f t="shared" si="5"/>
        <v>1059364.71</v>
      </c>
      <c r="F71" s="195">
        <f t="shared" si="5"/>
        <v>2981913.56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267710.63999999996</v>
      </c>
      <c r="P71" s="195">
        <f t="shared" si="5"/>
        <v>24554306.760000002</v>
      </c>
      <c r="Q71" s="195">
        <f t="shared" si="5"/>
        <v>0</v>
      </c>
      <c r="R71" s="195">
        <f t="shared" si="5"/>
        <v>3755438.9</v>
      </c>
      <c r="S71" s="195">
        <f t="shared" si="5"/>
        <v>912313.47</v>
      </c>
      <c r="T71" s="195">
        <f t="shared" si="5"/>
        <v>0</v>
      </c>
      <c r="U71" s="195">
        <f t="shared" si="5"/>
        <v>4554377.84</v>
      </c>
      <c r="V71" s="195">
        <f t="shared" si="5"/>
        <v>12098.08</v>
      </c>
      <c r="W71" s="195">
        <f t="shared" si="5"/>
        <v>589456.21</v>
      </c>
      <c r="X71" s="195">
        <f t="shared" si="5"/>
        <v>968387.48</v>
      </c>
      <c r="Y71" s="195">
        <f t="shared" si="5"/>
        <v>4360743.2700000005</v>
      </c>
      <c r="Z71" s="195">
        <f t="shared" si="5"/>
        <v>0</v>
      </c>
      <c r="AA71" s="195">
        <f t="shared" si="5"/>
        <v>838361.08</v>
      </c>
      <c r="AB71" s="195">
        <f t="shared" si="5"/>
        <v>5113514.3000000007</v>
      </c>
      <c r="AC71" s="195">
        <f t="shared" si="5"/>
        <v>1880127.2599999998</v>
      </c>
      <c r="AD71" s="195">
        <f t="shared" si="5"/>
        <v>137855.78</v>
      </c>
      <c r="AE71" s="195">
        <f t="shared" si="5"/>
        <v>579397.59</v>
      </c>
      <c r="AF71" s="195">
        <f t="shared" si="5"/>
        <v>0</v>
      </c>
      <c r="AG71" s="195">
        <f t="shared" si="5"/>
        <v>7967647.8899999997</v>
      </c>
      <c r="AH71" s="195">
        <f t="shared" si="5"/>
        <v>0</v>
      </c>
      <c r="AI71" s="195">
        <f t="shared" si="5"/>
        <v>2447017.06</v>
      </c>
      <c r="AJ71" s="195">
        <f t="shared" ref="AJ71:BO71" si="6">SUM(AJ61:AJ69)-AJ70</f>
        <v>231854.68</v>
      </c>
      <c r="AK71" s="195">
        <f t="shared" si="6"/>
        <v>1729.19</v>
      </c>
      <c r="AL71" s="195">
        <f t="shared" si="6"/>
        <v>1130.8200000000002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576496.35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-893.90000000000009</v>
      </c>
      <c r="AX71" s="195">
        <f t="shared" si="6"/>
        <v>0</v>
      </c>
      <c r="AY71" s="195">
        <f t="shared" si="6"/>
        <v>2068514.89</v>
      </c>
      <c r="AZ71" s="195">
        <f t="shared" si="6"/>
        <v>0</v>
      </c>
      <c r="BA71" s="195">
        <f t="shared" si="6"/>
        <v>508939.84999999992</v>
      </c>
      <c r="BB71" s="195">
        <f t="shared" si="6"/>
        <v>0</v>
      </c>
      <c r="BC71" s="195">
        <f t="shared" si="6"/>
        <v>238438.11000000004</v>
      </c>
      <c r="BD71" s="195">
        <f t="shared" si="6"/>
        <v>-74734.270000000062</v>
      </c>
      <c r="BE71" s="195">
        <f t="shared" si="6"/>
        <v>2457804.83</v>
      </c>
      <c r="BF71" s="195">
        <f t="shared" si="6"/>
        <v>0</v>
      </c>
      <c r="BG71" s="195">
        <f t="shared" si="6"/>
        <v>47822.19999999999</v>
      </c>
      <c r="BH71" s="195">
        <f t="shared" si="6"/>
        <v>0</v>
      </c>
      <c r="BI71" s="195">
        <f t="shared" si="6"/>
        <v>0</v>
      </c>
      <c r="BJ71" s="195">
        <f t="shared" si="6"/>
        <v>295784.32000000007</v>
      </c>
      <c r="BK71" s="195">
        <f t="shared" si="6"/>
        <v>0</v>
      </c>
      <c r="BL71" s="195">
        <f t="shared" si="6"/>
        <v>1057961.73</v>
      </c>
      <c r="BM71" s="195">
        <f t="shared" si="6"/>
        <v>0</v>
      </c>
      <c r="BN71" s="195">
        <f t="shared" si="6"/>
        <v>5604976.3799999999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230283.95</v>
      </c>
      <c r="BX71" s="195">
        <f t="shared" si="7"/>
        <v>1317336.4099999999</v>
      </c>
      <c r="BY71" s="195">
        <f t="shared" si="7"/>
        <v>1155918.05</v>
      </c>
      <c r="BZ71" s="195">
        <f t="shared" si="7"/>
        <v>87115.000000000015</v>
      </c>
      <c r="CA71" s="195">
        <f t="shared" si="7"/>
        <v>0</v>
      </c>
      <c r="CB71" s="195">
        <f t="shared" si="7"/>
        <v>0</v>
      </c>
      <c r="CC71" s="195">
        <f t="shared" si="7"/>
        <v>26622918.440000005</v>
      </c>
      <c r="CD71" s="241">
        <f>CD69-CD70</f>
        <v>3067282.3600000008</v>
      </c>
      <c r="CE71" s="195">
        <f>SUM(CE61:CE69)-CE70</f>
        <v>119003008.47000003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10755655.4</v>
      </c>
      <c r="D73" s="184">
        <v>27302281</v>
      </c>
      <c r="E73" s="184">
        <v>25439.859999999986</v>
      </c>
      <c r="F73" s="184">
        <v>8141563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3439659</v>
      </c>
      <c r="P73" s="184">
        <v>94978417</v>
      </c>
      <c r="Q73" s="184">
        <v>0</v>
      </c>
      <c r="R73" s="184">
        <v>6648159</v>
      </c>
      <c r="S73" s="184">
        <v>0</v>
      </c>
      <c r="T73" s="184">
        <v>0</v>
      </c>
      <c r="U73" s="184">
        <v>24585163.340000004</v>
      </c>
      <c r="V73" s="184">
        <v>538592</v>
      </c>
      <c r="W73" s="184">
        <v>2667650</v>
      </c>
      <c r="X73" s="184">
        <v>20750862</v>
      </c>
      <c r="Y73" s="184">
        <v>17525426</v>
      </c>
      <c r="Z73" s="184">
        <v>0</v>
      </c>
      <c r="AA73" s="184">
        <v>3129995</v>
      </c>
      <c r="AB73" s="184">
        <v>36305260.650000006</v>
      </c>
      <c r="AC73" s="184">
        <v>13976234.000000002</v>
      </c>
      <c r="AD73" s="184">
        <v>1007409</v>
      </c>
      <c r="AE73" s="184">
        <v>2913471.5300000003</v>
      </c>
      <c r="AF73" s="184">
        <v>0</v>
      </c>
      <c r="AG73" s="184">
        <v>17166013.400000002</v>
      </c>
      <c r="AH73" s="184">
        <v>0</v>
      </c>
      <c r="AI73" s="184">
        <v>21924</v>
      </c>
      <c r="AJ73" s="184">
        <v>0</v>
      </c>
      <c r="AK73" s="184">
        <v>1193553.72</v>
      </c>
      <c r="AL73" s="184">
        <v>694865.1</v>
      </c>
      <c r="AM73" s="184">
        <v>0</v>
      </c>
      <c r="AN73" s="184">
        <v>0</v>
      </c>
      <c r="AO73" s="184">
        <v>0</v>
      </c>
      <c r="AP73" s="184">
        <v>0</v>
      </c>
      <c r="AQ73" s="184">
        <v>2077267.9999999998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295844862</v>
      </c>
      <c r="CF73" s="248"/>
    </row>
    <row r="74" spans="1:84" ht="12.6" customHeight="1" x14ac:dyDescent="0.25">
      <c r="A74" s="171" t="s">
        <v>246</v>
      </c>
      <c r="B74" s="175"/>
      <c r="C74" s="184">
        <v>4137485.88</v>
      </c>
      <c r="D74" s="184">
        <v>5992874.9999999991</v>
      </c>
      <c r="E74" s="184">
        <v>-534</v>
      </c>
      <c r="F74" s="184">
        <v>534385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328876.99999999994</v>
      </c>
      <c r="P74" s="184">
        <v>117026791</v>
      </c>
      <c r="Q74" s="184">
        <v>0</v>
      </c>
      <c r="R74" s="184">
        <v>14824387</v>
      </c>
      <c r="S74" s="184">
        <v>0</v>
      </c>
      <c r="T74" s="184">
        <v>0</v>
      </c>
      <c r="U74" s="184">
        <v>23465384.039999999</v>
      </c>
      <c r="V74" s="184">
        <v>1520530.1300000001</v>
      </c>
      <c r="W74" s="184">
        <v>6636213.0000000009</v>
      </c>
      <c r="X74" s="184">
        <v>54275650</v>
      </c>
      <c r="Y74" s="184">
        <v>32221512.539999999</v>
      </c>
      <c r="Z74" s="184">
        <v>0</v>
      </c>
      <c r="AA74" s="184">
        <v>11703888</v>
      </c>
      <c r="AB74" s="184">
        <v>24972973.34</v>
      </c>
      <c r="AC74" s="184">
        <v>1182072.3999999999</v>
      </c>
      <c r="AD74" s="184">
        <v>58165</v>
      </c>
      <c r="AE74" s="184">
        <v>340282.43999999994</v>
      </c>
      <c r="AF74" s="184">
        <v>0</v>
      </c>
      <c r="AG74" s="184">
        <v>82225409.629999995</v>
      </c>
      <c r="AH74" s="184">
        <v>0</v>
      </c>
      <c r="AI74" s="184">
        <v>19819627</v>
      </c>
      <c r="AJ74" s="184">
        <v>46400</v>
      </c>
      <c r="AK74" s="184">
        <v>60437.89</v>
      </c>
      <c r="AL74" s="184">
        <v>39269.75</v>
      </c>
      <c r="AM74" s="184">
        <v>0</v>
      </c>
      <c r="AN74" s="184">
        <v>0</v>
      </c>
      <c r="AO74" s="184">
        <v>0</v>
      </c>
      <c r="AP74" s="184">
        <v>0</v>
      </c>
      <c r="AQ74" s="184">
        <v>2630167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404042249.0399999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14893141.280000001</v>
      </c>
      <c r="D75" s="195">
        <f t="shared" si="9"/>
        <v>33295156</v>
      </c>
      <c r="E75" s="195">
        <f t="shared" si="9"/>
        <v>24905.859999999986</v>
      </c>
      <c r="F75" s="195">
        <f t="shared" si="9"/>
        <v>8675948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3768536</v>
      </c>
      <c r="P75" s="195">
        <f t="shared" si="9"/>
        <v>212005208</v>
      </c>
      <c r="Q75" s="195">
        <f t="shared" si="9"/>
        <v>0</v>
      </c>
      <c r="R75" s="195">
        <f t="shared" si="9"/>
        <v>21472546</v>
      </c>
      <c r="S75" s="195">
        <f t="shared" si="9"/>
        <v>0</v>
      </c>
      <c r="T75" s="195">
        <f t="shared" si="9"/>
        <v>0</v>
      </c>
      <c r="U75" s="195">
        <f t="shared" si="9"/>
        <v>48050547.380000003</v>
      </c>
      <c r="V75" s="195">
        <f t="shared" si="9"/>
        <v>2059122.1300000001</v>
      </c>
      <c r="W75" s="195">
        <f t="shared" si="9"/>
        <v>9303863</v>
      </c>
      <c r="X75" s="195">
        <f t="shared" si="9"/>
        <v>75026512</v>
      </c>
      <c r="Y75" s="195">
        <f t="shared" si="9"/>
        <v>49746938.539999999</v>
      </c>
      <c r="Z75" s="195">
        <f t="shared" si="9"/>
        <v>0</v>
      </c>
      <c r="AA75" s="195">
        <f t="shared" si="9"/>
        <v>14833883</v>
      </c>
      <c r="AB75" s="195">
        <f t="shared" si="9"/>
        <v>61278233.99000001</v>
      </c>
      <c r="AC75" s="195">
        <f t="shared" si="9"/>
        <v>15158306.400000002</v>
      </c>
      <c r="AD75" s="195">
        <f t="shared" si="9"/>
        <v>1065574</v>
      </c>
      <c r="AE75" s="195">
        <f t="shared" si="9"/>
        <v>3253753.97</v>
      </c>
      <c r="AF75" s="195">
        <f t="shared" si="9"/>
        <v>0</v>
      </c>
      <c r="AG75" s="195">
        <f t="shared" si="9"/>
        <v>99391423.030000001</v>
      </c>
      <c r="AH75" s="195">
        <f t="shared" si="9"/>
        <v>0</v>
      </c>
      <c r="AI75" s="195">
        <f t="shared" si="9"/>
        <v>19841551</v>
      </c>
      <c r="AJ75" s="195">
        <f t="shared" si="9"/>
        <v>46400</v>
      </c>
      <c r="AK75" s="195">
        <f t="shared" si="9"/>
        <v>1253991.6099999999</v>
      </c>
      <c r="AL75" s="195">
        <f t="shared" si="9"/>
        <v>734134.85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4707435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699887111.04000008</v>
      </c>
      <c r="CF75" s="248"/>
    </row>
    <row r="76" spans="1:84" ht="12.6" customHeight="1" x14ac:dyDescent="0.25">
      <c r="A76" s="171" t="s">
        <v>248</v>
      </c>
      <c r="B76" s="175"/>
      <c r="C76" s="184">
        <v>4165</v>
      </c>
      <c r="D76" s="184">
        <v>7160</v>
      </c>
      <c r="E76" s="185">
        <v>39558</v>
      </c>
      <c r="F76" s="185"/>
      <c r="G76" s="184"/>
      <c r="H76" s="184"/>
      <c r="I76" s="185"/>
      <c r="J76" s="185">
        <v>960</v>
      </c>
      <c r="K76" s="185"/>
      <c r="L76" s="185"/>
      <c r="M76" s="185"/>
      <c r="N76" s="185"/>
      <c r="O76" s="185">
        <v>711</v>
      </c>
      <c r="P76" s="185">
        <v>28824</v>
      </c>
      <c r="Q76" s="185">
        <v>2616</v>
      </c>
      <c r="R76" s="185">
        <v>662</v>
      </c>
      <c r="S76" s="185">
        <v>4690</v>
      </c>
      <c r="T76" s="185"/>
      <c r="U76" s="185">
        <v>3779</v>
      </c>
      <c r="V76" s="185">
        <v>1616</v>
      </c>
      <c r="W76" s="185">
        <v>1549</v>
      </c>
      <c r="X76" s="185">
        <v>572</v>
      </c>
      <c r="Y76" s="185">
        <v>10453</v>
      </c>
      <c r="Z76" s="185"/>
      <c r="AA76" s="185">
        <v>1001</v>
      </c>
      <c r="AB76" s="185">
        <v>3319</v>
      </c>
      <c r="AC76" s="185">
        <v>1127</v>
      </c>
      <c r="AD76" s="185">
        <v>414</v>
      </c>
      <c r="AE76" s="185">
        <v>524</v>
      </c>
      <c r="AF76" s="185"/>
      <c r="AG76" s="185">
        <v>10843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762</v>
      </c>
      <c r="AW76" s="185"/>
      <c r="AX76" s="185"/>
      <c r="AY76" s="185">
        <v>5359</v>
      </c>
      <c r="AZ76" s="185"/>
      <c r="BA76" s="185">
        <v>390</v>
      </c>
      <c r="BB76" s="185"/>
      <c r="BC76" s="185"/>
      <c r="BD76" s="185"/>
      <c r="BE76" s="185">
        <v>48771</v>
      </c>
      <c r="BF76" s="185">
        <v>2412</v>
      </c>
      <c r="BG76" s="185"/>
      <c r="BH76" s="185"/>
      <c r="BI76" s="185"/>
      <c r="BJ76" s="185"/>
      <c r="BK76" s="185"/>
      <c r="BL76" s="185"/>
      <c r="BM76" s="185"/>
      <c r="BN76" s="185">
        <v>8421</v>
      </c>
      <c r="BO76" s="185"/>
      <c r="BP76" s="185"/>
      <c r="BQ76" s="185"/>
      <c r="BR76" s="185">
        <v>1123</v>
      </c>
      <c r="BS76" s="185">
        <v>996</v>
      </c>
      <c r="BT76" s="185"/>
      <c r="BU76" s="185"/>
      <c r="BV76" s="185">
        <v>2596</v>
      </c>
      <c r="BW76" s="185"/>
      <c r="BX76" s="185"/>
      <c r="BY76" s="185">
        <v>7261</v>
      </c>
      <c r="BZ76" s="185"/>
      <c r="CA76" s="185"/>
      <c r="CB76" s="185"/>
      <c r="CC76" s="185"/>
      <c r="CD76" s="245" t="s">
        <v>221</v>
      </c>
      <c r="CE76" s="195">
        <f t="shared" si="8"/>
        <v>202634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3873</v>
      </c>
      <c r="D77" s="184">
        <v>41899</v>
      </c>
      <c r="E77" s="184"/>
      <c r="F77" s="184">
        <v>3975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10006</v>
      </c>
      <c r="Q77" s="184"/>
      <c r="R77" s="184">
        <v>305</v>
      </c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2057</v>
      </c>
      <c r="AH77" s="184"/>
      <c r="AI77" s="184">
        <v>502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62617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1588.9761109646424</v>
      </c>
      <c r="D78" s="184">
        <v>2731.5891847555436</v>
      </c>
      <c r="E78" s="184">
        <v>15091.648738905002</v>
      </c>
      <c r="F78" s="184">
        <v>0</v>
      </c>
      <c r="G78" s="184">
        <v>0</v>
      </c>
      <c r="H78" s="184">
        <v>0</v>
      </c>
      <c r="I78" s="184">
        <v>0</v>
      </c>
      <c r="J78" s="184">
        <v>366.24659460409526</v>
      </c>
      <c r="K78" s="184">
        <v>0</v>
      </c>
      <c r="L78" s="184">
        <v>0</v>
      </c>
      <c r="M78" s="184">
        <v>0</v>
      </c>
      <c r="N78" s="184">
        <v>0</v>
      </c>
      <c r="O78" s="184">
        <v>271.25138412865806</v>
      </c>
      <c r="P78" s="184">
        <v>10996.554002987961</v>
      </c>
      <c r="Q78" s="184">
        <v>998.02197029615957</v>
      </c>
      <c r="R78" s="184">
        <v>252.55754752907401</v>
      </c>
      <c r="S78" s="184">
        <v>1789.2672173887572</v>
      </c>
      <c r="T78" s="184">
        <v>0</v>
      </c>
      <c r="U78" s="184">
        <v>1441.7144593842459</v>
      </c>
      <c r="V78" s="184">
        <v>616.51510091689363</v>
      </c>
      <c r="W78" s="184">
        <v>590.95414066848286</v>
      </c>
      <c r="X78" s="184">
        <v>218.2219292849401</v>
      </c>
      <c r="Y78" s="184">
        <v>3987.8913056214665</v>
      </c>
      <c r="Z78" s="184">
        <v>0</v>
      </c>
      <c r="AA78" s="184">
        <v>381.88837624864516</v>
      </c>
      <c r="AB78" s="184">
        <v>1266.2212994697836</v>
      </c>
      <c r="AC78" s="184">
        <v>429.95824179043268</v>
      </c>
      <c r="AD78" s="184">
        <v>157.94384392301609</v>
      </c>
      <c r="AE78" s="184">
        <v>199.90959955473534</v>
      </c>
      <c r="AF78" s="184">
        <v>0</v>
      </c>
      <c r="AG78" s="184">
        <v>4136.6789846793799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290.70823446700058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149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0</v>
      </c>
      <c r="BI78" s="184">
        <v>0</v>
      </c>
      <c r="BJ78" s="245" t="s">
        <v>221</v>
      </c>
      <c r="BK78" s="184">
        <v>0</v>
      </c>
      <c r="BL78" s="184">
        <v>0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380</v>
      </c>
      <c r="BT78" s="184">
        <v>0</v>
      </c>
      <c r="BU78" s="184">
        <v>0</v>
      </c>
      <c r="BV78" s="184">
        <v>990</v>
      </c>
      <c r="BW78" s="184">
        <v>0</v>
      </c>
      <c r="BX78" s="184">
        <v>0</v>
      </c>
      <c r="BY78" s="184">
        <v>2770</v>
      </c>
      <c r="BZ78" s="184">
        <v>0</v>
      </c>
      <c r="CA78" s="184">
        <v>0</v>
      </c>
      <c r="CB78" s="184">
        <v>0</v>
      </c>
      <c r="CC78" s="245" t="s">
        <v>221</v>
      </c>
      <c r="CD78" s="245" t="s">
        <v>221</v>
      </c>
      <c r="CE78" s="195">
        <f t="shared" si="8"/>
        <v>52093.718267568904</v>
      </c>
      <c r="CF78" s="195"/>
    </row>
    <row r="79" spans="1:84" ht="12.6" customHeight="1" x14ac:dyDescent="0.25">
      <c r="A79" s="171" t="s">
        <v>251</v>
      </c>
      <c r="B79" s="175"/>
      <c r="C79" s="221">
        <v>8537</v>
      </c>
      <c r="D79" s="221">
        <v>48554.330155103642</v>
      </c>
      <c r="E79" s="184"/>
      <c r="F79" s="184">
        <v>20364.203860295765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37359</v>
      </c>
      <c r="Q79" s="184"/>
      <c r="R79" s="184">
        <v>7429.2988677523281</v>
      </c>
      <c r="S79" s="184"/>
      <c r="T79" s="184"/>
      <c r="U79" s="184">
        <v>51.849259112176007</v>
      </c>
      <c r="V79" s="184"/>
      <c r="W79" s="184">
        <v>6462.895346265539</v>
      </c>
      <c r="X79" s="184">
        <v>5931.7574858191747</v>
      </c>
      <c r="Y79" s="184">
        <v>24346.333178880726</v>
      </c>
      <c r="Z79" s="184"/>
      <c r="AA79" s="184"/>
      <c r="AB79" s="184">
        <v>1166.8962659533768</v>
      </c>
      <c r="AC79" s="184"/>
      <c r="AD79" s="184"/>
      <c r="AE79" s="184"/>
      <c r="AF79" s="184"/>
      <c r="AG79" s="184">
        <v>46035.291714780702</v>
      </c>
      <c r="AH79" s="184"/>
      <c r="AI79" s="184">
        <v>18083.275153459668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5641.344089608303</v>
      </c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229963.47537703137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21.239129999999999</v>
      </c>
      <c r="D80" s="187"/>
      <c r="E80" s="187">
        <v>48.621810000000004</v>
      </c>
      <c r="F80" s="187"/>
      <c r="G80" s="187"/>
      <c r="H80" s="187"/>
      <c r="I80" s="187"/>
      <c r="J80" s="187">
        <v>18.43065</v>
      </c>
      <c r="K80" s="187"/>
      <c r="L80" s="187"/>
      <c r="M80" s="187"/>
      <c r="N80" s="187"/>
      <c r="O80" s="187"/>
      <c r="P80" s="187">
        <v>21.414660000000001</v>
      </c>
      <c r="Q80" s="187">
        <v>10.18074</v>
      </c>
      <c r="R80" s="187">
        <v>0.87765000000000004</v>
      </c>
      <c r="S80" s="187"/>
      <c r="T80" s="187"/>
      <c r="U80" s="187"/>
      <c r="V80" s="187"/>
      <c r="W80" s="187"/>
      <c r="X80" s="187"/>
      <c r="Y80" s="187">
        <v>0.17552999999999999</v>
      </c>
      <c r="Z80" s="187"/>
      <c r="AA80" s="187"/>
      <c r="AB80" s="187"/>
      <c r="AC80" s="187"/>
      <c r="AD80" s="187"/>
      <c r="AE80" s="187"/>
      <c r="AF80" s="187"/>
      <c r="AG80" s="187">
        <v>29.664570000000001</v>
      </c>
      <c r="AH80" s="187"/>
      <c r="AI80" s="187">
        <v>12.98922</v>
      </c>
      <c r="AJ80" s="187"/>
      <c r="AK80" s="187"/>
      <c r="AL80" s="187"/>
      <c r="AM80" s="187"/>
      <c r="AN80" s="187">
        <v>2.2818899999999998</v>
      </c>
      <c r="AO80" s="187"/>
      <c r="AP80" s="187"/>
      <c r="AQ80" s="187"/>
      <c r="AR80" s="187"/>
      <c r="AS80" s="187"/>
      <c r="AT80" s="187"/>
      <c r="AU80" s="187"/>
      <c r="AV80" s="187">
        <v>9.6541499999999996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175.52999999999997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1004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1005</v>
      </c>
      <c r="D84" s="202"/>
      <c r="E84" s="201"/>
    </row>
    <row r="85" spans="1:5" ht="12.6" customHeight="1" x14ac:dyDescent="0.25">
      <c r="A85" s="173" t="s">
        <v>987</v>
      </c>
      <c r="B85" s="172"/>
      <c r="C85" s="226" t="s">
        <v>1006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6" t="s">
        <v>1006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1007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1008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1009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1010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1003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6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2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5635</v>
      </c>
      <c r="D111" s="174">
        <v>21765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651</v>
      </c>
      <c r="D114" s="174">
        <v>995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44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14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19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113</v>
      </c>
    </row>
    <row r="128" spans="1:5" ht="12.6" customHeight="1" x14ac:dyDescent="0.25">
      <c r="A128" s="173" t="s">
        <v>292</v>
      </c>
      <c r="B128" s="172" t="s">
        <v>256</v>
      </c>
      <c r="C128" s="189">
        <v>123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2881</v>
      </c>
      <c r="C138" s="189">
        <v>1168</v>
      </c>
      <c r="D138" s="174">
        <v>1586</v>
      </c>
      <c r="E138" s="175">
        <f>SUM(B138:D138)</f>
        <v>5635</v>
      </c>
    </row>
    <row r="139" spans="1:6" ht="12.6" customHeight="1" x14ac:dyDescent="0.25">
      <c r="A139" s="173" t="s">
        <v>215</v>
      </c>
      <c r="B139" s="174">
        <v>11794</v>
      </c>
      <c r="C139" s="189">
        <v>4303</v>
      </c>
      <c r="D139" s="174">
        <v>5668</v>
      </c>
      <c r="E139" s="175">
        <f>SUM(B139:D139)</f>
        <v>21765</v>
      </c>
    </row>
    <row r="140" spans="1:6" ht="12.6" customHeight="1" x14ac:dyDescent="0.25">
      <c r="A140" s="173" t="s">
        <v>298</v>
      </c>
      <c r="B140" s="174">
        <v>15990</v>
      </c>
      <c r="C140" s="174">
        <v>18542</v>
      </c>
      <c r="D140" s="174">
        <v>20522</v>
      </c>
      <c r="E140" s="175">
        <f>SUM(B140:D140)</f>
        <v>55054</v>
      </c>
    </row>
    <row r="141" spans="1:6" ht="12.6" customHeight="1" x14ac:dyDescent="0.25">
      <c r="A141" s="173" t="s">
        <v>245</v>
      </c>
      <c r="B141" s="174">
        <v>117340001.38565001</v>
      </c>
      <c r="C141" s="189">
        <v>5560769.6025461843</v>
      </c>
      <c r="D141" s="174">
        <v>172915643.04180378</v>
      </c>
      <c r="E141" s="175">
        <f>SUM(B141:D141)</f>
        <v>295816414.02999997</v>
      </c>
      <c r="F141" s="199"/>
    </row>
    <row r="142" spans="1:6" ht="12.6" customHeight="1" x14ac:dyDescent="0.25">
      <c r="A142" s="173" t="s">
        <v>246</v>
      </c>
      <c r="B142" s="174">
        <v>89789560.537192389</v>
      </c>
      <c r="C142" s="189">
        <v>4589583.1947066961</v>
      </c>
      <c r="D142" s="174">
        <v>309675553.30810082</v>
      </c>
      <c r="E142" s="175">
        <f>SUM(B142:D142)</f>
        <v>404054697.0399999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3483885.2699999996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15936.820000000009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7002138.0899999999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852385.94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634840.28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26608.05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12015794.449999999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787439.62000000011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787439.62000000011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1019357.3600000001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1019357.3600000001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8752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-198663.50000000012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-189911.50000000012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3067282.3600000008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3067282.3600000008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8979210</v>
      </c>
      <c r="C195" s="189">
        <v>0</v>
      </c>
      <c r="D195" s="174">
        <v>0</v>
      </c>
      <c r="E195" s="175">
        <f t="shared" ref="E195:E203" si="10">SUM(B195:C195)-D195</f>
        <v>8979210</v>
      </c>
    </row>
    <row r="196" spans="1:8" ht="12.6" customHeight="1" x14ac:dyDescent="0.25">
      <c r="A196" s="173" t="s">
        <v>333</v>
      </c>
      <c r="B196" s="174">
        <v>766764</v>
      </c>
      <c r="C196" s="189">
        <v>0</v>
      </c>
      <c r="D196" s="174">
        <v>0</v>
      </c>
      <c r="E196" s="175">
        <f t="shared" si="10"/>
        <v>766764</v>
      </c>
    </row>
    <row r="197" spans="1:8" ht="12.6" customHeight="1" x14ac:dyDescent="0.25">
      <c r="A197" s="173" t="s">
        <v>334</v>
      </c>
      <c r="B197" s="174">
        <v>31013046.300000001</v>
      </c>
      <c r="C197" s="189">
        <v>1169674.0900000001</v>
      </c>
      <c r="D197" s="174">
        <v>0</v>
      </c>
      <c r="E197" s="175">
        <f t="shared" si="10"/>
        <v>32182720.390000001</v>
      </c>
    </row>
    <row r="198" spans="1:8" ht="12.6" customHeight="1" x14ac:dyDescent="0.25">
      <c r="A198" s="173" t="s">
        <v>335</v>
      </c>
      <c r="B198" s="174">
        <v>986580</v>
      </c>
      <c r="C198" s="189">
        <v>57583.49</v>
      </c>
      <c r="D198" s="174">
        <v>0</v>
      </c>
      <c r="E198" s="175">
        <f t="shared" si="10"/>
        <v>1044163.49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10797512.459999993</v>
      </c>
      <c r="C200" s="189">
        <v>3411695.13</v>
      </c>
      <c r="D200" s="174">
        <v>438737.28</v>
      </c>
      <c r="E200" s="175">
        <f t="shared" si="10"/>
        <v>13770470.309999993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135000</v>
      </c>
      <c r="C202" s="189">
        <v>0</v>
      </c>
      <c r="D202" s="174">
        <v>0</v>
      </c>
      <c r="E202" s="175">
        <f t="shared" si="10"/>
        <v>135000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52678112.75999999</v>
      </c>
      <c r="C204" s="191">
        <f>SUM(C195:C203)</f>
        <v>4638952.71</v>
      </c>
      <c r="D204" s="175">
        <f>SUM(D195:D203)</f>
        <v>438737.28</v>
      </c>
      <c r="E204" s="175">
        <f>SUM(E195:E203)</f>
        <v>56878328.189999998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54768.869999999995</v>
      </c>
      <c r="C209" s="189">
        <v>109537.70999999999</v>
      </c>
      <c r="D209" s="174">
        <v>0</v>
      </c>
      <c r="E209" s="175">
        <f t="shared" ref="E209:E216" si="11">SUM(B209:C209)-D209</f>
        <v>164306.57999999999</v>
      </c>
      <c r="H209" s="255"/>
    </row>
    <row r="210" spans="1:8" ht="12.6" customHeight="1" x14ac:dyDescent="0.25">
      <c r="A210" s="173" t="s">
        <v>334</v>
      </c>
      <c r="B210" s="174">
        <v>775193.52999999933</v>
      </c>
      <c r="C210" s="189">
        <v>1575569.6900000002</v>
      </c>
      <c r="D210" s="174">
        <v>0</v>
      </c>
      <c r="E210" s="175">
        <f t="shared" si="11"/>
        <v>2350763.2199999997</v>
      </c>
      <c r="H210" s="255"/>
    </row>
    <row r="211" spans="1:8" ht="12.6" customHeight="1" x14ac:dyDescent="0.25">
      <c r="A211" s="173" t="s">
        <v>335</v>
      </c>
      <c r="B211" s="174">
        <v>41107.5</v>
      </c>
      <c r="C211" s="189">
        <v>85895.61</v>
      </c>
      <c r="D211" s="174">
        <v>0</v>
      </c>
      <c r="E211" s="175">
        <f t="shared" si="11"/>
        <v>127003.11</v>
      </c>
      <c r="H211" s="255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1170793.1099999994</v>
      </c>
      <c r="C213" s="189">
        <v>2807006.7300000004</v>
      </c>
      <c r="D213" s="174">
        <v>92059.349999999991</v>
      </c>
      <c r="E213" s="175">
        <f t="shared" si="11"/>
        <v>3885740.4899999998</v>
      </c>
      <c r="H213" s="255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9315.4899999999907</v>
      </c>
      <c r="C215" s="189">
        <v>18630.95</v>
      </c>
      <c r="D215" s="174">
        <v>0</v>
      </c>
      <c r="E215" s="175">
        <f t="shared" si="11"/>
        <v>27946.439999999991</v>
      </c>
      <c r="H215" s="255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2051178.4999999988</v>
      </c>
      <c r="C217" s="191">
        <f>SUM(C208:C216)</f>
        <v>4596640.6900000004</v>
      </c>
      <c r="D217" s="175">
        <f>SUM(D208:D216)</f>
        <v>92059.349999999991</v>
      </c>
      <c r="E217" s="175">
        <f>SUM(E208:E216)</f>
        <v>6555759.8399999999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3" t="s">
        <v>991</v>
      </c>
      <c r="C220" s="283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5706270.2500000009</v>
      </c>
      <c r="D221" s="172">
        <f>C221</f>
        <v>5706270.2500000009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166365592.62153047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7855147.7856802195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9505158.6496296413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404122.06196344621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371989578.13119632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556119599.25000012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2561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2622615.4652816295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3582222.1047183699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6204837.5699999994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3244406.399999998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3244406.399999998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571275113.47000015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5728.28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99987079.530000001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80427546.25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154013.63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2876433.9299999997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106415.6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22702124.720000003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8979210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766764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32182720.390000001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1044163.49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13770470.310000001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135000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56878328.190000005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6555759.8399999999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50322568.350000009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81694.38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81694.38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68985724.879999995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3609999.92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72595724.799999997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145702112.25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1524172.43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959554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126720489.8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417292.39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129621508.61999999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405787.73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405787.73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405787.73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15674815.899999972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145702112.24999997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145702112.25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295816414.02999997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404054697.0399999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699871111.06999993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5706270.2500000009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559364005.6500001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6204837.5699999994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571275113.47000015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128595997.59999979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968464.11999999988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968464.11999999988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129564461.71999979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48078760.760000005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12015794.450000001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4004050.02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26996468.020000003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/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12410036.899999999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4960417.51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787439.62000000011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/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3067282.3600000008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6682757.79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119003007.43000002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10561454.289999768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-3035909.7199999997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7525544.5699997684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7525544.5699997684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VALLEY HOSPITAL AND MEDICAL CENTER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5635</v>
      </c>
      <c r="C414" s="194">
        <f>E138</f>
        <v>5635</v>
      </c>
      <c r="D414" s="179"/>
    </row>
    <row r="415" spans="1:5" ht="12.6" customHeight="1" x14ac:dyDescent="0.25">
      <c r="A415" s="179" t="s">
        <v>464</v>
      </c>
      <c r="B415" s="179">
        <f>D111</f>
        <v>21765</v>
      </c>
      <c r="C415" s="179">
        <f>E139</f>
        <v>21765</v>
      </c>
      <c r="D415" s="194">
        <f>SUM(C59:H59)+N59</f>
        <v>18332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651</v>
      </c>
    </row>
    <row r="424" spans="1:7" ht="12.6" customHeight="1" x14ac:dyDescent="0.25">
      <c r="A424" s="179" t="s">
        <v>980</v>
      </c>
      <c r="B424" s="179">
        <f>D114</f>
        <v>995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48078760.760000005</v>
      </c>
      <c r="C427" s="179">
        <f t="shared" ref="C427:C434" si="13">CE61</f>
        <v>48078760.760000005</v>
      </c>
      <c r="D427" s="179"/>
    </row>
    <row r="428" spans="1:7" ht="12.6" customHeight="1" x14ac:dyDescent="0.25">
      <c r="A428" s="179" t="s">
        <v>3</v>
      </c>
      <c r="B428" s="179">
        <f t="shared" si="12"/>
        <v>12015794.450000001</v>
      </c>
      <c r="C428" s="179">
        <f t="shared" si="13"/>
        <v>12015795</v>
      </c>
      <c r="D428" s="179">
        <f>D173</f>
        <v>12015794.449999999</v>
      </c>
    </row>
    <row r="429" spans="1:7" ht="12.6" customHeight="1" x14ac:dyDescent="0.25">
      <c r="A429" s="179" t="s">
        <v>236</v>
      </c>
      <c r="B429" s="179">
        <f t="shared" si="12"/>
        <v>4004050.02</v>
      </c>
      <c r="C429" s="179">
        <f t="shared" si="13"/>
        <v>4004050.02</v>
      </c>
      <c r="D429" s="179"/>
    </row>
    <row r="430" spans="1:7" ht="12.6" customHeight="1" x14ac:dyDescent="0.25">
      <c r="A430" s="179" t="s">
        <v>237</v>
      </c>
      <c r="B430" s="179">
        <f t="shared" si="12"/>
        <v>26996468.020000003</v>
      </c>
      <c r="C430" s="179">
        <f t="shared" si="13"/>
        <v>26996468.020000003</v>
      </c>
      <c r="D430" s="179"/>
    </row>
    <row r="431" spans="1:7" ht="12.6" customHeight="1" x14ac:dyDescent="0.25">
      <c r="A431" s="179" t="s">
        <v>444</v>
      </c>
      <c r="B431" s="179">
        <f t="shared" si="12"/>
        <v>0</v>
      </c>
      <c r="C431" s="179">
        <f t="shared" si="13"/>
        <v>0</v>
      </c>
      <c r="D431" s="179"/>
    </row>
    <row r="432" spans="1:7" ht="12.6" customHeight="1" x14ac:dyDescent="0.25">
      <c r="A432" s="179" t="s">
        <v>445</v>
      </c>
      <c r="B432" s="179">
        <f t="shared" si="12"/>
        <v>12410036.899999999</v>
      </c>
      <c r="C432" s="179">
        <f t="shared" si="13"/>
        <v>12410036.899999999</v>
      </c>
      <c r="D432" s="179"/>
    </row>
    <row r="433" spans="1:7" ht="12.6" customHeight="1" x14ac:dyDescent="0.25">
      <c r="A433" s="179" t="s">
        <v>6</v>
      </c>
      <c r="B433" s="179">
        <f t="shared" si="12"/>
        <v>4960417.51</v>
      </c>
      <c r="C433" s="179">
        <f t="shared" si="13"/>
        <v>4960418</v>
      </c>
      <c r="D433" s="179">
        <f>C217</f>
        <v>4596640.6900000004</v>
      </c>
    </row>
    <row r="434" spans="1:7" ht="12.6" customHeight="1" x14ac:dyDescent="0.25">
      <c r="A434" s="179" t="s">
        <v>474</v>
      </c>
      <c r="B434" s="179">
        <f t="shared" si="12"/>
        <v>787439.62000000011</v>
      </c>
      <c r="C434" s="179">
        <f t="shared" si="13"/>
        <v>787439.62000000011</v>
      </c>
      <c r="D434" s="179">
        <f>D177</f>
        <v>787439.62000000011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1019357.3600000001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-189911.50000000012</v>
      </c>
    </row>
    <row r="437" spans="1:7" ht="12.6" customHeight="1" x14ac:dyDescent="0.25">
      <c r="A437" s="194" t="s">
        <v>449</v>
      </c>
      <c r="B437" s="194">
        <f t="shared" si="12"/>
        <v>3067282.3600000008</v>
      </c>
      <c r="C437" s="194"/>
      <c r="D437" s="194">
        <f>D190</f>
        <v>3067282.3600000008</v>
      </c>
    </row>
    <row r="438" spans="1:7" ht="12.6" customHeight="1" x14ac:dyDescent="0.25">
      <c r="A438" s="194" t="s">
        <v>476</v>
      </c>
      <c r="B438" s="194">
        <f>C386+C387+C388</f>
        <v>3067282.3600000008</v>
      </c>
      <c r="C438" s="194">
        <f>CD69</f>
        <v>3067282.3600000008</v>
      </c>
      <c r="D438" s="194">
        <f>D181+D186+D190</f>
        <v>3896728.2200000007</v>
      </c>
    </row>
    <row r="439" spans="1:7" ht="12.6" customHeight="1" x14ac:dyDescent="0.25">
      <c r="A439" s="179" t="s">
        <v>451</v>
      </c>
      <c r="B439" s="194">
        <f>C389</f>
        <v>6682757.79</v>
      </c>
      <c r="C439" s="194">
        <f>SUM(C69:CC69)</f>
        <v>6682757.79</v>
      </c>
      <c r="D439" s="179"/>
    </row>
    <row r="440" spans="1:7" ht="12.6" customHeight="1" x14ac:dyDescent="0.25">
      <c r="A440" s="179" t="s">
        <v>477</v>
      </c>
      <c r="B440" s="194">
        <f>B438+B439</f>
        <v>9750040.1500000004</v>
      </c>
      <c r="C440" s="194">
        <f>CE69</f>
        <v>9750040.1500000004</v>
      </c>
      <c r="D440" s="179"/>
    </row>
    <row r="441" spans="1:7" ht="12.6" customHeight="1" x14ac:dyDescent="0.25">
      <c r="A441" s="179" t="s">
        <v>478</v>
      </c>
      <c r="B441" s="179">
        <f>D390</f>
        <v>119003007.43000002</v>
      </c>
      <c r="C441" s="179">
        <f>SUM(C427:C437)+C440</f>
        <v>119003008.47000003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5706270.2500000009</v>
      </c>
      <c r="C444" s="179">
        <f>C363</f>
        <v>5706270.2500000009</v>
      </c>
      <c r="D444" s="179"/>
    </row>
    <row r="445" spans="1:7" ht="12.6" customHeight="1" x14ac:dyDescent="0.25">
      <c r="A445" s="179" t="s">
        <v>343</v>
      </c>
      <c r="B445" s="179">
        <f>D229</f>
        <v>556119599.25000012</v>
      </c>
      <c r="C445" s="179">
        <f>C364</f>
        <v>559364005.6500001</v>
      </c>
      <c r="D445" s="179"/>
    </row>
    <row r="446" spans="1:7" ht="12.6" customHeight="1" x14ac:dyDescent="0.25">
      <c r="A446" s="179" t="s">
        <v>351</v>
      </c>
      <c r="B446" s="179">
        <f>D236</f>
        <v>6204837.5699999994</v>
      </c>
      <c r="C446" s="179">
        <f>C365</f>
        <v>6204837.5699999994</v>
      </c>
      <c r="D446" s="179"/>
    </row>
    <row r="447" spans="1:7" ht="12.6" customHeight="1" x14ac:dyDescent="0.25">
      <c r="A447" s="179" t="s">
        <v>356</v>
      </c>
      <c r="B447" s="179">
        <f>D240</f>
        <v>3244406.399999998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571275113.47000015</v>
      </c>
      <c r="C448" s="179">
        <f>D367</f>
        <v>571275113.47000015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2561</v>
      </c>
    </row>
    <row r="454" spans="1:7" ht="12.6" customHeight="1" x14ac:dyDescent="0.25">
      <c r="A454" s="179" t="s">
        <v>168</v>
      </c>
      <c r="B454" s="179">
        <f>C233</f>
        <v>2622615.4652816295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3582222.1047183699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968464.11999999988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295816414.02999997</v>
      </c>
      <c r="C463" s="194">
        <f>CE73</f>
        <v>295844862</v>
      </c>
      <c r="D463" s="194">
        <f>E141+E147+E153</f>
        <v>295816414.02999997</v>
      </c>
    </row>
    <row r="464" spans="1:7" ht="12.6" customHeight="1" x14ac:dyDescent="0.25">
      <c r="A464" s="179" t="s">
        <v>246</v>
      </c>
      <c r="B464" s="194">
        <f>C360</f>
        <v>404054697.0399999</v>
      </c>
      <c r="C464" s="194">
        <f>CE74</f>
        <v>404042249.0399999</v>
      </c>
      <c r="D464" s="194">
        <f>E142+E148+E154</f>
        <v>404054697.0399999</v>
      </c>
    </row>
    <row r="465" spans="1:7" ht="12.6" customHeight="1" x14ac:dyDescent="0.25">
      <c r="A465" s="179" t="s">
        <v>247</v>
      </c>
      <c r="B465" s="194">
        <f>D361</f>
        <v>699871111.06999993</v>
      </c>
      <c r="C465" s="194">
        <f>CE75</f>
        <v>699887111.04000008</v>
      </c>
      <c r="D465" s="194">
        <f>D463+D464</f>
        <v>699871111.06999993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8979210</v>
      </c>
      <c r="C468" s="179">
        <f>E195</f>
        <v>8979210</v>
      </c>
      <c r="D468" s="179"/>
    </row>
    <row r="469" spans="1:7" ht="12.6" customHeight="1" x14ac:dyDescent="0.25">
      <c r="A469" s="179" t="s">
        <v>333</v>
      </c>
      <c r="B469" s="179">
        <f t="shared" si="14"/>
        <v>766764</v>
      </c>
      <c r="C469" s="179">
        <f>E196</f>
        <v>766764</v>
      </c>
      <c r="D469" s="179"/>
    </row>
    <row r="470" spans="1:7" ht="12.6" customHeight="1" x14ac:dyDescent="0.25">
      <c r="A470" s="179" t="s">
        <v>334</v>
      </c>
      <c r="B470" s="179">
        <f t="shared" si="14"/>
        <v>32182720.390000001</v>
      </c>
      <c r="C470" s="179">
        <f>E197</f>
        <v>32182720.390000001</v>
      </c>
      <c r="D470" s="179"/>
    </row>
    <row r="471" spans="1:7" ht="12.6" customHeight="1" x14ac:dyDescent="0.25">
      <c r="A471" s="179" t="s">
        <v>494</v>
      </c>
      <c r="B471" s="179">
        <f t="shared" si="14"/>
        <v>1044163.49</v>
      </c>
      <c r="C471" s="179">
        <f>E198</f>
        <v>1044163.49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13770470.310000001</v>
      </c>
      <c r="C473" s="179">
        <f>SUM(E200:E201)</f>
        <v>13770470.309999993</v>
      </c>
      <c r="D473" s="179"/>
    </row>
    <row r="474" spans="1:7" ht="12.6" customHeight="1" x14ac:dyDescent="0.25">
      <c r="A474" s="179" t="s">
        <v>339</v>
      </c>
      <c r="B474" s="179">
        <f t="shared" si="14"/>
        <v>135000</v>
      </c>
      <c r="C474" s="179">
        <f>E202</f>
        <v>135000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56878328.190000005</v>
      </c>
      <c r="C476" s="179">
        <f>E204</f>
        <v>56878328.189999998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6555759.8399999999</v>
      </c>
      <c r="C478" s="179">
        <f>E217</f>
        <v>6555759.8399999999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145702112.25</v>
      </c>
    </row>
    <row r="482" spans="1:12" ht="12.6" customHeight="1" x14ac:dyDescent="0.25">
      <c r="A482" s="180" t="s">
        <v>499</v>
      </c>
      <c r="C482" s="180">
        <f>D339</f>
        <v>145702112.24999997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180</v>
      </c>
      <c r="B493" s="257" t="s">
        <v>1002</v>
      </c>
      <c r="C493" s="257" t="str">
        <f>RIGHT(C82,4)</f>
        <v>2018</v>
      </c>
      <c r="D493" s="257" t="s">
        <v>1002</v>
      </c>
      <c r="E493" s="257" t="str">
        <f>RIGHT(C82,4)</f>
        <v>2018</v>
      </c>
      <c r="F493" s="257" t="s">
        <v>1002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3589659.04</v>
      </c>
      <c r="C496" s="236">
        <f>C71</f>
        <v>3452471.88</v>
      </c>
      <c r="D496" s="236">
        <v>2842</v>
      </c>
      <c r="E496" s="180">
        <f>C59</f>
        <v>2632</v>
      </c>
      <c r="F496" s="259">
        <f t="shared" ref="F496:G511" si="15">IF(B496=0,"",IF(D496=0,"",B496/D496))</f>
        <v>1263.0749612948628</v>
      </c>
      <c r="G496" s="260">
        <f t="shared" si="15"/>
        <v>1311.7294376899695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164195</v>
      </c>
      <c r="C497" s="236">
        <f>D71</f>
        <v>7073825.3199999994</v>
      </c>
      <c r="D497" s="236">
        <v>0</v>
      </c>
      <c r="E497" s="180">
        <f>D59</f>
        <v>14348</v>
      </c>
      <c r="F497" s="259" t="str">
        <f t="shared" si="15"/>
        <v/>
      </c>
      <c r="G497" s="259">
        <f t="shared" si="15"/>
        <v>493.01821299135764</v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12989936</v>
      </c>
      <c r="C498" s="236">
        <f>E71</f>
        <v>1059364.71</v>
      </c>
      <c r="D498" s="236">
        <v>17744</v>
      </c>
      <c r="E498" s="180">
        <f>E59</f>
        <v>0</v>
      </c>
      <c r="F498" s="259">
        <f t="shared" si="15"/>
        <v>732.07484220018034</v>
      </c>
      <c r="G498" s="259" t="str">
        <f t="shared" si="15"/>
        <v/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2981913.56</v>
      </c>
      <c r="D499" s="236">
        <v>0</v>
      </c>
      <c r="E499" s="180">
        <f>F59</f>
        <v>1352</v>
      </c>
      <c r="F499" s="259" t="str">
        <f t="shared" si="15"/>
        <v/>
      </c>
      <c r="G499" s="259">
        <f t="shared" si="15"/>
        <v>2205.5573668639054</v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22015</v>
      </c>
      <c r="C503" s="236">
        <f>J71</f>
        <v>0</v>
      </c>
      <c r="D503" s="236">
        <v>195</v>
      </c>
      <c r="E503" s="180">
        <f>J59</f>
        <v>0</v>
      </c>
      <c r="F503" s="259">
        <f t="shared" si="15"/>
        <v>112.8974358974359</v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3549696</v>
      </c>
      <c r="C508" s="236">
        <f>O71</f>
        <v>267710.63999999996</v>
      </c>
      <c r="D508" s="236">
        <v>708</v>
      </c>
      <c r="E508" s="180">
        <f>O59</f>
        <v>651</v>
      </c>
      <c r="F508" s="259">
        <f t="shared" si="15"/>
        <v>5013.6949152542375</v>
      </c>
      <c r="G508" s="259">
        <f t="shared" si="15"/>
        <v>411.22986175115199</v>
      </c>
      <c r="H508" s="261">
        <f t="shared" si="16"/>
        <v>-0.91797868264780547</v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19197410</v>
      </c>
      <c r="C509" s="236">
        <f>P71</f>
        <v>24554306.760000002</v>
      </c>
      <c r="D509" s="236">
        <v>510247</v>
      </c>
      <c r="E509" s="180">
        <f>P59</f>
        <v>654109</v>
      </c>
      <c r="F509" s="259">
        <f t="shared" si="15"/>
        <v>37.623758689419049</v>
      </c>
      <c r="G509" s="259">
        <f t="shared" si="15"/>
        <v>37.5385551337774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2033427</v>
      </c>
      <c r="C510" s="236">
        <f>Q71</f>
        <v>0</v>
      </c>
      <c r="D510" s="236"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1086352</v>
      </c>
      <c r="C511" s="236">
        <f>R71</f>
        <v>3755438.9</v>
      </c>
      <c r="D511" s="236">
        <v>480437</v>
      </c>
      <c r="E511" s="180">
        <f>R59</f>
        <v>1239013</v>
      </c>
      <c r="F511" s="259">
        <f t="shared" si="15"/>
        <v>2.2611747221800154</v>
      </c>
      <c r="G511" s="259">
        <f t="shared" si="15"/>
        <v>3.0309923301853976</v>
      </c>
      <c r="H511" s="261">
        <f t="shared" si="16"/>
        <v>0.34045029800403714</v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1428707</v>
      </c>
      <c r="C512" s="236">
        <f>S71</f>
        <v>912313.47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3936621</v>
      </c>
      <c r="C514" s="236">
        <f>U71</f>
        <v>4554377.84</v>
      </c>
      <c r="D514" s="236">
        <v>346146</v>
      </c>
      <c r="E514" s="180">
        <f>U59</f>
        <v>380545</v>
      </c>
      <c r="F514" s="259">
        <f t="shared" si="17"/>
        <v>11.372718448284827</v>
      </c>
      <c r="G514" s="259">
        <f t="shared" si="17"/>
        <v>11.968040152938547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967205</v>
      </c>
      <c r="C515" s="236">
        <f>V71</f>
        <v>12098.08</v>
      </c>
      <c r="D515" s="236">
        <v>15198</v>
      </c>
      <c r="E515" s="180">
        <f>V59</f>
        <v>14331</v>
      </c>
      <c r="F515" s="259">
        <f t="shared" si="17"/>
        <v>63.640281616002106</v>
      </c>
      <c r="G515" s="259">
        <f t="shared" si="17"/>
        <v>0.84418951922405971</v>
      </c>
      <c r="H515" s="261">
        <f t="shared" si="16"/>
        <v>-0.9867349814019083</v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478049</v>
      </c>
      <c r="C516" s="236">
        <f>W71</f>
        <v>589456.21</v>
      </c>
      <c r="D516" s="236">
        <v>1739</v>
      </c>
      <c r="E516" s="180">
        <f>W59</f>
        <v>16152</v>
      </c>
      <c r="F516" s="259">
        <f t="shared" si="17"/>
        <v>274.89879240943071</v>
      </c>
      <c r="G516" s="259">
        <f t="shared" si="17"/>
        <v>36.494317112431894</v>
      </c>
      <c r="H516" s="261">
        <f t="shared" si="16"/>
        <v>-0.86724453464285234</v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784626</v>
      </c>
      <c r="C517" s="236">
        <f>X71</f>
        <v>968387.48</v>
      </c>
      <c r="D517" s="236">
        <v>15131</v>
      </c>
      <c r="E517" s="180">
        <f>X59</f>
        <v>15497</v>
      </c>
      <c r="F517" s="259">
        <f t="shared" si="17"/>
        <v>51.855528385433878</v>
      </c>
      <c r="G517" s="259">
        <f t="shared" si="17"/>
        <v>62.48870620120023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3865681</v>
      </c>
      <c r="C518" s="236">
        <f>Y71</f>
        <v>4360743.2700000005</v>
      </c>
      <c r="D518" s="236">
        <v>27215</v>
      </c>
      <c r="E518" s="180">
        <f>Y59</f>
        <v>48446</v>
      </c>
      <c r="F518" s="259">
        <f t="shared" si="17"/>
        <v>142.04229285320596</v>
      </c>
      <c r="G518" s="259">
        <f t="shared" si="17"/>
        <v>90.012452421252533</v>
      </c>
      <c r="H518" s="261">
        <f t="shared" si="16"/>
        <v>-0.36629822982176041</v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787875</v>
      </c>
      <c r="C520" s="236">
        <f>AA71</f>
        <v>838361.08</v>
      </c>
      <c r="D520" s="236">
        <v>1371</v>
      </c>
      <c r="E520" s="180">
        <f>AA59</f>
        <v>13930</v>
      </c>
      <c r="F520" s="259">
        <f t="shared" si="17"/>
        <v>574.67177242888408</v>
      </c>
      <c r="G520" s="259">
        <f t="shared" si="17"/>
        <v>60.18385355348169</v>
      </c>
      <c r="H520" s="261">
        <f t="shared" si="16"/>
        <v>-0.89527264702925802</v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4817345</v>
      </c>
      <c r="C521" s="236">
        <f>AB71</f>
        <v>5113514.3000000007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1796297</v>
      </c>
      <c r="C522" s="236">
        <f>AC71</f>
        <v>1880127.2599999998</v>
      </c>
      <c r="D522" s="236">
        <v>102032</v>
      </c>
      <c r="E522" s="180">
        <f>AC59</f>
        <v>32564</v>
      </c>
      <c r="F522" s="259">
        <f t="shared" si="17"/>
        <v>17.60523169201819</v>
      </c>
      <c r="G522" s="259">
        <f t="shared" si="17"/>
        <v>57.736373295663917</v>
      </c>
      <c r="H522" s="261">
        <f t="shared" si="16"/>
        <v>2.2795009066447145</v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174869</v>
      </c>
      <c r="C523" s="236">
        <f>AD71</f>
        <v>137855.78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657680</v>
      </c>
      <c r="C524" s="236">
        <f>AE71</f>
        <v>579397.59</v>
      </c>
      <c r="D524" s="236">
        <v>11264</v>
      </c>
      <c r="E524" s="180">
        <f>AE59</f>
        <v>13828</v>
      </c>
      <c r="F524" s="259">
        <f t="shared" si="17"/>
        <v>58.387784090909093</v>
      </c>
      <c r="G524" s="259">
        <f t="shared" si="17"/>
        <v>41.900317471796356</v>
      </c>
      <c r="H524" s="261">
        <f t="shared" si="16"/>
        <v>-0.28237870088445116</v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8271417</v>
      </c>
      <c r="C526" s="236">
        <f>AG71</f>
        <v>7967647.8899999997</v>
      </c>
      <c r="D526" s="236">
        <v>43236</v>
      </c>
      <c r="E526" s="180">
        <f>AG59</f>
        <v>43023</v>
      </c>
      <c r="F526" s="259">
        <f t="shared" si="17"/>
        <v>191.30856230918678</v>
      </c>
      <c r="G526" s="259">
        <f t="shared" si="17"/>
        <v>185.19507914371383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3029775</v>
      </c>
      <c r="C528" s="236">
        <f>AI71</f>
        <v>2447017.06</v>
      </c>
      <c r="D528" s="236">
        <v>3862</v>
      </c>
      <c r="E528" s="180">
        <f>AI59</f>
        <v>2139</v>
      </c>
      <c r="F528" s="259">
        <f t="shared" ref="F528:G540" si="18">IF(B528=0,"",IF(D528=0,"",B528/D528))</f>
        <v>784.5093215950285</v>
      </c>
      <c r="G528" s="259">
        <f t="shared" si="18"/>
        <v>1144.0004955586724</v>
      </c>
      <c r="H528" s="261">
        <f t="shared" si="16"/>
        <v>0.45823696936161684</v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0</v>
      </c>
      <c r="C529" s="236">
        <f>AJ71</f>
        <v>231854.68</v>
      </c>
      <c r="D529" s="236">
        <v>0</v>
      </c>
      <c r="E529" s="180">
        <f>AJ59</f>
        <v>4698</v>
      </c>
      <c r="F529" s="259" t="str">
        <f t="shared" si="18"/>
        <v/>
      </c>
      <c r="G529" s="259">
        <f t="shared" si="18"/>
        <v>49.351783737760748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300</v>
      </c>
      <c r="C530" s="236">
        <f>AK71</f>
        <v>1729.19</v>
      </c>
      <c r="D530" s="236">
        <v>3105</v>
      </c>
      <c r="E530" s="180">
        <f>AK59</f>
        <v>3388</v>
      </c>
      <c r="F530" s="259">
        <f t="shared" si="18"/>
        <v>9.6618357487922704E-2</v>
      </c>
      <c r="G530" s="259">
        <f t="shared" si="18"/>
        <v>0.51038665879574974</v>
      </c>
      <c r="H530" s="261">
        <f t="shared" si="16"/>
        <v>4.2825019185360098</v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-177.44</v>
      </c>
      <c r="C531" s="236">
        <f>AL71</f>
        <v>1130.8200000000002</v>
      </c>
      <c r="D531" s="236">
        <v>931</v>
      </c>
      <c r="E531" s="180">
        <f>AL59</f>
        <v>1086</v>
      </c>
      <c r="F531" s="259">
        <f t="shared" si="18"/>
        <v>-0.19059076262083779</v>
      </c>
      <c r="G531" s="259">
        <f t="shared" si="18"/>
        <v>1.0412707182320444</v>
      </c>
      <c r="H531" s="261">
        <f t="shared" si="16"/>
        <v>-6.4633850240872039</v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4158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576496.35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-893.90000000000009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1744467.38</v>
      </c>
      <c r="C544" s="236">
        <f>AY71</f>
        <v>2068514.89</v>
      </c>
      <c r="D544" s="236">
        <v>378514</v>
      </c>
      <c r="E544" s="180">
        <f>AY59</f>
        <v>62617</v>
      </c>
      <c r="F544" s="259">
        <f t="shared" ref="F544:G550" si="19">IF(B544=0,"",IF(D544=0,"",B544/D544))</f>
        <v>4.6087261765747103</v>
      </c>
      <c r="G544" s="259">
        <f t="shared" si="19"/>
        <v>33.034397847229982</v>
      </c>
      <c r="H544" s="261">
        <f t="shared" si="16"/>
        <v>6.1677935684566432</v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503526</v>
      </c>
      <c r="C546" s="236">
        <f>BA71</f>
        <v>508939.84999999992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238438.11000000004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574053</v>
      </c>
      <c r="C549" s="236">
        <f>BD71</f>
        <v>-74734.270000000062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3341502</v>
      </c>
      <c r="C550" s="236">
        <f>BE71</f>
        <v>2457804.83</v>
      </c>
      <c r="D550" s="236">
        <v>201872</v>
      </c>
      <c r="E550" s="180">
        <f>BE59</f>
        <v>202634</v>
      </c>
      <c r="F550" s="259">
        <f t="shared" si="19"/>
        <v>16.552577871126257</v>
      </c>
      <c r="G550" s="259">
        <f t="shared" si="19"/>
        <v>12.129281512480631</v>
      </c>
      <c r="H550" s="261">
        <f t="shared" si="16"/>
        <v>-0.26722703817400373</v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1255901</v>
      </c>
      <c r="C551" s="236">
        <f>BF71</f>
        <v>0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38405</v>
      </c>
      <c r="C552" s="236">
        <f>BG71</f>
        <v>47822.19999999999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2862053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885962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211351</v>
      </c>
      <c r="C555" s="236">
        <f>BJ71</f>
        <v>295784.32000000007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2079359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1293580</v>
      </c>
      <c r="C557" s="236">
        <f>BL71</f>
        <v>1057961.73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-2992066</v>
      </c>
      <c r="C559" s="236">
        <f>BN71</f>
        <v>5604976.3799999999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329152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330042</v>
      </c>
      <c r="C563" s="236">
        <f>BR71</f>
        <v>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41528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60005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1731351</v>
      </c>
      <c r="C567" s="236">
        <f>BV71</f>
        <v>0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255270</v>
      </c>
      <c r="C568" s="236">
        <f>BW71</f>
        <v>230283.95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0</v>
      </c>
      <c r="C569" s="236">
        <f>BX71</f>
        <v>1317336.4099999999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2489962</v>
      </c>
      <c r="C570" s="236">
        <f>BY71</f>
        <v>1155918.05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87115.000000000015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951642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5717043</v>
      </c>
      <c r="C574" s="236">
        <f>CC71</f>
        <v>26622918.440000005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2725857</v>
      </c>
      <c r="C575" s="236">
        <f>CD71</f>
        <v>3067282.3600000008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153863</v>
      </c>
      <c r="E612" s="180">
        <f>SUM(C624:D647)+SUM(C668:D713)</f>
        <v>86129116.306819692</v>
      </c>
      <c r="F612" s="180">
        <f>CE64-(AX64+BD64+BE64+BG64+BJ64+BN64+BP64+BQ64+CB64+CC64+CD64)</f>
        <v>26907587.920000002</v>
      </c>
      <c r="G612" s="180">
        <f>CE77-(AX77+AY77+BD77+BE77+BG77+BJ77+BN77+BP77+BQ77+CB77+CC77+CD77)</f>
        <v>62617</v>
      </c>
      <c r="H612" s="197">
        <f>CE60-(AX60+AY60+AZ60+BD60+BE60+BG60+BJ60+BN60+BO60+BP60+BQ60+BR60+CB60+CC60+CD60)</f>
        <v>494.2600000000001</v>
      </c>
      <c r="I612" s="180">
        <f>CE78-(AX78+AY78+AZ78+BD78+BE78+BF78+BG78+BJ78+BN78+BO78+BP78+BQ78+BR78+CB78+CC78+CD78)</f>
        <v>52093.718267568904</v>
      </c>
      <c r="J612" s="180">
        <f>CE79-(AX79+AY79+AZ79+BA79+BD79+BE79+BF79+BG79+BJ79+BN79+BO79+BP79+BQ79+BR79+CB79+CC79+CD79)</f>
        <v>229963.47537703137</v>
      </c>
      <c r="K612" s="180">
        <f>CE75-(AW75+AX75+AY75+AZ75+BA75+BB75+BC75+BD75+BE75+BF75+BG75+BH75+BI75+BJ75+BK75+BL75+BM75+BN75+BO75+BP75+BQ75+BR75+BS75+BT75+BU75+BV75+BW75+BX75+CB75+CC75+CD75)</f>
        <v>699887111.04000008</v>
      </c>
      <c r="L612" s="197">
        <f>CE80-(AW80+AX80+AY80+AZ80+BA80+BB80+BC80+BD80+BE80+BF80+BG80+BH80+BI80+BJ80+BK80+BL80+BM80+BN80+BO80+BP80+BQ80+BR80+BS80+BT80+BU80+BV80+BW80+BX80+BY80+BZ80+CA80+CB80+CC80+CD80)</f>
        <v>175.52999999999997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2457804.83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3067282.3600000008</v>
      </c>
      <c r="D615" s="262">
        <f>SUM(C614:C615)</f>
        <v>5525087.1900000013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295784.32000000007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47822.19999999999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5604976.3799999999</v>
      </c>
      <c r="D619" s="180">
        <f>(D615/D612)*BN76</f>
        <v>302390.82318029681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26622918.440000005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32873892.163180303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-74734.270000000062</v>
      </c>
      <c r="D624" s="180">
        <f>(D615/D612)*BD76</f>
        <v>0</v>
      </c>
      <c r="E624" s="180">
        <f>(E623/E612)*SUM(C624:D624)</f>
        <v>-28524.689886774948</v>
      </c>
      <c r="F624" s="180">
        <f>SUM(C624:E624)</f>
        <v>-103258.959886775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2068514.89</v>
      </c>
      <c r="D625" s="180">
        <f>(D615/D612)*AY76</f>
        <v>192437.05277558611</v>
      </c>
      <c r="E625" s="180">
        <f>(E623/E612)*SUM(C625:D625)</f>
        <v>862963.57770772208</v>
      </c>
      <c r="F625" s="180">
        <f>(F624/F612)*AY64</f>
        <v>-3182.114531806501</v>
      </c>
      <c r="G625" s="180">
        <f>SUM(C625:F625)</f>
        <v>3120733.4059515018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40325.958250976524</v>
      </c>
      <c r="E626" s="180">
        <f>(E623/E612)*SUM(C626:D626)</f>
        <v>15391.673103867046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55717.631354843572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86612.832859621893</v>
      </c>
      <c r="E629" s="180">
        <f>(E623/E612)*SUM(C629:D629)</f>
        <v>33058.51783306084</v>
      </c>
      <c r="F629" s="180">
        <f>(F624/F612)*BF64</f>
        <v>0</v>
      </c>
      <c r="G629" s="180">
        <f>(G625/G612)*BF77</f>
        <v>0</v>
      </c>
      <c r="H629" s="180">
        <f>(H628/H612)*BF60</f>
        <v>2815.9803165216526</v>
      </c>
      <c r="I629" s="180">
        <f>SUM(C629:H629)</f>
        <v>122487.33100920438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508939.84999999992</v>
      </c>
      <c r="D630" s="180">
        <f>(D615/D612)*BA76</f>
        <v>14004.562527053289</v>
      </c>
      <c r="E630" s="180">
        <f>(E623/E612)*SUM(C630:D630)</f>
        <v>199598.21906811814</v>
      </c>
      <c r="F630" s="180">
        <f>(F624/F612)*BA64</f>
        <v>0.4739746339781013</v>
      </c>
      <c r="G630" s="180">
        <f>(G625/G612)*BA77</f>
        <v>0</v>
      </c>
      <c r="H630" s="180">
        <f>(H628/H612)*BA60</f>
        <v>0</v>
      </c>
      <c r="I630" s="180">
        <f>(I629/I612)*BA78</f>
        <v>350.34190162105256</v>
      </c>
      <c r="J630" s="180">
        <f>SUM(C630:I630)</f>
        <v>722893.44747142633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-893.90000000000009</v>
      </c>
      <c r="D631" s="180">
        <f>(D615/D612)*AW76</f>
        <v>0</v>
      </c>
      <c r="E631" s="180">
        <f>(E623/E612)*SUM(C631:D631)</f>
        <v>-341.18511212845334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238438.11000000004</v>
      </c>
      <c r="D633" s="180">
        <f>(D615/D612)*BC76</f>
        <v>0</v>
      </c>
      <c r="E633" s="180">
        <f>(E623/E612)*SUM(C633:D633)</f>
        <v>91007.420624282924</v>
      </c>
      <c r="F633" s="180">
        <f>(F624/F612)*BC64</f>
        <v>0</v>
      </c>
      <c r="G633" s="180">
        <f>(G625/G612)*BC77</f>
        <v>0</v>
      </c>
      <c r="H633" s="180">
        <f>(H628/H612)*BC60</f>
        <v>661.72155556373502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1057961.73</v>
      </c>
      <c r="D637" s="180">
        <f>(D615/D612)*BL76</f>
        <v>0</v>
      </c>
      <c r="E637" s="180">
        <f>(E623/E612)*SUM(C637:D637)</f>
        <v>403804.44286571478</v>
      </c>
      <c r="F637" s="180">
        <f>(F624/F612)*BL64</f>
        <v>-87.78412395524623</v>
      </c>
      <c r="G637" s="180">
        <f>(G625/G612)*BL77</f>
        <v>0</v>
      </c>
      <c r="H637" s="180">
        <f>(H628/H612)*BL60</f>
        <v>2277.1338027917286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35765.498146013015</v>
      </c>
      <c r="E639" s="180">
        <f>(E623/E612)*SUM(C639:D639)</f>
        <v>13651.029751960443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893.4894135302012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93220.113641616263</v>
      </c>
      <c r="E642" s="180">
        <f>(E623/E612)*SUM(C642:D642)</f>
        <v>35580.394815350715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2327.7750510392084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230283.95</v>
      </c>
      <c r="D643" s="180">
        <f>(D615/D612)*BW76</f>
        <v>0</v>
      </c>
      <c r="E643" s="180">
        <f>(E623/E612)*SUM(C643:D643)</f>
        <v>87895.128428384764</v>
      </c>
      <c r="F643" s="180">
        <f>(F624/F612)*BW64</f>
        <v>-20.332863253306705</v>
      </c>
      <c r="G643" s="180">
        <f>(G625/G612)*BW77</f>
        <v>0</v>
      </c>
      <c r="H643" s="180">
        <f>(H628/H612)*BW60</f>
        <v>375.38888927210184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1317336.4099999999</v>
      </c>
      <c r="D644" s="180">
        <f>(D615/D612)*BX76</f>
        <v>0</v>
      </c>
      <c r="E644" s="180">
        <f>(E623/E612)*SUM(C644:D644)</f>
        <v>502802.96538398491</v>
      </c>
      <c r="F644" s="180">
        <f>(F624/F612)*BX64</f>
        <v>-21.15190953401229</v>
      </c>
      <c r="G644" s="180">
        <f>(G625/G612)*BX77</f>
        <v>0</v>
      </c>
      <c r="H644" s="180">
        <f>(H628/H612)*BX60</f>
        <v>1306.5337017007987</v>
      </c>
      <c r="I644" s="180">
        <f>(I629/I612)*BX78</f>
        <v>0</v>
      </c>
      <c r="J644" s="180">
        <f>(J630/J612)*BX79</f>
        <v>0</v>
      </c>
      <c r="K644" s="180">
        <f>SUM(C631:J644)</f>
        <v>4114224.882062335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1155918.05</v>
      </c>
      <c r="D645" s="180">
        <f>(D615/D612)*BY76</f>
        <v>260736.22694598447</v>
      </c>
      <c r="E645" s="180">
        <f>(E623/E612)*SUM(C645:D645)</f>
        <v>540710.75995868514</v>
      </c>
      <c r="F645" s="180">
        <f>(F624/F612)*BY64</f>
        <v>-0.96460419396595853</v>
      </c>
      <c r="G645" s="180">
        <f>(G625/G612)*BY77</f>
        <v>0</v>
      </c>
      <c r="H645" s="180">
        <f>(H628/H612)*BY60</f>
        <v>979.61845278515455</v>
      </c>
      <c r="I645" s="180">
        <f>(I629/I612)*BY78</f>
        <v>6513.0675670490982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87115.000000000015</v>
      </c>
      <c r="D646" s="180">
        <f>(D615/D612)*BZ76</f>
        <v>0</v>
      </c>
      <c r="E646" s="180">
        <f>(E623/E612)*SUM(C646:D646)</f>
        <v>33250.185751281148</v>
      </c>
      <c r="F646" s="180">
        <f>(F624/F612)*BZ64</f>
        <v>-0.18788598558471248</v>
      </c>
      <c r="G646" s="180">
        <f>(G625/G612)*BZ77</f>
        <v>0</v>
      </c>
      <c r="H646" s="180">
        <f>(H628/H612)*BZ60</f>
        <v>55.237404127126091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2085276.9935897326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44685468.350000001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3452471.88</v>
      </c>
      <c r="D668" s="180">
        <f>(D615/D612)*C76</f>
        <v>149561.54596199217</v>
      </c>
      <c r="E668" s="180">
        <f>(E623/E612)*SUM(C668:D668)</f>
        <v>1374829.5987552067</v>
      </c>
      <c r="F668" s="180">
        <f>(F624/F612)*C64</f>
        <v>-545.96697154527681</v>
      </c>
      <c r="G668" s="180">
        <f>(G625/G612)*C77</f>
        <v>193024.26627353858</v>
      </c>
      <c r="H668" s="180">
        <f>(H628/H612)*C60</f>
        <v>3208.2786152204258</v>
      </c>
      <c r="I668" s="180">
        <f>(I629/I612)*C78</f>
        <v>3736.1403513139426</v>
      </c>
      <c r="J668" s="180">
        <f>(J630/J612)*C79</f>
        <v>26836.180619315674</v>
      </c>
      <c r="K668" s="180">
        <f>(K644/K612)*C75</f>
        <v>87548.022330623789</v>
      </c>
      <c r="L668" s="180">
        <f>(L647/L612)*C80</f>
        <v>252318.51622435768</v>
      </c>
      <c r="M668" s="180">
        <f t="shared" ref="M668:M713" si="20">ROUND(SUM(D668:L668),0)</f>
        <v>2090517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7073825.3199999994</v>
      </c>
      <c r="D669" s="180">
        <f>(D615/D612)*D76</f>
        <v>257109.40434282451</v>
      </c>
      <c r="E669" s="180">
        <f>(E623/E612)*SUM(C669:D669)</f>
        <v>2798082.3200931628</v>
      </c>
      <c r="F669" s="180">
        <f>(F624/F612)*D64</f>
        <v>-3011.278930785762</v>
      </c>
      <c r="G669" s="180">
        <f>(G625/G612)*D77</f>
        <v>2088180.6694022703</v>
      </c>
      <c r="H669" s="180">
        <f>(H628/H612)*D60</f>
        <v>7729.8546959123178</v>
      </c>
      <c r="I669" s="180">
        <f>(I629/I612)*D78</f>
        <v>6422.752680770187</v>
      </c>
      <c r="J669" s="180">
        <f>(J630/J612)*D79</f>
        <v>152631.22571070012</v>
      </c>
      <c r="K669" s="180">
        <f>(K644/K612)*D75</f>
        <v>195722.64884803421</v>
      </c>
      <c r="L669" s="180">
        <f>(L647/L612)*D80</f>
        <v>0</v>
      </c>
      <c r="M669" s="180">
        <f t="shared" si="20"/>
        <v>5502868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1059364.71</v>
      </c>
      <c r="D670" s="180">
        <f>(D615/D612)*E76</f>
        <v>1420493.5498594206</v>
      </c>
      <c r="E670" s="180">
        <f>(E623/E612)*SUM(C670:D670)</f>
        <v>946516.07389283751</v>
      </c>
      <c r="F670" s="180">
        <f>(F624/F612)*E64</f>
        <v>-1379.4034920773411</v>
      </c>
      <c r="G670" s="180">
        <f>(G625/G612)*E77</f>
        <v>0</v>
      </c>
      <c r="H670" s="180">
        <f>(H628/H612)*E60</f>
        <v>1516.2103785915224</v>
      </c>
      <c r="I670" s="180">
        <f>(I629/I612)*E78</f>
        <v>35484.811528757971</v>
      </c>
      <c r="J670" s="180">
        <f>(J630/J612)*E79</f>
        <v>0</v>
      </c>
      <c r="K670" s="180">
        <f>(K644/K612)*E75</f>
        <v>146.40690949272917</v>
      </c>
      <c r="L670" s="180">
        <f>(L647/L612)*E80</f>
        <v>577621.72722435603</v>
      </c>
      <c r="M670" s="180">
        <f t="shared" si="20"/>
        <v>2980399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2981913.56</v>
      </c>
      <c r="D671" s="180">
        <f>(D615/D612)*F76</f>
        <v>0</v>
      </c>
      <c r="E671" s="180">
        <f>(E623/E612)*SUM(C671:D671)</f>
        <v>1138141.3047611092</v>
      </c>
      <c r="F671" s="180">
        <f>(F624/F612)*F64</f>
        <v>-448.6169334971645</v>
      </c>
      <c r="G671" s="180">
        <f>(G625/G612)*F77</f>
        <v>198107.78684154814</v>
      </c>
      <c r="H671" s="180">
        <f>(H628/H612)*F60</f>
        <v>2654.7772799873869</v>
      </c>
      <c r="I671" s="180">
        <f>(I629/I612)*F78</f>
        <v>0</v>
      </c>
      <c r="J671" s="180">
        <f>(J630/J612)*F79</f>
        <v>64015.163753480454</v>
      </c>
      <c r="K671" s="180">
        <f>(K644/K612)*F75</f>
        <v>51000.797948740787</v>
      </c>
      <c r="L671" s="180">
        <f>(L647/L612)*F80</f>
        <v>0</v>
      </c>
      <c r="M671" s="180">
        <f t="shared" si="20"/>
        <v>1453471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34472.769297361941</v>
      </c>
      <c r="E675" s="180">
        <f>(E623/E612)*SUM(C675:D675)</f>
        <v>13157.619038034161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861.15119742170111</v>
      </c>
      <c r="J675" s="180">
        <f>(J630/J612)*J79</f>
        <v>0</v>
      </c>
      <c r="K675" s="180">
        <f>(K644/K612)*J75</f>
        <v>0</v>
      </c>
      <c r="L675" s="180">
        <f>(L647/L612)*J80</f>
        <v>218954.08432692196</v>
      </c>
      <c r="M675" s="180">
        <f t="shared" si="20"/>
        <v>267446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267710.63999999996</v>
      </c>
      <c r="D680" s="180">
        <f>(D615/D612)*O76</f>
        <v>25531.39476085869</v>
      </c>
      <c r="E680" s="180">
        <f>(E623/E612)*SUM(C680:D680)</f>
        <v>111925.06601483315</v>
      </c>
      <c r="F680" s="180">
        <f>(F624/F612)*O64</f>
        <v>-453.62139338444621</v>
      </c>
      <c r="G680" s="180">
        <f>(G625/G612)*O77</f>
        <v>0</v>
      </c>
      <c r="H680" s="180">
        <f>(H628/H612)*O60</f>
        <v>0</v>
      </c>
      <c r="I680" s="180">
        <f>(I629/I612)*O78</f>
        <v>637.79010559044741</v>
      </c>
      <c r="J680" s="180">
        <f>(J630/J612)*O79</f>
        <v>0</v>
      </c>
      <c r="K680" s="180">
        <f>(K644/K612)*O75</f>
        <v>22153.007728787197</v>
      </c>
      <c r="L680" s="180">
        <f>(L647/L612)*O80</f>
        <v>0</v>
      </c>
      <c r="M680" s="180">
        <f t="shared" si="20"/>
        <v>159794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24554306.760000002</v>
      </c>
      <c r="D681" s="180">
        <f>(D615/D612)*P76</f>
        <v>1035044.8981532924</v>
      </c>
      <c r="E681" s="180">
        <f>(E623/E612)*SUM(C681:D681)</f>
        <v>9766982.6767887399</v>
      </c>
      <c r="F681" s="180">
        <f>(F624/F612)*P64</f>
        <v>-59710.783986100214</v>
      </c>
      <c r="G681" s="180">
        <f>(G625/G612)*P77</f>
        <v>498683.40003434732</v>
      </c>
      <c r="H681" s="180">
        <f>(H628/H612)*P60</f>
        <v>8884.2037127730764</v>
      </c>
      <c r="I681" s="180">
        <f>(I629/I612)*P79</f>
        <v>87841.765789670491</v>
      </c>
      <c r="J681" s="180" t="e">
        <f>(J630/J612)*#REF!</f>
        <v>#REF!</v>
      </c>
      <c r="K681" s="180">
        <f>(K644/K612)*P75</f>
        <v>1246253.9859953937</v>
      </c>
      <c r="L681" s="180">
        <f>(L647/L612)*P80</f>
        <v>254403.79321794742</v>
      </c>
      <c r="M681" s="180" t="e">
        <f t="shared" si="20"/>
        <v>#REF!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93938.296335311301</v>
      </c>
      <c r="E682" s="180">
        <f>(E623/E612)*SUM(C682:D682)</f>
        <v>35854.511878643098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2346.6370129741354</v>
      </c>
      <c r="J682" s="180">
        <f>(J630/J612)*Q79</f>
        <v>0</v>
      </c>
      <c r="K682" s="180">
        <f>(K644/K612)*Q75</f>
        <v>0</v>
      </c>
      <c r="L682" s="180">
        <f>(L647/L612)*Q80</f>
        <v>120946.06562820451</v>
      </c>
      <c r="M682" s="180">
        <f t="shared" si="20"/>
        <v>253086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3755438.9</v>
      </c>
      <c r="D683" s="180">
        <f>(D615/D612)*R76</f>
        <v>23771.847161305843</v>
      </c>
      <c r="E683" s="180">
        <f>(E623/E612)*SUM(C683:D683)</f>
        <v>1442454.9082976687</v>
      </c>
      <c r="F683" s="180">
        <f>(F624/F612)*R64</f>
        <v>-1297.405343143452</v>
      </c>
      <c r="G683" s="180">
        <f>(G625/G612)*R77</f>
        <v>15200.72326708734</v>
      </c>
      <c r="H683" s="180">
        <f>(H628/H612)*R60</f>
        <v>1805.9249267684897</v>
      </c>
      <c r="I683" s="180">
        <f>(I629/I612)*R78</f>
        <v>593.83551322204801</v>
      </c>
      <c r="J683" s="180">
        <f>(J630/J612)*R79</f>
        <v>23354.106394503797</v>
      </c>
      <c r="K683" s="180">
        <f>(K644/K612)*R75</f>
        <v>126224.47483445524</v>
      </c>
      <c r="L683" s="180">
        <f>(L647/L612)*R80</f>
        <v>10426.384967948665</v>
      </c>
      <c r="M683" s="180">
        <f t="shared" si="20"/>
        <v>1642535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912313.47</v>
      </c>
      <c r="D684" s="180">
        <f>(D615/D612)*S76</f>
        <v>168413.841671487</v>
      </c>
      <c r="E684" s="180">
        <f>(E623/E612)*SUM(C684:D684)</f>
        <v>412493.64471743844</v>
      </c>
      <c r="F684" s="180">
        <f>(F624/F612)*S64</f>
        <v>-1205.2060136531818</v>
      </c>
      <c r="G684" s="180">
        <f>(G625/G612)*S77</f>
        <v>0</v>
      </c>
      <c r="H684" s="180">
        <f>(H628/H612)*S60</f>
        <v>659.46696764017884</v>
      </c>
      <c r="I684" s="180">
        <f>(I629/I612)*S78</f>
        <v>4207.0824124039355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584569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4554377.84</v>
      </c>
      <c r="D686" s="180">
        <f>(D615/D612)*U76</f>
        <v>135700.61997367791</v>
      </c>
      <c r="E686" s="180">
        <f>(E623/E612)*SUM(C686:D686)</f>
        <v>1790116.2828698545</v>
      </c>
      <c r="F686" s="180">
        <f>(F624/F612)*U64</f>
        <v>-8055.4125019651356</v>
      </c>
      <c r="G686" s="180">
        <f>(G625/G612)*U77</f>
        <v>0</v>
      </c>
      <c r="H686" s="180">
        <f>(H628/H612)*U60</f>
        <v>2679.5777471465044</v>
      </c>
      <c r="I686" s="180">
        <f>(I629/I612)*U78</f>
        <v>3389.885807350634</v>
      </c>
      <c r="J686" s="180">
        <f>(J630/J612)*U79</f>
        <v>162.98888163430414</v>
      </c>
      <c r="K686" s="180">
        <f>(K644/K612)*U75</f>
        <v>282460.92049580935</v>
      </c>
      <c r="L686" s="180">
        <f>(L647/L612)*U80</f>
        <v>0</v>
      </c>
      <c r="M686" s="180">
        <f t="shared" si="20"/>
        <v>2206455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12098.08</v>
      </c>
      <c r="D687" s="180">
        <f>(D615/D612)*V76</f>
        <v>58029.161650559276</v>
      </c>
      <c r="E687" s="180">
        <f>(E623/E612)*SUM(C687:D687)</f>
        <v>26766.272296459567</v>
      </c>
      <c r="F687" s="180">
        <f>(F624/F612)*V64</f>
        <v>-2.9760127005911872</v>
      </c>
      <c r="G687" s="180">
        <f>(G625/G612)*V77</f>
        <v>0</v>
      </c>
      <c r="H687" s="180">
        <f>(H628/H612)*V60</f>
        <v>0</v>
      </c>
      <c r="I687" s="180">
        <f>(I629/I612)*V78</f>
        <v>1449.6045156598634</v>
      </c>
      <c r="J687" s="180">
        <f>(J630/J612)*V79</f>
        <v>0</v>
      </c>
      <c r="K687" s="180">
        <f>(K644/K612)*V75</f>
        <v>12104.368502889918</v>
      </c>
      <c r="L687" s="180">
        <f>(L647/L612)*V80</f>
        <v>0</v>
      </c>
      <c r="M687" s="180">
        <f t="shared" si="20"/>
        <v>98346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589456.21</v>
      </c>
      <c r="D688" s="180">
        <f>(D615/D612)*W76</f>
        <v>55623.249626680888</v>
      </c>
      <c r="E688" s="180">
        <f>(E623/E612)*SUM(C688:D688)</f>
        <v>246214.90968172185</v>
      </c>
      <c r="F688" s="180">
        <f>(F624/F612)*W64</f>
        <v>-14.039718872168754</v>
      </c>
      <c r="G688" s="180">
        <f>(G625/G612)*W77</f>
        <v>0</v>
      </c>
      <c r="H688" s="180">
        <f>(H628/H612)*W60</f>
        <v>331.42442476275653</v>
      </c>
      <c r="I688" s="180">
        <f>(I629/I612)*W78</f>
        <v>1389.5033383398072</v>
      </c>
      <c r="J688" s="180">
        <f>(J630/J612)*W79</f>
        <v>20316.203213789002</v>
      </c>
      <c r="K688" s="180">
        <f>(K644/K612)*W75</f>
        <v>54691.941100357602</v>
      </c>
      <c r="L688" s="180">
        <f>(L647/L612)*W80</f>
        <v>0</v>
      </c>
      <c r="M688" s="180">
        <f t="shared" si="20"/>
        <v>378553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968387.48</v>
      </c>
      <c r="D689" s="180">
        <f>(D615/D612)*X76</f>
        <v>20540.025039678159</v>
      </c>
      <c r="E689" s="180">
        <f>(E623/E612)*SUM(C689:D689)</f>
        <v>377455.35484268283</v>
      </c>
      <c r="F689" s="180">
        <f>(F624/F612)*X64</f>
        <v>-446.29844499530867</v>
      </c>
      <c r="G689" s="180">
        <f>(G625/G612)*X77</f>
        <v>0</v>
      </c>
      <c r="H689" s="180">
        <f>(H628/H612)*X60</f>
        <v>853.36152906600933</v>
      </c>
      <c r="I689" s="180">
        <f>(I629/I612)*X78</f>
        <v>513.1025884637636</v>
      </c>
      <c r="J689" s="180">
        <f>(J630/J612)*X79</f>
        <v>18646.563813918379</v>
      </c>
      <c r="K689" s="180">
        <f>(K644/K612)*X75</f>
        <v>441036.75809384475</v>
      </c>
      <c r="L689" s="180">
        <f>(L647/L612)*X80</f>
        <v>0</v>
      </c>
      <c r="M689" s="180">
        <f t="shared" si="20"/>
        <v>858599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4360743.2700000005</v>
      </c>
      <c r="D690" s="180">
        <f>(D615/D612)*Y76</f>
        <v>375358.1848597129</v>
      </c>
      <c r="E690" s="180">
        <f>(E623/E612)*SUM(C690:D690)</f>
        <v>1807682.4095850119</v>
      </c>
      <c r="F690" s="180">
        <f>(F624/F612)*Y64</f>
        <v>-4655.3730218712672</v>
      </c>
      <c r="G690" s="180">
        <f>(G625/G612)*Y77</f>
        <v>0</v>
      </c>
      <c r="H690" s="180">
        <f>(H628/H612)*Y60</f>
        <v>3375.1181215635825</v>
      </c>
      <c r="I690" s="180">
        <f>(I629/I612)*Y78</f>
        <v>9376.6806944260843</v>
      </c>
      <c r="J690" s="180">
        <f>(J630/J612)*Y79</f>
        <v>76533.043763205002</v>
      </c>
      <c r="K690" s="180">
        <f>(K644/K612)*Y75</f>
        <v>292433.00686529774</v>
      </c>
      <c r="L690" s="180">
        <f>(L647/L612)*Y80</f>
        <v>2085.2769935897327</v>
      </c>
      <c r="M690" s="180">
        <f t="shared" si="20"/>
        <v>2562188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838361.08</v>
      </c>
      <c r="D692" s="180">
        <f>(D615/D612)*AA76</f>
        <v>35945.043819436774</v>
      </c>
      <c r="E692" s="180">
        <f>(E623/E612)*SUM(C692:D692)</f>
        <v>333706.49165446684</v>
      </c>
      <c r="F692" s="180">
        <f>(F624/F612)*AA64</f>
        <v>-1662.430205237107</v>
      </c>
      <c r="G692" s="180">
        <f>(G625/G612)*AA77</f>
        <v>0</v>
      </c>
      <c r="H692" s="180">
        <f>(H628/H612)*AA60</f>
        <v>348.33383418942782</v>
      </c>
      <c r="I692" s="180">
        <f>(I629/I612)*AA78</f>
        <v>897.92952981158624</v>
      </c>
      <c r="J692" s="180">
        <f>(J630/J612)*AA79</f>
        <v>0</v>
      </c>
      <c r="K692" s="180">
        <f>(K644/K612)*AA75</f>
        <v>87199.677738762475</v>
      </c>
      <c r="L692" s="180">
        <f>(L647/L612)*AA80</f>
        <v>0</v>
      </c>
      <c r="M692" s="180">
        <f t="shared" si="20"/>
        <v>456435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5113514.3000000007</v>
      </c>
      <c r="D693" s="180">
        <f>(D615/D612)*AB76</f>
        <v>119182.41801869197</v>
      </c>
      <c r="E693" s="180">
        <f>(E623/E612)*SUM(C693:D693)</f>
        <v>1997223.6452303361</v>
      </c>
      <c r="F693" s="180">
        <f>(F624/F612)*AB64</f>
        <v>-12451.535559575032</v>
      </c>
      <c r="G693" s="180">
        <f>(G625/G612)*AB77</f>
        <v>0</v>
      </c>
      <c r="H693" s="180">
        <f>(H628/H612)*AB60</f>
        <v>1710.1049400173526</v>
      </c>
      <c r="I693" s="180">
        <f>(I629/I612)*AB78</f>
        <v>2977.2508585860687</v>
      </c>
      <c r="J693" s="180">
        <f>(J630/J612)*AB79</f>
        <v>3668.1549674510761</v>
      </c>
      <c r="K693" s="180">
        <f>(K644/K612)*AB75</f>
        <v>360218.71389497153</v>
      </c>
      <c r="L693" s="180">
        <f>(L647/L612)*AB80</f>
        <v>0</v>
      </c>
      <c r="M693" s="180">
        <f t="shared" si="20"/>
        <v>2472529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1880127.2599999998</v>
      </c>
      <c r="D694" s="180">
        <f>(D615/D612)*AC76</f>
        <v>40469.594789715535</v>
      </c>
      <c r="E694" s="180">
        <f>(E623/E612)*SUM(C694:D694)</f>
        <v>733056.32985231432</v>
      </c>
      <c r="F694" s="180">
        <f>(F624/F612)*AC64</f>
        <v>-749.31026348326498</v>
      </c>
      <c r="G694" s="180">
        <f>(G625/G612)*AC77</f>
        <v>0</v>
      </c>
      <c r="H694" s="180">
        <f>(H628/H612)*AC60</f>
        <v>1914.1451470991858</v>
      </c>
      <c r="I694" s="180">
        <f>(I629/I612)*AC78</f>
        <v>1010.9556244731846</v>
      </c>
      <c r="J694" s="180">
        <f>(J630/J612)*AC79</f>
        <v>0</v>
      </c>
      <c r="K694" s="180">
        <f>(K644/K612)*AC75</f>
        <v>89106.772188065734</v>
      </c>
      <c r="L694" s="180">
        <f>(L647/L612)*AC80</f>
        <v>0</v>
      </c>
      <c r="M694" s="180">
        <f t="shared" si="20"/>
        <v>864808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137855.78</v>
      </c>
      <c r="D695" s="180">
        <f>(D615/D612)*AD76</f>
        <v>14866.381759487338</v>
      </c>
      <c r="E695" s="180">
        <f>(E623/E612)*SUM(C695:D695)</f>
        <v>58291.227077313422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371.37145388810859</v>
      </c>
      <c r="J695" s="180">
        <f>(J630/J612)*AD79</f>
        <v>0</v>
      </c>
      <c r="K695" s="180">
        <f>(K644/K612)*AD75</f>
        <v>6263.8831253289572</v>
      </c>
      <c r="L695" s="180">
        <f>(L647/L612)*AD80</f>
        <v>0</v>
      </c>
      <c r="M695" s="180">
        <f t="shared" si="20"/>
        <v>79793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579397.59</v>
      </c>
      <c r="D696" s="180">
        <f>(D615/D612)*AE76</f>
        <v>18816.386574810062</v>
      </c>
      <c r="E696" s="180">
        <f>(E623/E612)*SUM(C696:D696)</f>
        <v>228327.22080152645</v>
      </c>
      <c r="F696" s="180">
        <f>(F624/F612)*AE64</f>
        <v>-5.2216646827084681</v>
      </c>
      <c r="G696" s="180">
        <f>(G625/G612)*AE77</f>
        <v>0</v>
      </c>
      <c r="H696" s="180">
        <f>(H628/H612)*AE60</f>
        <v>640.30297028995142</v>
      </c>
      <c r="I696" s="180">
        <f>(I629/I612)*AE78</f>
        <v>470.04502859267853</v>
      </c>
      <c r="J696" s="180">
        <f>(J630/J612)*AE79</f>
        <v>0</v>
      </c>
      <c r="K696" s="180">
        <f>(K644/K612)*AE75</f>
        <v>19126.906800142555</v>
      </c>
      <c r="L696" s="180">
        <f>(L647/L612)*AE80</f>
        <v>0</v>
      </c>
      <c r="M696" s="180">
        <f t="shared" si="20"/>
        <v>267376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7967647.8899999997</v>
      </c>
      <c r="D698" s="180">
        <f>(D615/D612)*AG76</f>
        <v>389362.74738676619</v>
      </c>
      <c r="E698" s="180">
        <f>(E623/E612)*SUM(C698:D698)</f>
        <v>3189716.5358266933</v>
      </c>
      <c r="F698" s="180">
        <f>(F624/F612)*AG64</f>
        <v>-3256.1496305866385</v>
      </c>
      <c r="G698" s="180">
        <f>(G625/G612)*AG77</f>
        <v>102517.66478819233</v>
      </c>
      <c r="H698" s="180">
        <f>(H628/H612)*AG60</f>
        <v>6041.16834116875</v>
      </c>
      <c r="I698" s="180">
        <f>(I629/I612)*AG78</f>
        <v>9726.52336837865</v>
      </c>
      <c r="J698" s="180">
        <f>(J630/J612)*AG79</f>
        <v>144712.59263450175</v>
      </c>
      <c r="K698" s="180">
        <f>(K644/K612)*AG75</f>
        <v>584263.74660046969</v>
      </c>
      <c r="L698" s="180">
        <f>(L647/L612)*AG80</f>
        <v>352411.81191666488</v>
      </c>
      <c r="M698" s="180">
        <f t="shared" si="20"/>
        <v>4775497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2447017.06</v>
      </c>
      <c r="D700" s="180">
        <f>(D615/D612)*AI76</f>
        <v>0</v>
      </c>
      <c r="E700" s="180">
        <f>(E623/E612)*SUM(C700:D700)</f>
        <v>933981.19476041861</v>
      </c>
      <c r="F700" s="180">
        <f>(F624/F612)*AI64</f>
        <v>-429.50049384905884</v>
      </c>
      <c r="G700" s="180">
        <f>(G625/G612)*AI77</f>
        <v>25018.895344517525</v>
      </c>
      <c r="H700" s="180">
        <f>(H628/H612)*AI60</f>
        <v>2734.8151512736308</v>
      </c>
      <c r="I700" s="180">
        <f>(I629/I612)*AI78</f>
        <v>0</v>
      </c>
      <c r="J700" s="180">
        <f>(J630/J612)*AI79</f>
        <v>56845.03200269732</v>
      </c>
      <c r="K700" s="180">
        <f>(K644/K612)*AI75</f>
        <v>116636.81404506294</v>
      </c>
      <c r="L700" s="180">
        <f>(L647/L612)*AI80</f>
        <v>154310.49752564024</v>
      </c>
      <c r="M700" s="180">
        <f t="shared" si="20"/>
        <v>1289098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231854.68</v>
      </c>
      <c r="D701" s="180">
        <f>(D615/D612)*AJ76</f>
        <v>0</v>
      </c>
      <c r="E701" s="180">
        <f>(E623/E612)*SUM(C701:D701)</f>
        <v>88494.647044755184</v>
      </c>
      <c r="F701" s="180">
        <f>(F624/F612)*AJ64</f>
        <v>-144.22294802742627</v>
      </c>
      <c r="G701" s="180">
        <f>(G625/G612)*AJ77</f>
        <v>0</v>
      </c>
      <c r="H701" s="180">
        <f>(H628/H612)*AJ60</f>
        <v>158.94844861070976</v>
      </c>
      <c r="I701" s="180">
        <f>(I629/I612)*AJ78</f>
        <v>0</v>
      </c>
      <c r="J701" s="180">
        <f>(J630/J612)*AJ79</f>
        <v>0</v>
      </c>
      <c r="K701" s="180">
        <f>(K644/K612)*AJ75</f>
        <v>272.75832275868555</v>
      </c>
      <c r="L701" s="180">
        <f>(L647/L612)*AJ80</f>
        <v>0</v>
      </c>
      <c r="M701" s="180">
        <f t="shared" si="20"/>
        <v>88782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1729.19</v>
      </c>
      <c r="D702" s="180">
        <f>(D615/D612)*AK76</f>
        <v>0</v>
      </c>
      <c r="E702" s="180">
        <f>(E623/E612)*SUM(C702:D702)</f>
        <v>659.9998702778837</v>
      </c>
      <c r="F702" s="180">
        <f>(F624/F612)*AK64</f>
        <v>-0.11969288991803886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7371.4794891608562</v>
      </c>
      <c r="L702" s="180">
        <f>(L647/L612)*AK80</f>
        <v>0</v>
      </c>
      <c r="M702" s="180">
        <f t="shared" si="20"/>
        <v>8031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1130.8200000000002</v>
      </c>
      <c r="D703" s="180">
        <f>(D615/D612)*AL76</f>
        <v>0</v>
      </c>
      <c r="E703" s="180">
        <f>(E623/E612)*SUM(C703:D703)</f>
        <v>431.6130982180307</v>
      </c>
      <c r="F703" s="180">
        <f>(F624/F612)*AL64</f>
        <v>-4.3395676106802412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4315.5472061357586</v>
      </c>
      <c r="L703" s="180">
        <f>(L647/L612)*AL80</f>
        <v>0</v>
      </c>
      <c r="M703" s="180">
        <f t="shared" si="20"/>
        <v>4743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27108.600916666524</v>
      </c>
      <c r="M705" s="180">
        <f t="shared" si="20"/>
        <v>27109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576496.35</v>
      </c>
      <c r="D708" s="180">
        <f>(D615/D612)*AQ76</f>
        <v>0</v>
      </c>
      <c r="E708" s="180">
        <f>(E623/E612)*SUM(C708:D708)</f>
        <v>220038.00404563604</v>
      </c>
      <c r="F708" s="180">
        <f>(F624/F612)*AQ64</f>
        <v>-17.685152147216588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27672.242997748555</v>
      </c>
      <c r="L708" s="180">
        <f>(L647/L612)*AQ80</f>
        <v>0</v>
      </c>
      <c r="M708" s="180">
        <f t="shared" si="20"/>
        <v>247693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27362.760629781045</v>
      </c>
      <c r="E713" s="180">
        <f>(E623/E612)*SUM(C713:D713)</f>
        <v>10443.860111439617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683.53876295347516</v>
      </c>
      <c r="J713" s="180">
        <f>(J630/J612)*AV79</f>
        <v>17733.645182668075</v>
      </c>
      <c r="K713" s="180">
        <f>(K644/K612)*AV75</f>
        <v>0</v>
      </c>
      <c r="L713" s="180">
        <f>(L647/L612)*AV80</f>
        <v>114690.2346474353</v>
      </c>
      <c r="M713" s="180">
        <f t="shared" si="20"/>
        <v>170914</v>
      </c>
      <c r="N713" s="199" t="s">
        <v>741</v>
      </c>
    </row>
    <row r="715" spans="1:15" ht="12.6" customHeight="1" x14ac:dyDescent="0.25">
      <c r="C715" s="180">
        <f>SUM(C614:C647)+SUM(C668:C713)</f>
        <v>119003008.47</v>
      </c>
      <c r="D715" s="180">
        <f>SUM(D616:D647)+SUM(D668:D713)</f>
        <v>5525087.1900000013</v>
      </c>
      <c r="E715" s="180">
        <f>SUM(E624:E647)+SUM(E668:E713)</f>
        <v>32873892.163180303</v>
      </c>
      <c r="F715" s="180">
        <f>SUM(F625:F648)+SUM(F668:F713)</f>
        <v>-103258.959886775</v>
      </c>
      <c r="G715" s="180">
        <f>SUM(G626:G647)+SUM(G668:G713)</f>
        <v>3120733.4059515018</v>
      </c>
      <c r="H715" s="180">
        <f>SUM(H629:H647)+SUM(H668:H713)</f>
        <v>55717.631354843557</v>
      </c>
      <c r="I715" s="180">
        <f>SUM(I630:I647)+SUM(I668:I713)</f>
        <v>184473.03209628831</v>
      </c>
      <c r="J715" s="180" t="e">
        <f>SUM(J631:J647)+SUM(J668:J713)</f>
        <v>#REF!</v>
      </c>
      <c r="K715" s="180">
        <f>SUM(K668:K713)</f>
        <v>4114224.8820623346</v>
      </c>
      <c r="L715" s="180">
        <f>SUM(L668:L713)</f>
        <v>2085276.9935897333</v>
      </c>
      <c r="M715" s="180" t="e">
        <f>SUM(M668:M713)</f>
        <v>#REF!</v>
      </c>
      <c r="N715" s="198" t="s">
        <v>742</v>
      </c>
    </row>
    <row r="716" spans="1:15" ht="12.6" customHeight="1" x14ac:dyDescent="0.25">
      <c r="C716" s="180">
        <f>CE71</f>
        <v>119003008.47000003</v>
      </c>
      <c r="D716" s="180">
        <f>D615</f>
        <v>5525087.1900000013</v>
      </c>
      <c r="E716" s="180">
        <f>E623</f>
        <v>32873892.163180303</v>
      </c>
      <c r="F716" s="180">
        <f>F624</f>
        <v>-103258.959886775</v>
      </c>
      <c r="G716" s="180">
        <f>G625</f>
        <v>3120733.4059515018</v>
      </c>
      <c r="H716" s="180">
        <f>H628</f>
        <v>55717.631354843572</v>
      </c>
      <c r="I716" s="180">
        <f>I629</f>
        <v>122487.33100920438</v>
      </c>
      <c r="J716" s="180">
        <f>J630</f>
        <v>722893.44747142633</v>
      </c>
      <c r="K716" s="180">
        <f>K644</f>
        <v>4114224.882062335</v>
      </c>
      <c r="L716" s="180">
        <f>L647</f>
        <v>2085276.9935897326</v>
      </c>
      <c r="M716" s="180">
        <f>C648</f>
        <v>44685468.350000001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VALLEY HOSPITAL AND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H-180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 xml:space="preserve">12606 E MISSION AVE 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 xml:space="preserve">12606 E MISSION AVE 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SPOKANE WA 99210-0248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H-180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VALLEY HOSPITAL AND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GREG REPETTI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JUSTIN VOELKER 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FRANK TOMBARI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(509) 473-5291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(509) 473-5731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5152</v>
      </c>
      <c r="G23" s="21">
        <f>data!D111</f>
        <v>19412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604</v>
      </c>
      <c r="G26" s="13">
        <f>data!D114</f>
        <v>1016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76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0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16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21</v>
      </c>
      <c r="E34" s="49" t="s">
        <v>291</v>
      </c>
      <c r="F34" s="24"/>
      <c r="G34" s="21">
        <f>data!E127</f>
        <v>123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123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VALLEY HOSPITAL AND MEDICAL CENTER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2621.0689536878217</v>
      </c>
      <c r="C7" s="48">
        <f>data!B139</f>
        <v>11398.321223172956</v>
      </c>
      <c r="D7" s="48">
        <f>data!B140</f>
        <v>16851.355801254176</v>
      </c>
      <c r="E7" s="48">
        <f>data!B141</f>
        <v>166533888.10418925</v>
      </c>
      <c r="F7" s="48">
        <f>data!B142</f>
        <v>174085107.12472537</v>
      </c>
      <c r="G7" s="48">
        <f>data!B141+data!B142</f>
        <v>340618995.22891462</v>
      </c>
    </row>
    <row r="8" spans="1:13" ht="20.100000000000001" customHeight="1" x14ac:dyDescent="0.25">
      <c r="A8" s="23" t="s">
        <v>297</v>
      </c>
      <c r="B8" s="48">
        <f>data!C138</f>
        <v>1208.0246998284733</v>
      </c>
      <c r="C8" s="48">
        <f>data!C139</f>
        <v>4305.9114415299009</v>
      </c>
      <c r="D8" s="48">
        <f>data!C140</f>
        <v>9796.6124190419323</v>
      </c>
      <c r="E8" s="48">
        <f>data!C141</f>
        <v>47528113.224201605</v>
      </c>
      <c r="F8" s="48">
        <f>data!C142</f>
        <v>101205169.63397098</v>
      </c>
      <c r="G8" s="48">
        <f>data!C141+data!C142</f>
        <v>148733282.8581726</v>
      </c>
    </row>
    <row r="9" spans="1:13" ht="20.100000000000001" customHeight="1" x14ac:dyDescent="0.25">
      <c r="A9" s="23" t="s">
        <v>794</v>
      </c>
      <c r="B9" s="48">
        <f>data!D138</f>
        <v>1322.906346483705</v>
      </c>
      <c r="C9" s="48">
        <f>data!D139</f>
        <v>3707.7673352971433</v>
      </c>
      <c r="D9" s="48">
        <f>data!D140</f>
        <v>19262.031779703895</v>
      </c>
      <c r="E9" s="48">
        <f>data!D141</f>
        <v>60190142.72160925</v>
      </c>
      <c r="F9" s="48">
        <f>data!D142</f>
        <v>198988906.61130366</v>
      </c>
      <c r="G9" s="48">
        <f>data!D141+data!D142</f>
        <v>259179049.33291292</v>
      </c>
    </row>
    <row r="10" spans="1:13" ht="20.100000000000001" customHeight="1" x14ac:dyDescent="0.25">
      <c r="A10" s="111" t="s">
        <v>203</v>
      </c>
      <c r="B10" s="48">
        <f>data!E138</f>
        <v>5152</v>
      </c>
      <c r="C10" s="48">
        <f>data!E139</f>
        <v>19412</v>
      </c>
      <c r="D10" s="48">
        <f>data!E140</f>
        <v>45910</v>
      </c>
      <c r="E10" s="48">
        <f>data!E141</f>
        <v>274252144.05000007</v>
      </c>
      <c r="F10" s="48">
        <f>data!E142</f>
        <v>474279183.37</v>
      </c>
      <c r="G10" s="48">
        <f>data!E141+data!E142</f>
        <v>748531327.42000008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VALLEY HOSPITAL AND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3485910.18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5471767.7999999998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3796562.62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31956.529999999992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12786197.130000001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225185.55999999997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608186.32999999996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833371.8899999999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1249117.96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1249117.96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16372.05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964176.7100000002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980548.76000000024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3095362.39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3095362.39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VALLEY HOSPITAL AND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8979210</v>
      </c>
      <c r="D7" s="21">
        <f>data!C195</f>
        <v>0</v>
      </c>
      <c r="E7" s="21">
        <f>data!D195</f>
        <v>0</v>
      </c>
      <c r="F7" s="21">
        <f>data!E195</f>
        <v>8979210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766764</v>
      </c>
      <c r="D8" s="21">
        <f>data!C196</f>
        <v>0</v>
      </c>
      <c r="E8" s="21">
        <f>data!D196</f>
        <v>0</v>
      </c>
      <c r="F8" s="21">
        <f>data!E196</f>
        <v>766764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32182720.390000001</v>
      </c>
      <c r="D9" s="21">
        <f>data!C197</f>
        <v>315463.44</v>
      </c>
      <c r="E9" s="21">
        <f>data!D197</f>
        <v>0</v>
      </c>
      <c r="F9" s="21">
        <f>data!E197</f>
        <v>32498183.830000002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1044163.4900000002</v>
      </c>
      <c r="D11" s="21">
        <f>data!C199</f>
        <v>0</v>
      </c>
      <c r="E11" s="21">
        <f>data!D199</f>
        <v>0</v>
      </c>
      <c r="F11" s="21">
        <f>data!E199</f>
        <v>1044163.4900000002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13770470.309999999</v>
      </c>
      <c r="D12" s="21">
        <f>data!C200</f>
        <v>3002765.65</v>
      </c>
      <c r="E12" s="21">
        <f>data!D200</f>
        <v>129664.8</v>
      </c>
      <c r="F12" s="21">
        <f>data!E200</f>
        <v>16643571.159999998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135000</v>
      </c>
      <c r="D14" s="21">
        <f>data!C202</f>
        <v>0</v>
      </c>
      <c r="E14" s="21">
        <f>data!D202</f>
        <v>0</v>
      </c>
      <c r="F14" s="21">
        <f>data!E202</f>
        <v>135000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56878328.189999998</v>
      </c>
      <c r="D16" s="21">
        <f>data!C204</f>
        <v>3318229.09</v>
      </c>
      <c r="E16" s="21">
        <f>data!D204</f>
        <v>129664.8</v>
      </c>
      <c r="F16" s="21">
        <f>data!E204</f>
        <v>60066892.479999997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164306.57999999999</v>
      </c>
      <c r="D24" s="21">
        <f>data!C209</f>
        <v>109537.71999999996</v>
      </c>
      <c r="E24" s="21">
        <f>data!D209</f>
        <v>0</v>
      </c>
      <c r="F24" s="21">
        <f>data!E209</f>
        <v>273844.29999999993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2350763.2200000002</v>
      </c>
      <c r="D25" s="21">
        <f>data!C210</f>
        <v>1671572.8000000026</v>
      </c>
      <c r="E25" s="21">
        <f>data!D210</f>
        <v>0</v>
      </c>
      <c r="F25" s="21">
        <f>data!E210</f>
        <v>4022336.0200000028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127003.10999999999</v>
      </c>
      <c r="D27" s="21">
        <f>data!C212</f>
        <v>86498.37999999999</v>
      </c>
      <c r="E27" s="21">
        <f>data!D212</f>
        <v>0</v>
      </c>
      <c r="F27" s="21">
        <f>data!E212</f>
        <v>213501.49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3885740.49</v>
      </c>
      <c r="D28" s="21">
        <f>data!C213</f>
        <v>3477820.9000000479</v>
      </c>
      <c r="E28" s="21">
        <f>data!D213</f>
        <v>45066.020000000004</v>
      </c>
      <c r="F28" s="21">
        <f>data!E213</f>
        <v>7318495.3700000485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27946.440000000002</v>
      </c>
      <c r="D30" s="21">
        <f>data!C215</f>
        <v>18630.95</v>
      </c>
      <c r="E30" s="21">
        <f>data!D215</f>
        <v>0</v>
      </c>
      <c r="F30" s="21">
        <f>data!E215</f>
        <v>46577.39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6555759.8400000008</v>
      </c>
      <c r="D32" s="21">
        <f>data!C217</f>
        <v>5364060.7500000503</v>
      </c>
      <c r="E32" s="21">
        <f>data!D217</f>
        <v>45066.020000000004</v>
      </c>
      <c r="F32" s="21">
        <f>data!E217</f>
        <v>11874754.570000052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VALLEY HOSPITAL AND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5689500.3699999992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288322328.21442199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127289605.88968436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8533487.126239948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30947856.571788244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126680854.01786542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581774131.81999993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3947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2497558.6790098744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9463808.2609901279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11961366.940000001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5828941.839999998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605253940.97000003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VALLEY HOSPITAL AND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1003.3399999999997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19719335.379999965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2663128.5399999991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183671.20000000004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3000931.03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1.8189999999999998E-12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20241812.409999967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8979210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766764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32498183.829999998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1044163.49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16643571.16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135000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60066892.480000004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11874754.57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48192137.910000004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2.1827999999999999E-11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2.1827999999999999E-11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68985724.879999995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3483333.1999999993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72469058.079999998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140903008.39999998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VALLEY HOSPITAL AND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512324.64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1131358.4300000002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245000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460067.01000000013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2348750.0800000005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107983227.21999995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1516.2099999999996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107984743.42999995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107984743.42999995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30569514.890000001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30569514.890000001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140903008.39999995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VALLEY HOSPITAL AND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274252144.05000007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474279183.37000006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748531327.42000008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5689500.370000001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581774131.81999993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11961366.940000001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5828941.839999998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605253940.97000003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143277386.45000005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995311.14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995311.14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144272697.59000003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55198517.650000013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12786197.129999999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5675647.9900000002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27879146.820000004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555630.92000000004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9381920.1600000001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6936903.4400000013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833371.8899999999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1249117.96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980548.76000000024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3095362.39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4805633.28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129377998.39000002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14894699.200000018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14894699.200000018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14894699.200000018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VALLEY HOSPITAL AND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2208</v>
      </c>
      <c r="D9" s="14">
        <f>data!D59</f>
        <v>13529</v>
      </c>
      <c r="E9" s="14">
        <f>data!E59</f>
        <v>0</v>
      </c>
      <c r="F9" s="14">
        <f>data!F59</f>
        <v>1120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25.109417119848029</v>
      </c>
      <c r="D10" s="26">
        <f>data!D60</f>
        <v>67.843774648240569</v>
      </c>
      <c r="E10" s="26">
        <f>data!E60</f>
        <v>10.443717121857025</v>
      </c>
      <c r="F10" s="26">
        <f>data!F60</f>
        <v>23.151809585869618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2526934.0300000003</v>
      </c>
      <c r="D11" s="14">
        <f>data!D61</f>
        <v>5490623.6599999992</v>
      </c>
      <c r="E11" s="14">
        <f>data!E61</f>
        <v>464074.83000000007</v>
      </c>
      <c r="F11" s="14">
        <f>data!F61</f>
        <v>2609966.64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492577</v>
      </c>
      <c r="D12" s="14">
        <f>data!D62</f>
        <v>1193647</v>
      </c>
      <c r="E12" s="14">
        <f>data!E62</f>
        <v>146110</v>
      </c>
      <c r="F12" s="14">
        <f>data!F62</f>
        <v>474047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150000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55388.200000000012</v>
      </c>
      <c r="D14" s="14">
        <f>data!D64</f>
        <v>1474371.49</v>
      </c>
      <c r="E14" s="14">
        <f>data!E64</f>
        <v>5643.4199999999992</v>
      </c>
      <c r="F14" s="14">
        <f>data!F64</f>
        <v>265561.67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34925.870000000003</v>
      </c>
      <c r="D16" s="14">
        <f>data!D66</f>
        <v>42947.1</v>
      </c>
      <c r="E16" s="14">
        <f>data!E66</f>
        <v>0</v>
      </c>
      <c r="F16" s="14">
        <f>data!F66</f>
        <v>7620.65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189197</v>
      </c>
      <c r="D17" s="14">
        <f>data!D67</f>
        <v>34870</v>
      </c>
      <c r="E17" s="14">
        <f>data!E67</f>
        <v>0</v>
      </c>
      <c r="F17" s="14">
        <f>data!F67</f>
        <v>83437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5715.17</v>
      </c>
      <c r="D18" s="14">
        <f>data!D68</f>
        <v>5145.74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12233.11</v>
      </c>
      <c r="D19" s="14">
        <f>data!D69</f>
        <v>22337.15</v>
      </c>
      <c r="E19" s="14">
        <f>data!E69</f>
        <v>0</v>
      </c>
      <c r="F19" s="14">
        <f>data!F69</f>
        <v>6047.21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3316970.3800000004</v>
      </c>
      <c r="D21" s="14">
        <f>data!D71</f>
        <v>8263942.1399999997</v>
      </c>
      <c r="E21" s="14">
        <f>data!E71</f>
        <v>615828.25000000012</v>
      </c>
      <c r="F21" s="14">
        <f>data!F71</f>
        <v>3596680.17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1915477</v>
      </c>
      <c r="D23" s="48">
        <f>+data!M669</f>
        <v>6054992</v>
      </c>
      <c r="E23" s="48">
        <f>+data!M670</f>
        <v>2973501</v>
      </c>
      <c r="F23" s="48">
        <f>+data!M671</f>
        <v>1732783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7882962</v>
      </c>
      <c r="D24" s="14">
        <f>data!D73</f>
        <v>27017131</v>
      </c>
      <c r="E24" s="14">
        <f>data!E73</f>
        <v>0</v>
      </c>
      <c r="F24" s="14">
        <f>data!F73</f>
        <v>9603006.6099999994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117116</v>
      </c>
      <c r="D25" s="14">
        <f>data!D74</f>
        <v>4339912</v>
      </c>
      <c r="E25" s="14">
        <f>data!E74</f>
        <v>0</v>
      </c>
      <c r="F25" s="14">
        <f>data!F74</f>
        <v>642995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8000078</v>
      </c>
      <c r="D26" s="14">
        <f>data!D75</f>
        <v>31357043</v>
      </c>
      <c r="E26" s="14">
        <f>data!E75</f>
        <v>0</v>
      </c>
      <c r="F26" s="14">
        <f>data!F75</f>
        <v>10246001.609999999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4165</v>
      </c>
      <c r="D28" s="14">
        <f>data!D76</f>
        <v>7160</v>
      </c>
      <c r="E28" s="14">
        <f>data!E76</f>
        <v>39558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4359</v>
      </c>
      <c r="D29" s="14">
        <f>data!D77</f>
        <v>46440</v>
      </c>
      <c r="E29" s="14">
        <f>data!E77</f>
        <v>0</v>
      </c>
      <c r="F29" s="14">
        <f>data!F77</f>
        <v>4058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1588.9761109646424</v>
      </c>
      <c r="D30" s="14">
        <f>data!D78</f>
        <v>2731.5891847555436</v>
      </c>
      <c r="E30" s="14">
        <f>data!E78</f>
        <v>15091.648738905002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28575.649847116303</v>
      </c>
      <c r="D31" s="14">
        <f>data!D79</f>
        <v>162524.48601072063</v>
      </c>
      <c r="E31" s="14">
        <f>data!E79</f>
        <v>0</v>
      </c>
      <c r="F31" s="14">
        <f>data!F79</f>
        <v>68164.502627047666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18.430309586516401</v>
      </c>
      <c r="D32" s="84">
        <f>data!D80</f>
        <v>38.150632871486216</v>
      </c>
      <c r="E32" s="84">
        <f>data!E80</f>
        <v>0.16292260271740788</v>
      </c>
      <c r="F32" s="84">
        <f>data!F80</f>
        <v>16.970445203154739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VALLEY HOSPITAL AND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2495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82.26385615311456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7000112.1799999997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1483305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15702219.970000001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1053.5900000000001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9375.8000000000102</v>
      </c>
      <c r="I48" s="14">
        <f>data!P66</f>
        <v>501556.56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1026197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94561.489999999991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344.99</v>
      </c>
      <c r="I51" s="14">
        <f>data!P69</f>
        <v>36768.720000000001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-1571.74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9720.79000000001</v>
      </c>
      <c r="I53" s="14">
        <f>data!P71</f>
        <v>25844202.769999996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67054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52923</v>
      </c>
      <c r="I55" s="48">
        <f>+data!M681</f>
        <v>13166887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80048343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177982598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258030941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960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711</v>
      </c>
      <c r="I60" s="14">
        <f>data!P76</f>
        <v>28824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9880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366.24659460409526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271.25138412865806</v>
      </c>
      <c r="I62" s="14">
        <f>data!P78</f>
        <v>10996.554002987961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125050.68556148739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36.237969173118088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VALLEY HOSPITAL AND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23.276366435167624</v>
      </c>
      <c r="E74" s="26">
        <f>data!S60</f>
        <v>6.1866335607963512</v>
      </c>
      <c r="F74" s="26">
        <f>data!T60</f>
        <v>0</v>
      </c>
      <c r="G74" s="26">
        <f>data!U60</f>
        <v>26.023952736161103</v>
      </c>
      <c r="H74" s="26">
        <f>data!V60</f>
        <v>0</v>
      </c>
      <c r="I74" s="26">
        <f>data!W60</f>
        <v>2.4384739722687021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2400665.6399999997</v>
      </c>
      <c r="E75" s="14">
        <f>data!S61</f>
        <v>258855.13</v>
      </c>
      <c r="F75" s="14">
        <f>data!T61</f>
        <v>0</v>
      </c>
      <c r="G75" s="14">
        <f>data!U61</f>
        <v>1609466.4900000002</v>
      </c>
      <c r="H75" s="14">
        <f>data!V61</f>
        <v>0</v>
      </c>
      <c r="I75" s="14">
        <f>data!W61</f>
        <v>239701.64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455709</v>
      </c>
      <c r="E76" s="14">
        <f>data!S62</f>
        <v>87830</v>
      </c>
      <c r="F76" s="14">
        <f>data!T62</f>
        <v>0</v>
      </c>
      <c r="G76" s="14">
        <f>data!U62</f>
        <v>412564</v>
      </c>
      <c r="H76" s="14">
        <f>data!V62</f>
        <v>0</v>
      </c>
      <c r="I76" s="14">
        <f>data!W62</f>
        <v>46307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1041716.56</v>
      </c>
      <c r="E77" s="14">
        <f>data!S63</f>
        <v>0</v>
      </c>
      <c r="F77" s="14">
        <f>data!T63</f>
        <v>0</v>
      </c>
      <c r="G77" s="14">
        <f>data!U63</f>
        <v>17547</v>
      </c>
      <c r="H77" s="14">
        <f>data!V63</f>
        <v>0</v>
      </c>
      <c r="I77" s="14">
        <f>data!W63</f>
        <v>12275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268771.87</v>
      </c>
      <c r="E78" s="14">
        <f>data!S64</f>
        <v>287621.59000000003</v>
      </c>
      <c r="F78" s="14">
        <f>data!T64</f>
        <v>0</v>
      </c>
      <c r="G78" s="14">
        <f>data!U64</f>
        <v>1834921.38</v>
      </c>
      <c r="H78" s="14">
        <f>data!V64</f>
        <v>400</v>
      </c>
      <c r="I78" s="14">
        <f>data!W64</f>
        <v>8185.6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44073.26</v>
      </c>
      <c r="E80" s="14">
        <f>data!S66</f>
        <v>141338.85999999999</v>
      </c>
      <c r="F80" s="14">
        <f>data!T66</f>
        <v>0</v>
      </c>
      <c r="G80" s="14">
        <f>data!U66</f>
        <v>896522.77</v>
      </c>
      <c r="H80" s="14">
        <f>data!V66</f>
        <v>0</v>
      </c>
      <c r="I80" s="14">
        <f>data!W66</f>
        <v>132838.04999999999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86775</v>
      </c>
      <c r="E81" s="14">
        <f>data!S67</f>
        <v>0</v>
      </c>
      <c r="F81" s="14">
        <f>data!T67</f>
        <v>0</v>
      </c>
      <c r="G81" s="14">
        <f>data!U67</f>
        <v>26115</v>
      </c>
      <c r="H81" s="14">
        <f>data!V67</f>
        <v>0</v>
      </c>
      <c r="I81" s="14">
        <f>data!W67</f>
        <v>213006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62436.439999999995</v>
      </c>
      <c r="F82" s="14">
        <f>data!T68</f>
        <v>0</v>
      </c>
      <c r="G82" s="14">
        <f>data!U68</f>
        <v>83962.63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2125.4</v>
      </c>
      <c r="E83" s="14">
        <f>data!S69</f>
        <v>723.61</v>
      </c>
      <c r="F83" s="14">
        <f>data!T69</f>
        <v>0</v>
      </c>
      <c r="G83" s="14">
        <f>data!U69</f>
        <v>3427.2800000000007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0</v>
      </c>
      <c r="D85" s="14">
        <f>data!R71</f>
        <v>4299836.7300000004</v>
      </c>
      <c r="E85" s="14">
        <f>data!S71</f>
        <v>838805.62999999989</v>
      </c>
      <c r="F85" s="14">
        <f>data!T71</f>
        <v>0</v>
      </c>
      <c r="G85" s="14">
        <f>data!U71</f>
        <v>4884526.5500000007</v>
      </c>
      <c r="H85" s="14">
        <f>data!V71</f>
        <v>400</v>
      </c>
      <c r="I85" s="14">
        <f>data!W71</f>
        <v>652313.29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182722</v>
      </c>
      <c r="D87" s="48">
        <f>+data!M683</f>
        <v>1897002</v>
      </c>
      <c r="E87" s="48">
        <f>+data!M684</f>
        <v>607350</v>
      </c>
      <c r="F87" s="48">
        <f>+data!M685</f>
        <v>0</v>
      </c>
      <c r="G87" s="48">
        <f>+data!M686</f>
        <v>2207254</v>
      </c>
      <c r="H87" s="48">
        <f>+data!M687</f>
        <v>140142</v>
      </c>
      <c r="I87" s="48">
        <f>+data!M688</f>
        <v>414758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0</v>
      </c>
      <c r="D88" s="14">
        <f>data!R73</f>
        <v>6282287</v>
      </c>
      <c r="E88" s="14">
        <f>data!S73</f>
        <v>0</v>
      </c>
      <c r="F88" s="14">
        <f>data!T73</f>
        <v>0</v>
      </c>
      <c r="G88" s="14">
        <f>data!U73</f>
        <v>26466613</v>
      </c>
      <c r="H88" s="14">
        <f>data!V73</f>
        <v>1025360</v>
      </c>
      <c r="I88" s="14">
        <f>data!W73</f>
        <v>2158848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0</v>
      </c>
      <c r="D89" s="14">
        <f>data!R74</f>
        <v>18609642</v>
      </c>
      <c r="E89" s="14">
        <f>data!S74</f>
        <v>0</v>
      </c>
      <c r="F89" s="14">
        <f>data!T74</f>
        <v>0</v>
      </c>
      <c r="G89" s="14">
        <f>data!U74</f>
        <v>24768354</v>
      </c>
      <c r="H89" s="14">
        <f>data!V74</f>
        <v>3359440</v>
      </c>
      <c r="I89" s="14">
        <f>data!W74</f>
        <v>8852128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0</v>
      </c>
      <c r="D90" s="14">
        <f>data!R75</f>
        <v>24891929</v>
      </c>
      <c r="E90" s="14">
        <f>data!S75</f>
        <v>0</v>
      </c>
      <c r="F90" s="14">
        <f>data!T75</f>
        <v>0</v>
      </c>
      <c r="G90" s="14">
        <f>data!U75</f>
        <v>51234967</v>
      </c>
      <c r="H90" s="14">
        <f>data!V75</f>
        <v>4384800</v>
      </c>
      <c r="I90" s="14">
        <f>data!W75</f>
        <v>11010976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2616</v>
      </c>
      <c r="D92" s="14">
        <f>data!R76</f>
        <v>662</v>
      </c>
      <c r="E92" s="14">
        <f>data!S76</f>
        <v>4690</v>
      </c>
      <c r="F92" s="14">
        <f>data!T76</f>
        <v>0</v>
      </c>
      <c r="G92" s="14">
        <f>data!U76</f>
        <v>3779</v>
      </c>
      <c r="H92" s="14">
        <f>data!V76</f>
        <v>1616</v>
      </c>
      <c r="I92" s="14">
        <f>data!W76</f>
        <v>1549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209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998.02197029615957</v>
      </c>
      <c r="D94" s="14">
        <f>data!R78</f>
        <v>252.55754752907401</v>
      </c>
      <c r="E94" s="14">
        <f>data!S78</f>
        <v>1789.2672173887572</v>
      </c>
      <c r="F94" s="14">
        <f>data!T78</f>
        <v>0</v>
      </c>
      <c r="G94" s="14">
        <f>data!U78</f>
        <v>1441.7144593842459</v>
      </c>
      <c r="H94" s="14">
        <f>data!V78</f>
        <v>616.51510091689363</v>
      </c>
      <c r="I94" s="14">
        <f>data!W78</f>
        <v>590.95414066848286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24867.874318199385</v>
      </c>
      <c r="E95" s="14">
        <f>data!S79</f>
        <v>0</v>
      </c>
      <c r="F95" s="14">
        <f>data!T79</f>
        <v>0</v>
      </c>
      <c r="G95" s="14">
        <f>data!U79</f>
        <v>173.55350512146489</v>
      </c>
      <c r="H95" s="14">
        <f>data!V79</f>
        <v>0</v>
      </c>
      <c r="I95" s="14">
        <f>data!W79</f>
        <v>21633.060139796358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16.191786299151811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VALLEY HOSPITAL AND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08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8.5848143823856429</v>
      </c>
      <c r="D106" s="26">
        <f>data!Y60</f>
        <v>28.930745886447841</v>
      </c>
      <c r="E106" s="26">
        <f>data!Z60</f>
        <v>0</v>
      </c>
      <c r="F106" s="26">
        <f>data!AA60</f>
        <v>2.4329219174749426</v>
      </c>
      <c r="G106" s="26">
        <f>data!AB60</f>
        <v>18.123752737243322</v>
      </c>
      <c r="H106" s="26">
        <f>data!AC60</f>
        <v>16.683483559358429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665925.92999999993</v>
      </c>
      <c r="D107" s="14">
        <f>data!Y61</f>
        <v>2742634.3400000003</v>
      </c>
      <c r="E107" s="14">
        <f>data!Z61</f>
        <v>0</v>
      </c>
      <c r="F107" s="14">
        <f>data!AA61</f>
        <v>281711.27</v>
      </c>
      <c r="G107" s="14">
        <f>data!AB61</f>
        <v>1794012.72</v>
      </c>
      <c r="H107" s="14">
        <f>data!AC61</f>
        <v>1416521.18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145873</v>
      </c>
      <c r="D108" s="14">
        <f>data!Y62</f>
        <v>547635</v>
      </c>
      <c r="E108" s="14">
        <f>data!Z62</f>
        <v>0</v>
      </c>
      <c r="F108" s="14">
        <f>data!AA62</f>
        <v>49407</v>
      </c>
      <c r="G108" s="14">
        <f>data!AB62</f>
        <v>343524</v>
      </c>
      <c r="H108" s="14">
        <f>data!AC62</f>
        <v>300870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7224.38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148049.93999999997</v>
      </c>
      <c r="D110" s="14">
        <f>data!Y64</f>
        <v>1294418.74</v>
      </c>
      <c r="E110" s="14">
        <f>data!Z64</f>
        <v>0</v>
      </c>
      <c r="F110" s="14">
        <f>data!AA64</f>
        <v>510639.99999999994</v>
      </c>
      <c r="G110" s="14">
        <f>data!AB64</f>
        <v>3665221.2299999995</v>
      </c>
      <c r="H110" s="14">
        <f>data!AC64</f>
        <v>178745.99000000002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127604.65</v>
      </c>
      <c r="D112" s="14">
        <f>data!Y66</f>
        <v>291456.39</v>
      </c>
      <c r="E112" s="14">
        <f>data!Z66</f>
        <v>0</v>
      </c>
      <c r="F112" s="14">
        <f>data!AA66</f>
        <v>43916.32</v>
      </c>
      <c r="G112" s="14">
        <f>data!AB66</f>
        <v>79181.41</v>
      </c>
      <c r="H112" s="14">
        <f>data!AC66</f>
        <v>18698.849999999999</v>
      </c>
      <c r="I112" s="14">
        <f>data!AD66</f>
        <v>149731.56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232084</v>
      </c>
      <c r="D113" s="14">
        <f>data!Y67</f>
        <v>334185</v>
      </c>
      <c r="E113" s="14">
        <f>data!Z67</f>
        <v>0</v>
      </c>
      <c r="F113" s="14">
        <f>data!AA67</f>
        <v>84769</v>
      </c>
      <c r="G113" s="14">
        <f>data!AB67</f>
        <v>12024</v>
      </c>
      <c r="H113" s="14">
        <f>data!AC67</f>
        <v>21924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89671.849999999977</v>
      </c>
      <c r="H114" s="14">
        <f>data!AC68</f>
        <v>18980.440000000002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5800</v>
      </c>
      <c r="D115" s="14">
        <f>data!Y69</f>
        <v>30311.31</v>
      </c>
      <c r="E115" s="14">
        <f>data!Z69</f>
        <v>0</v>
      </c>
      <c r="F115" s="14">
        <f>data!AA69</f>
        <v>0</v>
      </c>
      <c r="G115" s="14">
        <f>data!AB69</f>
        <v>7457.1399999999994</v>
      </c>
      <c r="H115" s="14">
        <f>data!AC69</f>
        <v>539.13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-262.99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1325337.5199999998</v>
      </c>
      <c r="D117" s="14">
        <f>data!Y71</f>
        <v>5247602.169999999</v>
      </c>
      <c r="E117" s="14">
        <f>data!Z71</f>
        <v>0</v>
      </c>
      <c r="F117" s="14">
        <f>data!AA71</f>
        <v>970443.59</v>
      </c>
      <c r="G117" s="14">
        <f>data!AB71</f>
        <v>5991092.3499999987</v>
      </c>
      <c r="H117" s="14">
        <f>data!AC71</f>
        <v>1956279.5899999999</v>
      </c>
      <c r="I117" s="14">
        <f>data!AD71</f>
        <v>149731.56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838549</v>
      </c>
      <c r="D119" s="48">
        <f>+data!M690</f>
        <v>2921926</v>
      </c>
      <c r="E119" s="48">
        <f>+data!M691</f>
        <v>0</v>
      </c>
      <c r="F119" s="48">
        <f>+data!M692</f>
        <v>516672</v>
      </c>
      <c r="G119" s="48">
        <f>+data!M693</f>
        <v>2592162</v>
      </c>
      <c r="H119" s="48">
        <f>+data!M694</f>
        <v>866034</v>
      </c>
      <c r="I119" s="48">
        <f>+data!M695</f>
        <v>87127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11798931</v>
      </c>
      <c r="D120" s="14">
        <f>data!Y73</f>
        <v>17308903</v>
      </c>
      <c r="E120" s="14">
        <f>data!Z73</f>
        <v>0</v>
      </c>
      <c r="F120" s="14">
        <f>data!AA73</f>
        <v>3249486</v>
      </c>
      <c r="G120" s="14">
        <f>data!AB73</f>
        <v>32424091.559999995</v>
      </c>
      <c r="H120" s="14">
        <f>data!AC73</f>
        <v>19181923</v>
      </c>
      <c r="I120" s="14">
        <f>data!AD73</f>
        <v>1271880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42534518</v>
      </c>
      <c r="D121" s="14">
        <f>data!Y74</f>
        <v>36848773</v>
      </c>
      <c r="E121" s="14">
        <f>data!Z74</f>
        <v>0</v>
      </c>
      <c r="F121" s="14">
        <f>data!AA74</f>
        <v>17024864</v>
      </c>
      <c r="G121" s="14">
        <f>data!AB74</f>
        <v>28601416.600000001</v>
      </c>
      <c r="H121" s="14">
        <f>data!AC74</f>
        <v>1812075</v>
      </c>
      <c r="I121" s="14">
        <f>data!AD74</f>
        <v>16000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54333449</v>
      </c>
      <c r="D122" s="14">
        <f>data!Y75</f>
        <v>54157676</v>
      </c>
      <c r="E122" s="14">
        <f>data!Z75</f>
        <v>0</v>
      </c>
      <c r="F122" s="14">
        <f>data!AA75</f>
        <v>20274350</v>
      </c>
      <c r="G122" s="14">
        <f>data!AB75</f>
        <v>61025508.159999996</v>
      </c>
      <c r="H122" s="14">
        <f>data!AC75</f>
        <v>20993998</v>
      </c>
      <c r="I122" s="14">
        <f>data!AD75</f>
        <v>1287880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572</v>
      </c>
      <c r="D124" s="14">
        <f>data!Y76</f>
        <v>10453</v>
      </c>
      <c r="E124" s="14">
        <f>data!Z76</f>
        <v>0</v>
      </c>
      <c r="F124" s="14">
        <f>data!AA76</f>
        <v>1001</v>
      </c>
      <c r="G124" s="14">
        <f>data!AB76</f>
        <v>3319</v>
      </c>
      <c r="H124" s="14">
        <f>data!AC76</f>
        <v>1127</v>
      </c>
      <c r="I124" s="14">
        <f>data!AD76</f>
        <v>414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218.2219292849401</v>
      </c>
      <c r="D126" s="14">
        <f>data!Y78</f>
        <v>3987.8913056214665</v>
      </c>
      <c r="E126" s="14">
        <f>data!Z78</f>
        <v>0</v>
      </c>
      <c r="F126" s="14">
        <f>data!AA78</f>
        <v>381.88837624864516</v>
      </c>
      <c r="G126" s="14">
        <f>data!AB78</f>
        <v>1266.2212994697836</v>
      </c>
      <c r="H126" s="14">
        <f>data!AC78</f>
        <v>429.95824179043268</v>
      </c>
      <c r="I126" s="14">
        <f>data!AD78</f>
        <v>157.94384392301609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19855.197949253801</v>
      </c>
      <c r="D127" s="14">
        <f>data!Y79</f>
        <v>81493.76736335078</v>
      </c>
      <c r="E127" s="14">
        <f>data!Z79</f>
        <v>0</v>
      </c>
      <c r="F127" s="14">
        <f>data!AA79</f>
        <v>0</v>
      </c>
      <c r="G127" s="14">
        <f>data!AB79</f>
        <v>3905.9176647289678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2.2480883558564262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1.078767123139895E-3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VALLEY HOSPITAL AND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6.4433753415831001</v>
      </c>
      <c r="D138" s="26">
        <f>data!AF60</f>
        <v>0</v>
      </c>
      <c r="E138" s="26">
        <f>data!AG60</f>
        <v>55.958489033430347</v>
      </c>
      <c r="F138" s="26">
        <f>data!AH60</f>
        <v>0</v>
      </c>
      <c r="G138" s="26">
        <f>data!AI60</f>
        <v>23.082452051632544</v>
      </c>
      <c r="H138" s="26">
        <f>data!AJ60</f>
        <v>3.432555478981842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595461.31000000006</v>
      </c>
      <c r="D139" s="14">
        <f>data!AF61</f>
        <v>0</v>
      </c>
      <c r="E139" s="14">
        <f>data!AG61</f>
        <v>4961062.75</v>
      </c>
      <c r="F139" s="14">
        <f>data!AH61</f>
        <v>0</v>
      </c>
      <c r="G139" s="14">
        <f>data!AI61</f>
        <v>1926217.95</v>
      </c>
      <c r="H139" s="14">
        <f>data!AJ61</f>
        <v>411882.89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120259</v>
      </c>
      <c r="D140" s="14">
        <f>data!AF62</f>
        <v>0</v>
      </c>
      <c r="E140" s="14">
        <f>data!AG62</f>
        <v>1005342</v>
      </c>
      <c r="F140" s="14">
        <f>data!AH62</f>
        <v>0</v>
      </c>
      <c r="G140" s="14">
        <f>data!AI62</f>
        <v>384699</v>
      </c>
      <c r="H140" s="14">
        <f>data!AJ62</f>
        <v>67549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1694344.88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1029.54</v>
      </c>
      <c r="D142" s="14">
        <f>data!AF64</f>
        <v>0</v>
      </c>
      <c r="E142" s="14">
        <f>data!AG64</f>
        <v>944703.44000000018</v>
      </c>
      <c r="F142" s="14">
        <f>data!AH64</f>
        <v>0</v>
      </c>
      <c r="G142" s="14">
        <f>data!AI64</f>
        <v>195587.09999999998</v>
      </c>
      <c r="H142" s="14">
        <f>data!AJ64</f>
        <v>1014.52</v>
      </c>
      <c r="I142" s="14">
        <f>data!AK64</f>
        <v>270.36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48218.54</v>
      </c>
      <c r="F144" s="14">
        <f>data!AH66</f>
        <v>0</v>
      </c>
      <c r="G144" s="14">
        <f>data!AI66</f>
        <v>775.6</v>
      </c>
      <c r="H144" s="14">
        <f>data!AJ66</f>
        <v>-1254.9100000000001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43959</v>
      </c>
      <c r="F145" s="14">
        <f>data!AH67</f>
        <v>0</v>
      </c>
      <c r="G145" s="14">
        <f>data!AI67</f>
        <v>117641</v>
      </c>
      <c r="H145" s="14">
        <f>data!AJ67</f>
        <v>0</v>
      </c>
      <c r="I145" s="14">
        <f>data!AK67</f>
        <v>1698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1388.9</v>
      </c>
      <c r="D147" s="14">
        <f>data!AF69</f>
        <v>0</v>
      </c>
      <c r="E147" s="14">
        <f>data!AG69</f>
        <v>23471.81</v>
      </c>
      <c r="F147" s="14">
        <f>data!AH69</f>
        <v>0</v>
      </c>
      <c r="G147" s="14">
        <f>data!AI69</f>
        <v>1796.47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718138.75000000012</v>
      </c>
      <c r="D149" s="14">
        <f>data!AF71</f>
        <v>0</v>
      </c>
      <c r="E149" s="14">
        <f>data!AG71</f>
        <v>8721102.4199999999</v>
      </c>
      <c r="F149" s="14">
        <f>data!AH71</f>
        <v>0</v>
      </c>
      <c r="G149" s="14">
        <f>data!AI71</f>
        <v>2626717.1200000006</v>
      </c>
      <c r="H149" s="14">
        <f>data!AJ71</f>
        <v>479191.50000000006</v>
      </c>
      <c r="I149" s="14">
        <f>data!AK71</f>
        <v>1968.3600000000001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298169</v>
      </c>
      <c r="D151" s="48">
        <f>+data!M697</f>
        <v>0</v>
      </c>
      <c r="E151" s="48">
        <f>+data!M698</f>
        <v>5073677</v>
      </c>
      <c r="F151" s="48">
        <f>+data!M699</f>
        <v>0</v>
      </c>
      <c r="G151" s="48">
        <f>+data!M700</f>
        <v>1202276</v>
      </c>
      <c r="H151" s="48">
        <f>+data!M701</f>
        <v>200560</v>
      </c>
      <c r="I151" s="48">
        <f>+data!M702</f>
        <v>9218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2568323.0499999993</v>
      </c>
      <c r="D152" s="14">
        <f>data!AF73</f>
        <v>0</v>
      </c>
      <c r="E152" s="14">
        <f>data!AG73</f>
        <v>20690447.000000004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1276637.17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599377.08000000007</v>
      </c>
      <c r="D153" s="14">
        <f>data!AF74</f>
        <v>0</v>
      </c>
      <c r="E153" s="14">
        <f>data!AG74</f>
        <v>103237466.12</v>
      </c>
      <c r="F153" s="14">
        <f>data!AH74</f>
        <v>0</v>
      </c>
      <c r="G153" s="14">
        <f>data!AI74</f>
        <v>0</v>
      </c>
      <c r="H153" s="14">
        <f>data!AJ74</f>
        <v>-23200</v>
      </c>
      <c r="I153" s="14">
        <f>data!AK74</f>
        <v>106556.47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3167700.1299999994</v>
      </c>
      <c r="D154" s="14">
        <f>data!AF75</f>
        <v>0</v>
      </c>
      <c r="E154" s="14">
        <f>data!AG75</f>
        <v>123927913.12</v>
      </c>
      <c r="F154" s="14">
        <f>data!AH75</f>
        <v>0</v>
      </c>
      <c r="G154" s="14">
        <f>data!AI75</f>
        <v>0</v>
      </c>
      <c r="H154" s="14">
        <f>data!AJ75</f>
        <v>-23200</v>
      </c>
      <c r="I154" s="14">
        <f>data!AK75</f>
        <v>1383193.64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524</v>
      </c>
      <c r="D156" s="14">
        <f>data!AF76</f>
        <v>0</v>
      </c>
      <c r="E156" s="14">
        <f>data!AG76</f>
        <v>10843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1688</v>
      </c>
      <c r="F157" s="14">
        <f>data!AH77</f>
        <v>0</v>
      </c>
      <c r="G157" s="14">
        <f>data!AI77</f>
        <v>571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199.90959955473534</v>
      </c>
      <c r="D158" s="14">
        <f>data!AF78</f>
        <v>0</v>
      </c>
      <c r="E158" s="14">
        <f>data!AG78</f>
        <v>4136.6789846793799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0</v>
      </c>
      <c r="D159" s="14">
        <f>data!AF79</f>
        <v>0</v>
      </c>
      <c r="E159" s="14">
        <f>data!AG79</f>
        <v>154092.58248230378</v>
      </c>
      <c r="F159" s="14">
        <f>data!AH79</f>
        <v>0</v>
      </c>
      <c r="G159" s="14">
        <f>data!AI79</f>
        <v>60529.616829603117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30.346184242418332</v>
      </c>
      <c r="F160" s="26">
        <f>data!AH80</f>
        <v>0</v>
      </c>
      <c r="G160" s="26">
        <f>data!AI80</f>
        <v>17.621195887997096</v>
      </c>
      <c r="H160" s="26">
        <f>data!AJ80</f>
        <v>2.8725123283736287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VALLEY HOSPITAL AND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202.35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202.35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5042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715318.00000000012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88710.1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804028.10000000009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VALLEY HOSPITAL AND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67205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9.305776026122496</v>
      </c>
      <c r="G202" s="26">
        <f>data!AW60</f>
        <v>0</v>
      </c>
      <c r="H202" s="26">
        <f>data!AX60</f>
        <v>0</v>
      </c>
      <c r="I202" s="26">
        <f>data!AY60</f>
        <v>27.488146571576966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727887.73</v>
      </c>
      <c r="G203" s="14">
        <f>data!AW61</f>
        <v>0</v>
      </c>
      <c r="H203" s="14">
        <f>data!AX61</f>
        <v>0</v>
      </c>
      <c r="I203" s="14">
        <f>data!AY61</f>
        <v>1157976.2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162456</v>
      </c>
      <c r="G204" s="14">
        <f>data!AW62</f>
        <v>0</v>
      </c>
      <c r="H204" s="14">
        <f>data!AX62</f>
        <v>0</v>
      </c>
      <c r="I204" s="14">
        <f>data!AY62</f>
        <v>390673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11180.5</v>
      </c>
      <c r="G206" s="14">
        <f>data!AW64</f>
        <v>0</v>
      </c>
      <c r="H206" s="14">
        <f>data!AX64</f>
        <v>0</v>
      </c>
      <c r="I206" s="14">
        <f>data!AY64</f>
        <v>744505.58000000007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29845.24</v>
      </c>
      <c r="G208" s="14">
        <f>data!AW66</f>
        <v>6933</v>
      </c>
      <c r="H208" s="14">
        <f>data!AX66</f>
        <v>0</v>
      </c>
      <c r="I208" s="14">
        <f>data!AY66</f>
        <v>41102.86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61219</v>
      </c>
      <c r="G209" s="14">
        <f>data!AW67</f>
        <v>0</v>
      </c>
      <c r="H209" s="14">
        <f>data!AX67</f>
        <v>0</v>
      </c>
      <c r="I209" s="14">
        <f>data!AY67</f>
        <v>10341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311.35000000000002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14537.4</v>
      </c>
      <c r="G211" s="14">
        <f>data!AW69</f>
        <v>0</v>
      </c>
      <c r="H211" s="14">
        <f>data!AX69</f>
        <v>0</v>
      </c>
      <c r="I211" s="14">
        <f>data!AY69</f>
        <v>4206.99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-535374.24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1007125.87</v>
      </c>
      <c r="G213" s="14">
        <f>data!AW71</f>
        <v>6933</v>
      </c>
      <c r="H213" s="14">
        <f>data!AX71</f>
        <v>0</v>
      </c>
      <c r="I213" s="14">
        <f>data!AY71</f>
        <v>1813742.7400000005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479383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3286814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4760442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8047256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762</v>
      </c>
      <c r="G220" s="14">
        <f>data!AW76</f>
        <v>0</v>
      </c>
      <c r="H220" s="14">
        <f>data!AX76</f>
        <v>0</v>
      </c>
      <c r="I220" s="85">
        <f>data!AY76</f>
        <v>5359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290.70823446700058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18883.105701270462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1.4787499997974318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VALLEY HOSPITAL AND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202634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6.5815438347148563</v>
      </c>
      <c r="G234" s="26">
        <f>data!BD60</f>
        <v>4.5299684925301413</v>
      </c>
      <c r="H234" s="26">
        <f>data!BE60</f>
        <v>9.6884890397686991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248134.09</v>
      </c>
      <c r="G235" s="14">
        <f>data!BD61</f>
        <v>258122.27</v>
      </c>
      <c r="H235" s="14">
        <f>data!BE61</f>
        <v>758918.71000000008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91077</v>
      </c>
      <c r="G236" s="14">
        <f>data!BD62</f>
        <v>70261</v>
      </c>
      <c r="H236" s="14">
        <f>data!BE62</f>
        <v>172941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14870.18</v>
      </c>
      <c r="E238" s="14">
        <f>data!BB64</f>
        <v>0</v>
      </c>
      <c r="F238" s="14">
        <f>data!BC64</f>
        <v>0</v>
      </c>
      <c r="G238" s="14">
        <f>data!BD64</f>
        <v>-617891.09000000008</v>
      </c>
      <c r="H238" s="14">
        <f>data!BE64</f>
        <v>40624.36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3469.26</v>
      </c>
      <c r="G239" s="14">
        <f>data!BD65</f>
        <v>0</v>
      </c>
      <c r="H239" s="14">
        <f>data!BE65</f>
        <v>499639.52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477383.03</v>
      </c>
      <c r="E240" s="14">
        <f>data!BB66</f>
        <v>0</v>
      </c>
      <c r="F240" s="14">
        <f>data!BC66</f>
        <v>260</v>
      </c>
      <c r="G240" s="14">
        <f>data!BD66</f>
        <v>388.59</v>
      </c>
      <c r="H240" s="14">
        <f>data!BE66</f>
        <v>843107.46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3097</v>
      </c>
      <c r="G241" s="14">
        <f>data!BD67</f>
        <v>7447</v>
      </c>
      <c r="H241" s="14">
        <f>data!BE67</f>
        <v>5584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83513.83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6710.69</v>
      </c>
      <c r="H243" s="14">
        <f>data!BE69</f>
        <v>261459.89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492253.21</v>
      </c>
      <c r="E245" s="14">
        <f>data!BB71</f>
        <v>0</v>
      </c>
      <c r="F245" s="14">
        <f>data!BC71</f>
        <v>346037.35</v>
      </c>
      <c r="G245" s="14">
        <f>data!BD71</f>
        <v>-191447.71000000002</v>
      </c>
      <c r="H245" s="14">
        <f>data!BE71</f>
        <v>2582274.94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390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48771</v>
      </c>
      <c r="I252" s="85">
        <f>data!BF76</f>
        <v>2412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149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VALLEY HOSPITAL AND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1.0972404108085974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21.438679449117991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49454.59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1019347.0900000001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15936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307725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48.96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38785.120000000003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3642.51</v>
      </c>
      <c r="G272" s="14">
        <f>data!BK66</f>
        <v>0</v>
      </c>
      <c r="H272" s="14">
        <f>data!BL66</f>
        <v>30297.5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22753.16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1033.9900000000002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65439.549999999996</v>
      </c>
      <c r="D277" s="14">
        <f>data!BH71</f>
        <v>0</v>
      </c>
      <c r="E277" s="14">
        <f>data!BI71</f>
        <v>0</v>
      </c>
      <c r="F277" s="14">
        <f>data!BJ71</f>
        <v>3642.51</v>
      </c>
      <c r="G277" s="14">
        <f>data!BK71</f>
        <v>0</v>
      </c>
      <c r="H277" s="14">
        <f>data!BL71</f>
        <v>1419941.86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>
        <f>IF(data!BL80&gt;0,data!BL80,"")</f>
        <v>2.7956849311238791E-2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VALLEY HOSPITAL AND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88.419032864600155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8229963.4999999991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2114174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586918.43999999994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320873.73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433.71000000000004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4744943.12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1610052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203640.27999999997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862886.13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-120.47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18673764.440000001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8421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1123</v>
      </c>
      <c r="H316" s="85">
        <f>data!BS76</f>
        <v>996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380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>
        <f>IF(data!BN80&gt;0,data!BN80,"")</f>
        <v>8.6301369851191599E-3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VALLEY HOSPITAL AND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11.771166436743677</v>
      </c>
      <c r="G330" s="26">
        <f>data!BY60</f>
        <v>9.3077609576290747</v>
      </c>
      <c r="H330" s="26">
        <f>data!BZ60</f>
        <v>0.33075958899578639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1153665.5900000001</v>
      </c>
      <c r="G331" s="86">
        <f>data!BY61</f>
        <v>1057859.25</v>
      </c>
      <c r="H331" s="86">
        <f>data!BZ61</f>
        <v>32578.11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224945</v>
      </c>
      <c r="G332" s="86">
        <f>data!BY62</f>
        <v>179645</v>
      </c>
      <c r="H332" s="86">
        <f>data!BZ62</f>
        <v>27749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7310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5307.66</v>
      </c>
      <c r="G334" s="86">
        <f>data!BY64</f>
        <v>5954.26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107050.94</v>
      </c>
      <c r="G336" s="86">
        <f>data!BY66</f>
        <v>1950</v>
      </c>
      <c r="H336" s="86">
        <f>data!BZ66</f>
        <v>1157.1400000000001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160976.21999999997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6268.36</v>
      </c>
      <c r="G339" s="86">
        <f>data!BY69</f>
        <v>6521.08</v>
      </c>
      <c r="H339" s="86">
        <f>data!BZ69</f>
        <v>145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-1000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0</v>
      </c>
      <c r="E341" s="14">
        <f>data!BW71</f>
        <v>-1000</v>
      </c>
      <c r="F341" s="14">
        <f>data!BX71</f>
        <v>1504547.55</v>
      </c>
      <c r="G341" s="14">
        <f>data!BY71</f>
        <v>1412905.81</v>
      </c>
      <c r="H341" s="14">
        <f>data!BZ71</f>
        <v>61629.25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2596</v>
      </c>
      <c r="E348" s="85">
        <f>data!BW76</f>
        <v>0</v>
      </c>
      <c r="F348" s="85">
        <f>data!BX76</f>
        <v>0</v>
      </c>
      <c r="G348" s="85">
        <f>data!BY76</f>
        <v>7261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990</v>
      </c>
      <c r="E350" s="85">
        <f>data!BW78</f>
        <v>0</v>
      </c>
      <c r="F350" s="85">
        <f>data!BX78</f>
        <v>0</v>
      </c>
      <c r="G350" s="85">
        <f>data!BY78</f>
        <v>2770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>
        <f>IF(data!BX80&gt;0,data!BX80,"")</f>
        <v>0.38798698624822092</v>
      </c>
      <c r="G352" s="212">
        <f>IF(data!BY80&gt;0,data!BY80,"")</f>
        <v>0.54354520540499385</v>
      </c>
      <c r="H352" s="212">
        <f>IF(data!BZ80&gt;0,data!BZ80,"")</f>
        <v>7.9258219167224905E-2</v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VALLEY HOSPITAL AND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57.127326019571605</v>
      </c>
      <c r="E362" s="213"/>
      <c r="F362" s="207"/>
      <c r="G362" s="207"/>
      <c r="H362" s="207"/>
      <c r="I362" s="87">
        <f>data!CE60</f>
        <v>677.49648141404145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3108779.94</v>
      </c>
      <c r="E363" s="214"/>
      <c r="F363" s="215"/>
      <c r="G363" s="215"/>
      <c r="H363" s="215"/>
      <c r="I363" s="86">
        <f>data!CE61</f>
        <v>55198517.650000013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1271360</v>
      </c>
      <c r="E364" s="214"/>
      <c r="F364" s="215"/>
      <c r="G364" s="215"/>
      <c r="H364" s="215"/>
      <c r="I364" s="86">
        <f>data!CE62</f>
        <v>12786196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2158311.73</v>
      </c>
      <c r="E365" s="214"/>
      <c r="F365" s="215"/>
      <c r="G365" s="215"/>
      <c r="H365" s="215"/>
      <c r="I365" s="86">
        <f>data!CE63</f>
        <v>5675647.9900000002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471789.20999999996</v>
      </c>
      <c r="E366" s="214"/>
      <c r="F366" s="215"/>
      <c r="G366" s="215"/>
      <c r="H366" s="215"/>
      <c r="I366" s="86">
        <f>data!CE64</f>
        <v>27879016.870000008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51034.84</v>
      </c>
      <c r="E367" s="214"/>
      <c r="F367" s="215"/>
      <c r="G367" s="215"/>
      <c r="H367" s="215"/>
      <c r="I367" s="86">
        <f>data!CE65</f>
        <v>555630.92000000004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524331.43999999994</v>
      </c>
      <c r="E368" s="214"/>
      <c r="F368" s="215"/>
      <c r="G368" s="215"/>
      <c r="H368" s="215"/>
      <c r="I368" s="86">
        <f>data!CE66</f>
        <v>9381920.1600000001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2731279</v>
      </c>
      <c r="E369" s="214"/>
      <c r="F369" s="215"/>
      <c r="G369" s="215"/>
      <c r="H369" s="215"/>
      <c r="I369" s="86">
        <f>data!CE67</f>
        <v>6936900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1703.29</v>
      </c>
      <c r="E370" s="214"/>
      <c r="F370" s="215"/>
      <c r="G370" s="215"/>
      <c r="H370" s="215"/>
      <c r="I370" s="86">
        <f>data!CE68</f>
        <v>833371.8899999999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3126340.5199999996</v>
      </c>
      <c r="E371" s="86">
        <f>data!CD69</f>
        <v>5325029.1100000003</v>
      </c>
      <c r="F371" s="215"/>
      <c r="G371" s="215"/>
      <c r="H371" s="215"/>
      <c r="I371" s="86">
        <f>data!CE69</f>
        <v>9769911.3900000006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-456981.70000000007</v>
      </c>
      <c r="E372" s="225">
        <f>data!CD70</f>
        <v>0</v>
      </c>
      <c r="F372" s="216"/>
      <c r="G372" s="216"/>
      <c r="H372" s="216"/>
      <c r="I372" s="14">
        <f>-data!CE70</f>
        <v>-995311.14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12987948.27</v>
      </c>
      <c r="E373" s="86">
        <f>data!CD71</f>
        <v>5325029.1100000003</v>
      </c>
      <c r="F373" s="215"/>
      <c r="G373" s="215"/>
      <c r="H373" s="215"/>
      <c r="I373" s="14">
        <f>data!CE71</f>
        <v>128021801.73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/>
      </c>
      <c r="E376" s="210"/>
      <c r="F376" s="207"/>
      <c r="G376" s="207"/>
      <c r="H376" s="207"/>
      <c r="I376" s="85">
        <f>data!CE73</f>
        <v>274252144.05000007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474279183.37000006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/>
      </c>
      <c r="E378" s="210"/>
      <c r="F378" s="207"/>
      <c r="G378" s="207"/>
      <c r="H378" s="207"/>
      <c r="I378" s="85">
        <f>data!CE75</f>
        <v>748531327.41999996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202634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67205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52093.718267568904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769750.00000000012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>
        <f>IF(data!CC80&gt;0,data!CC80,"")</f>
        <v>0.84047465741911309</v>
      </c>
      <c r="E384" s="213"/>
      <c r="F384" s="207"/>
      <c r="G384" s="207"/>
      <c r="H384" s="207"/>
      <c r="I384" s="84">
        <f>data!CE80</f>
        <v>182.59972737224666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2020-11-20T22:03:44Z</dcterms:modified>
</cp:coreProperties>
</file>