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N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K726" i="10"/>
  <c r="AJ726" i="10"/>
  <c r="AI726" i="10"/>
  <c r="AH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D612" i="10"/>
  <c r="F550" i="10"/>
  <c r="E550" i="10"/>
  <c r="H550" i="10"/>
  <c r="F546" i="10"/>
  <c r="E546" i="10"/>
  <c r="F545" i="10"/>
  <c r="E545" i="10"/>
  <c r="H545" i="10"/>
  <c r="F544" i="10"/>
  <c r="E544" i="10"/>
  <c r="F540" i="10"/>
  <c r="E540" i="10"/>
  <c r="H540" i="10"/>
  <c r="E539" i="10"/>
  <c r="H538" i="10"/>
  <c r="E538" i="10"/>
  <c r="F538" i="10"/>
  <c r="H537" i="10"/>
  <c r="F537" i="10"/>
  <c r="E537" i="10"/>
  <c r="H536" i="10"/>
  <c r="F536" i="10"/>
  <c r="E536" i="10"/>
  <c r="F535" i="10"/>
  <c r="E535" i="10"/>
  <c r="H535" i="10"/>
  <c r="H534" i="10"/>
  <c r="F534" i="10"/>
  <c r="E534" i="10"/>
  <c r="E533" i="10"/>
  <c r="E532" i="10"/>
  <c r="H532" i="10"/>
  <c r="E531" i="10"/>
  <c r="F531" i="10"/>
  <c r="E530" i="10"/>
  <c r="F529" i="10"/>
  <c r="E529" i="10"/>
  <c r="F528" i="10"/>
  <c r="E528" i="10"/>
  <c r="F527" i="10"/>
  <c r="E527" i="10"/>
  <c r="H527" i="10"/>
  <c r="F526" i="10"/>
  <c r="E526" i="10"/>
  <c r="E525" i="10"/>
  <c r="E524" i="10"/>
  <c r="F524" i="10"/>
  <c r="E523" i="10"/>
  <c r="E522" i="10"/>
  <c r="F522" i="10"/>
  <c r="F521" i="10"/>
  <c r="E520" i="10"/>
  <c r="F520" i="10"/>
  <c r="E519" i="10"/>
  <c r="F518" i="10"/>
  <c r="E518" i="10"/>
  <c r="E517" i="10"/>
  <c r="F517" i="10"/>
  <c r="E516" i="10"/>
  <c r="F516" i="10"/>
  <c r="E515" i="10"/>
  <c r="F515" i="10"/>
  <c r="E514" i="10"/>
  <c r="F514" i="10"/>
  <c r="F513" i="10"/>
  <c r="H513" i="10"/>
  <c r="F512" i="10"/>
  <c r="E511" i="10"/>
  <c r="H510" i="10"/>
  <c r="F510" i="10"/>
  <c r="E510" i="10"/>
  <c r="E509" i="10"/>
  <c r="E508" i="10"/>
  <c r="H507" i="10"/>
  <c r="E507" i="10"/>
  <c r="F507" i="10"/>
  <c r="H506" i="10"/>
  <c r="E506" i="10"/>
  <c r="F506" i="10"/>
  <c r="E505" i="10"/>
  <c r="H505" i="10"/>
  <c r="F504" i="10"/>
  <c r="E504" i="10"/>
  <c r="H504" i="10"/>
  <c r="H503" i="10"/>
  <c r="F503" i="10"/>
  <c r="E503" i="10"/>
  <c r="H502" i="10"/>
  <c r="F502" i="10"/>
  <c r="E502" i="10"/>
  <c r="F501" i="10"/>
  <c r="E501" i="10"/>
  <c r="E500" i="10"/>
  <c r="E499" i="10"/>
  <c r="F499" i="10"/>
  <c r="E498" i="10"/>
  <c r="F498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B441" i="10"/>
  <c r="B439" i="10"/>
  <c r="B440" i="10" s="1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D372" i="10"/>
  <c r="D367" i="10"/>
  <c r="C448" i="10" s="1"/>
  <c r="D361" i="10"/>
  <c r="D329" i="10"/>
  <c r="D328" i="10"/>
  <c r="D319" i="10"/>
  <c r="D314" i="10"/>
  <c r="D290" i="10"/>
  <c r="D283" i="10"/>
  <c r="D275" i="10"/>
  <c r="D265" i="10"/>
  <c r="D260" i="10"/>
  <c r="D242" i="10"/>
  <c r="B448" i="10" s="1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E141" i="10"/>
  <c r="D463" i="10" s="1"/>
  <c r="E140" i="10"/>
  <c r="E139" i="10"/>
  <c r="C415" i="10" s="1"/>
  <c r="E138" i="10"/>
  <c r="C414" i="10" s="1"/>
  <c r="E127" i="10"/>
  <c r="CE80" i="10"/>
  <c r="CF79" i="10"/>
  <c r="CE79" i="10"/>
  <c r="CE78" i="10"/>
  <c r="CE77" i="10"/>
  <c r="Q816" i="10" s="1"/>
  <c r="CF76" i="10"/>
  <c r="CC52" i="10" s="1"/>
  <c r="CC67" i="10" s="1"/>
  <c r="J812" i="10" s="1"/>
  <c r="CE76" i="10"/>
  <c r="P81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CD71" i="10"/>
  <c r="C575" i="10" s="1"/>
  <c r="CE70" i="10"/>
  <c r="CC69" i="10"/>
  <c r="CE68" i="10"/>
  <c r="K816" i="10" s="1"/>
  <c r="AV67" i="10"/>
  <c r="J779" i="10" s="1"/>
  <c r="CE66" i="10"/>
  <c r="I816" i="10" s="1"/>
  <c r="CC65" i="10"/>
  <c r="CC64" i="10"/>
  <c r="G812" i="10" s="1"/>
  <c r="CE63" i="10"/>
  <c r="F816" i="10" s="1"/>
  <c r="CC61" i="10"/>
  <c r="CE61" i="10" s="1"/>
  <c r="CE60" i="10"/>
  <c r="B53" i="10"/>
  <c r="CB52" i="10"/>
  <c r="CB67" i="10" s="1"/>
  <c r="J811" i="10" s="1"/>
  <c r="CA52" i="10"/>
  <c r="CA67" i="10" s="1"/>
  <c r="J810" i="10" s="1"/>
  <c r="BZ52" i="10"/>
  <c r="BZ67" i="10" s="1"/>
  <c r="J809" i="10" s="1"/>
  <c r="BY52" i="10"/>
  <c r="BY67" i="10" s="1"/>
  <c r="J808" i="10" s="1"/>
  <c r="BW52" i="10"/>
  <c r="BW67" i="10" s="1"/>
  <c r="J806" i="10" s="1"/>
  <c r="BV52" i="10"/>
  <c r="BV67" i="10" s="1"/>
  <c r="J805" i="10" s="1"/>
  <c r="BT52" i="10"/>
  <c r="BT67" i="10" s="1"/>
  <c r="J803" i="10" s="1"/>
  <c r="BS52" i="10"/>
  <c r="BS67" i="10" s="1"/>
  <c r="J802" i="10" s="1"/>
  <c r="BR52" i="10"/>
  <c r="BR67" i="10" s="1"/>
  <c r="J801" i="10" s="1"/>
  <c r="BQ52" i="10"/>
  <c r="BQ67" i="10" s="1"/>
  <c r="J800" i="10" s="1"/>
  <c r="BO52" i="10"/>
  <c r="BO67" i="10" s="1"/>
  <c r="J798" i="10" s="1"/>
  <c r="BN52" i="10"/>
  <c r="BN67" i="10" s="1"/>
  <c r="J797" i="10" s="1"/>
  <c r="BL52" i="10"/>
  <c r="BL67" i="10" s="1"/>
  <c r="J795" i="10" s="1"/>
  <c r="BK52" i="10"/>
  <c r="BK67" i="10" s="1"/>
  <c r="J794" i="10" s="1"/>
  <c r="BJ52" i="10"/>
  <c r="BJ67" i="10" s="1"/>
  <c r="J793" i="10" s="1"/>
  <c r="BI52" i="10"/>
  <c r="BI67" i="10" s="1"/>
  <c r="J792" i="10" s="1"/>
  <c r="BG52" i="10"/>
  <c r="BG67" i="10" s="1"/>
  <c r="J790" i="10" s="1"/>
  <c r="BF52" i="10"/>
  <c r="BF67" i="10" s="1"/>
  <c r="J789" i="10" s="1"/>
  <c r="BD52" i="10"/>
  <c r="BD67" i="10" s="1"/>
  <c r="J787" i="10" s="1"/>
  <c r="BC52" i="10"/>
  <c r="BC67" i="10" s="1"/>
  <c r="J786" i="10" s="1"/>
  <c r="BB52" i="10"/>
  <c r="BB67" i="10" s="1"/>
  <c r="J785" i="10" s="1"/>
  <c r="BA52" i="10"/>
  <c r="BA67" i="10" s="1"/>
  <c r="J784" i="10" s="1"/>
  <c r="AY52" i="10"/>
  <c r="AY67" i="10" s="1"/>
  <c r="J782" i="10" s="1"/>
  <c r="AX52" i="10"/>
  <c r="AX67" i="10" s="1"/>
  <c r="J781" i="10" s="1"/>
  <c r="AV52" i="10"/>
  <c r="AU52" i="10"/>
  <c r="AU67" i="10" s="1"/>
  <c r="J778" i="10" s="1"/>
  <c r="AT52" i="10"/>
  <c r="AT67" i="10" s="1"/>
  <c r="J777" i="10" s="1"/>
  <c r="AS52" i="10"/>
  <c r="AS67" i="10" s="1"/>
  <c r="J776" i="10" s="1"/>
  <c r="AQ52" i="10"/>
  <c r="AQ67" i="10" s="1"/>
  <c r="J774" i="10" s="1"/>
  <c r="AP52" i="10"/>
  <c r="AP67" i="10" s="1"/>
  <c r="J773" i="10" s="1"/>
  <c r="AN52" i="10"/>
  <c r="AN67" i="10" s="1"/>
  <c r="J771" i="10" s="1"/>
  <c r="AM52" i="10"/>
  <c r="AM67" i="10" s="1"/>
  <c r="J770" i="10" s="1"/>
  <c r="AL52" i="10"/>
  <c r="AL67" i="10" s="1"/>
  <c r="J769" i="10" s="1"/>
  <c r="AK52" i="10"/>
  <c r="AK67" i="10" s="1"/>
  <c r="J768" i="10" s="1"/>
  <c r="AI52" i="10"/>
  <c r="AI67" i="10" s="1"/>
  <c r="J766" i="10" s="1"/>
  <c r="AH52" i="10"/>
  <c r="AH67" i="10" s="1"/>
  <c r="J765" i="10" s="1"/>
  <c r="AF52" i="10"/>
  <c r="AF67" i="10" s="1"/>
  <c r="J763" i="10" s="1"/>
  <c r="AE52" i="10"/>
  <c r="AE67" i="10" s="1"/>
  <c r="J762" i="10" s="1"/>
  <c r="AD52" i="10"/>
  <c r="AD67" i="10" s="1"/>
  <c r="J761" i="10" s="1"/>
  <c r="AC52" i="10"/>
  <c r="AC67" i="10" s="1"/>
  <c r="J760" i="10" s="1"/>
  <c r="AA52" i="10"/>
  <c r="AA67" i="10" s="1"/>
  <c r="J758" i="10" s="1"/>
  <c r="Z52" i="10"/>
  <c r="Z67" i="10" s="1"/>
  <c r="J757" i="10" s="1"/>
  <c r="X52" i="10"/>
  <c r="X67" i="10" s="1"/>
  <c r="J755" i="10" s="1"/>
  <c r="W52" i="10"/>
  <c r="W67" i="10" s="1"/>
  <c r="J754" i="10" s="1"/>
  <c r="V52" i="10"/>
  <c r="V67" i="10" s="1"/>
  <c r="J753" i="10" s="1"/>
  <c r="U52" i="10"/>
  <c r="U67" i="10" s="1"/>
  <c r="J752" i="10" s="1"/>
  <c r="S52" i="10"/>
  <c r="S67" i="10" s="1"/>
  <c r="J750" i="10" s="1"/>
  <c r="R52" i="10"/>
  <c r="R67" i="10" s="1"/>
  <c r="J749" i="10" s="1"/>
  <c r="Q52" i="10"/>
  <c r="Q67" i="10" s="1"/>
  <c r="J748" i="10" s="1"/>
  <c r="P52" i="10"/>
  <c r="P67" i="10" s="1"/>
  <c r="J747" i="10" s="1"/>
  <c r="O52" i="10"/>
  <c r="O67" i="10" s="1"/>
  <c r="J746" i="10" s="1"/>
  <c r="N52" i="10"/>
  <c r="N67" i="10" s="1"/>
  <c r="J745" i="10" s="1"/>
  <c r="M52" i="10"/>
  <c r="M67" i="10" s="1"/>
  <c r="J744" i="10" s="1"/>
  <c r="K52" i="10"/>
  <c r="K67" i="10" s="1"/>
  <c r="J742" i="10" s="1"/>
  <c r="J52" i="10"/>
  <c r="J67" i="10" s="1"/>
  <c r="J741" i="10" s="1"/>
  <c r="I52" i="10"/>
  <c r="I67" i="10" s="1"/>
  <c r="J740" i="10" s="1"/>
  <c r="H52" i="10"/>
  <c r="H67" i="10" s="1"/>
  <c r="J739" i="10" s="1"/>
  <c r="G52" i="10"/>
  <c r="G67" i="10" s="1"/>
  <c r="J738" i="10" s="1"/>
  <c r="F52" i="10"/>
  <c r="F67" i="10" s="1"/>
  <c r="J737" i="10" s="1"/>
  <c r="E52" i="10"/>
  <c r="E67" i="10" s="1"/>
  <c r="J736" i="10" s="1"/>
  <c r="C52" i="10"/>
  <c r="C67" i="10" s="1"/>
  <c r="CE51" i="10"/>
  <c r="B49" i="10"/>
  <c r="CE47" i="10"/>
  <c r="CC47" i="10"/>
  <c r="CF77" i="10" l="1"/>
  <c r="E142" i="10"/>
  <c r="D464" i="10" s="1"/>
  <c r="E204" i="10"/>
  <c r="C476" i="10" s="1"/>
  <c r="D330" i="10"/>
  <c r="D339" i="10" s="1"/>
  <c r="C482" i="10" s="1"/>
  <c r="C432" i="10"/>
  <c r="B444" i="10"/>
  <c r="C468" i="10"/>
  <c r="D465" i="10"/>
  <c r="D438" i="10"/>
  <c r="C473" i="10"/>
  <c r="K815" i="10"/>
  <c r="D816" i="10"/>
  <c r="C42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C48" i="10"/>
  <c r="CC62" i="10" s="1"/>
  <c r="E81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J48" i="10"/>
  <c r="J62" i="10" s="1"/>
  <c r="O48" i="10"/>
  <c r="O62" i="10" s="1"/>
  <c r="BV48" i="10"/>
  <c r="BV62" i="10" s="1"/>
  <c r="BI48" i="10"/>
  <c r="BI62" i="10" s="1"/>
  <c r="AV48" i="10"/>
  <c r="AV62" i="10" s="1"/>
  <c r="W48" i="10"/>
  <c r="W62" i="10" s="1"/>
  <c r="BT48" i="10"/>
  <c r="BT62" i="10" s="1"/>
  <c r="BH48" i="10"/>
  <c r="BH62" i="10" s="1"/>
  <c r="AU48" i="10"/>
  <c r="AU62" i="10" s="1"/>
  <c r="AH48" i="10"/>
  <c r="AH62" i="10" s="1"/>
  <c r="U48" i="10"/>
  <c r="U62" i="10" s="1"/>
  <c r="H48" i="10"/>
  <c r="H62" i="10" s="1"/>
  <c r="AF48" i="10"/>
  <c r="AF62" i="10" s="1"/>
  <c r="BP48" i="10"/>
  <c r="BP62" i="10" s="1"/>
  <c r="AP48" i="10"/>
  <c r="AP62" i="10" s="1"/>
  <c r="P48" i="10"/>
  <c r="P62" i="10" s="1"/>
  <c r="CA48" i="10"/>
  <c r="CA62" i="10" s="1"/>
  <c r="AN48" i="10"/>
  <c r="AN62" i="10" s="1"/>
  <c r="BS48" i="10"/>
  <c r="BS62" i="10" s="1"/>
  <c r="BF48" i="10"/>
  <c r="BF62" i="10" s="1"/>
  <c r="AS48" i="10"/>
  <c r="AS62" i="10" s="1"/>
  <c r="T48" i="10"/>
  <c r="T62" i="10" s="1"/>
  <c r="G48" i="10"/>
  <c r="G62" i="10" s="1"/>
  <c r="AB48" i="10"/>
  <c r="AB62" i="10" s="1"/>
  <c r="BQ48" i="10"/>
  <c r="BQ62" i="10" s="1"/>
  <c r="BD48" i="10"/>
  <c r="BD62" i="10" s="1"/>
  <c r="AR48" i="10"/>
  <c r="AR62" i="10" s="1"/>
  <c r="AE48" i="10"/>
  <c r="AE62" i="10" s="1"/>
  <c r="R48" i="10"/>
  <c r="R62" i="10" s="1"/>
  <c r="E48" i="10"/>
  <c r="E62" i="10" s="1"/>
  <c r="CB48" i="10"/>
  <c r="CB62" i="10" s="1"/>
  <c r="BC48" i="10"/>
  <c r="BC62" i="10" s="1"/>
  <c r="AC48" i="10"/>
  <c r="AC62" i="10" s="1"/>
  <c r="D48" i="10"/>
  <c r="D62" i="10" s="1"/>
  <c r="BN48" i="10"/>
  <c r="BN62" i="10" s="1"/>
  <c r="BY48" i="10"/>
  <c r="BY62" i="10" s="1"/>
  <c r="BL48" i="10"/>
  <c r="BL62" i="10" s="1"/>
  <c r="AZ48" i="10"/>
  <c r="AZ62" i="10" s="1"/>
  <c r="AM48" i="10"/>
  <c r="AM62" i="10" s="1"/>
  <c r="Z48" i="10"/>
  <c r="Z62" i="10" s="1"/>
  <c r="M48" i="10"/>
  <c r="M62" i="10" s="1"/>
  <c r="BX48" i="10"/>
  <c r="BX62" i="10" s="1"/>
  <c r="BK48" i="10"/>
  <c r="BK62" i="10" s="1"/>
  <c r="AX48" i="10"/>
  <c r="AX62" i="10" s="1"/>
  <c r="AK48" i="10"/>
  <c r="AK62" i="10" s="1"/>
  <c r="X48" i="10"/>
  <c r="X62" i="10" s="1"/>
  <c r="L48" i="10"/>
  <c r="L62" i="10" s="1"/>
  <c r="AJ48" i="10"/>
  <c r="AJ62" i="10" s="1"/>
  <c r="BA48" i="10"/>
  <c r="BA62" i="10" s="1"/>
  <c r="D277" i="10"/>
  <c r="D292" i="10" s="1"/>
  <c r="D341" i="10" s="1"/>
  <c r="C481" i="10" s="1"/>
  <c r="B476" i="10"/>
  <c r="T816" i="10"/>
  <c r="L612" i="10"/>
  <c r="O779" i="10"/>
  <c r="O815" i="10" s="1"/>
  <c r="AV75" i="10"/>
  <c r="N779" i="10" s="1"/>
  <c r="CE73" i="10"/>
  <c r="M816" i="10"/>
  <c r="C458" i="10"/>
  <c r="R816" i="10"/>
  <c r="I612" i="10"/>
  <c r="F539" i="10"/>
  <c r="H539" i="10"/>
  <c r="D435" i="10"/>
  <c r="H812" i="10"/>
  <c r="CE65" i="10"/>
  <c r="J734" i="10"/>
  <c r="D812" i="10"/>
  <c r="D815" i="10" s="1"/>
  <c r="CC71" i="10"/>
  <c r="CE75" i="10"/>
  <c r="D52" i="10"/>
  <c r="D67" i="10" s="1"/>
  <c r="J735" i="10" s="1"/>
  <c r="L52" i="10"/>
  <c r="L67" i="10" s="1"/>
  <c r="J743" i="10" s="1"/>
  <c r="T52" i="10"/>
  <c r="T67" i="10" s="1"/>
  <c r="J751" i="10" s="1"/>
  <c r="AB52" i="10"/>
  <c r="AB67" i="10" s="1"/>
  <c r="J759" i="10" s="1"/>
  <c r="AJ52" i="10"/>
  <c r="AJ67" i="10" s="1"/>
  <c r="J767" i="10" s="1"/>
  <c r="AR52" i="10"/>
  <c r="AR67" i="10" s="1"/>
  <c r="J775" i="10" s="1"/>
  <c r="AZ52" i="10"/>
  <c r="AZ67" i="10" s="1"/>
  <c r="J783" i="10" s="1"/>
  <c r="BH52" i="10"/>
  <c r="BH67" i="10" s="1"/>
  <c r="J791" i="10" s="1"/>
  <c r="BP52" i="10"/>
  <c r="BP67" i="10" s="1"/>
  <c r="J799" i="10" s="1"/>
  <c r="BX52" i="10"/>
  <c r="BX67" i="10" s="1"/>
  <c r="J807" i="10" s="1"/>
  <c r="C816" i="10"/>
  <c r="H612" i="10"/>
  <c r="BI730" i="10"/>
  <c r="F505" i="10"/>
  <c r="N817" i="10"/>
  <c r="D368" i="10"/>
  <c r="D373" i="10" s="1"/>
  <c r="D391" i="10" s="1"/>
  <c r="D393" i="10" s="1"/>
  <c r="D396" i="10" s="1"/>
  <c r="B465" i="10"/>
  <c r="F509" i="10"/>
  <c r="F511" i="10"/>
  <c r="F530" i="10"/>
  <c r="N815" i="10"/>
  <c r="F508" i="10"/>
  <c r="Y52" i="10"/>
  <c r="Y67" i="10" s="1"/>
  <c r="J756" i="10" s="1"/>
  <c r="AG52" i="10"/>
  <c r="AG67" i="10" s="1"/>
  <c r="J764" i="10" s="1"/>
  <c r="AO52" i="10"/>
  <c r="AO67" i="10" s="1"/>
  <c r="J772" i="10" s="1"/>
  <c r="AW52" i="10"/>
  <c r="AW67" i="10" s="1"/>
  <c r="J780" i="10" s="1"/>
  <c r="BE52" i="10"/>
  <c r="BE67" i="10" s="1"/>
  <c r="J788" i="10" s="1"/>
  <c r="BM52" i="10"/>
  <c r="BM67" i="10" s="1"/>
  <c r="J796" i="10" s="1"/>
  <c r="BU52" i="10"/>
  <c r="BU67" i="10" s="1"/>
  <c r="J804" i="10" s="1"/>
  <c r="CE64" i="10"/>
  <c r="L812" i="10"/>
  <c r="CE69" i="10"/>
  <c r="C439" i="10"/>
  <c r="H500" i="10"/>
  <c r="F500" i="10"/>
  <c r="S816" i="10"/>
  <c r="J612" i="10"/>
  <c r="F523" i="10"/>
  <c r="H525" i="10"/>
  <c r="F525" i="10"/>
  <c r="C434" i="10"/>
  <c r="H519" i="10"/>
  <c r="F519" i="10"/>
  <c r="F532" i="10"/>
  <c r="G815" i="10"/>
  <c r="Q815" i="10"/>
  <c r="H533" i="10"/>
  <c r="F533" i="10"/>
  <c r="R815" i="10"/>
  <c r="I815" i="10"/>
  <c r="C429" i="10"/>
  <c r="G612" i="10"/>
  <c r="S815" i="10"/>
  <c r="M815" i="10"/>
  <c r="C815" i="10"/>
  <c r="L815" i="10"/>
  <c r="T815" i="10"/>
  <c r="F815" i="10"/>
  <c r="H815" i="10"/>
  <c r="P815" i="10"/>
  <c r="E784" i="10" l="1"/>
  <c r="BA71" i="10"/>
  <c r="E771" i="10"/>
  <c r="AN71" i="10"/>
  <c r="E746" i="10"/>
  <c r="O71" i="10"/>
  <c r="E772" i="10"/>
  <c r="AO71" i="10"/>
  <c r="E767" i="10"/>
  <c r="AJ71" i="10"/>
  <c r="E744" i="10"/>
  <c r="M71" i="10"/>
  <c r="E800" i="10"/>
  <c r="BQ71" i="10"/>
  <c r="E810" i="10"/>
  <c r="CA71" i="10"/>
  <c r="E778" i="10"/>
  <c r="AU71" i="10"/>
  <c r="E741" i="10"/>
  <c r="J71" i="10"/>
  <c r="E780" i="10"/>
  <c r="AW71" i="10"/>
  <c r="E758" i="10"/>
  <c r="AA71" i="10"/>
  <c r="N816" i="10"/>
  <c r="C465" i="10"/>
  <c r="K612" i="10"/>
  <c r="E743" i="10"/>
  <c r="L71" i="10"/>
  <c r="E757" i="10"/>
  <c r="Z71" i="10"/>
  <c r="E786" i="10"/>
  <c r="BC71" i="10"/>
  <c r="E759" i="10"/>
  <c r="AB71" i="10"/>
  <c r="E747" i="10"/>
  <c r="P71" i="10"/>
  <c r="E791" i="10"/>
  <c r="BH71" i="10"/>
  <c r="E737" i="10"/>
  <c r="F71" i="10"/>
  <c r="E801" i="10"/>
  <c r="BR71" i="10"/>
  <c r="E788" i="10"/>
  <c r="BE71" i="10"/>
  <c r="E766" i="10"/>
  <c r="AI71" i="10"/>
  <c r="E738" i="10"/>
  <c r="G71" i="10"/>
  <c r="E809" i="10"/>
  <c r="BZ71" i="10"/>
  <c r="E768" i="10"/>
  <c r="AK71" i="10"/>
  <c r="E736" i="10"/>
  <c r="E71" i="10"/>
  <c r="E754" i="10"/>
  <c r="W71" i="10"/>
  <c r="E740" i="10"/>
  <c r="I71" i="10"/>
  <c r="E782" i="10"/>
  <c r="AY71" i="10"/>
  <c r="E755" i="10"/>
  <c r="X71" i="10"/>
  <c r="E745" i="10"/>
  <c r="N71" i="10"/>
  <c r="E783" i="10"/>
  <c r="AZ71" i="10"/>
  <c r="E751" i="10"/>
  <c r="T71" i="10"/>
  <c r="E799" i="10"/>
  <c r="BP71" i="10"/>
  <c r="E753" i="10"/>
  <c r="V71" i="10"/>
  <c r="E804" i="10"/>
  <c r="BU71" i="10"/>
  <c r="CE67" i="10"/>
  <c r="E781" i="10"/>
  <c r="AX71" i="10"/>
  <c r="E795" i="10"/>
  <c r="BL71" i="10"/>
  <c r="E749" i="10"/>
  <c r="R71" i="10"/>
  <c r="E776" i="10"/>
  <c r="AS71" i="10"/>
  <c r="E763" i="10"/>
  <c r="AF71" i="10"/>
  <c r="E779" i="10"/>
  <c r="AV71" i="10"/>
  <c r="E761" i="10"/>
  <c r="AD71" i="10"/>
  <c r="E748" i="10"/>
  <c r="Q71" i="10"/>
  <c r="E790" i="10"/>
  <c r="BG71" i="10"/>
  <c r="E770" i="10"/>
  <c r="AM71" i="10"/>
  <c r="E811" i="10"/>
  <c r="CB71" i="10"/>
  <c r="E773" i="10"/>
  <c r="AP71" i="10"/>
  <c r="E803" i="10"/>
  <c r="BT71" i="10"/>
  <c r="E796" i="10"/>
  <c r="BM71" i="10"/>
  <c r="E774" i="10"/>
  <c r="AQ71" i="10"/>
  <c r="L816" i="10"/>
  <c r="C440" i="10"/>
  <c r="J815" i="10"/>
  <c r="E794" i="10"/>
  <c r="BK71" i="10"/>
  <c r="E808" i="10"/>
  <c r="BY71" i="10"/>
  <c r="E762" i="10"/>
  <c r="AE71" i="10"/>
  <c r="E789" i="10"/>
  <c r="BF71" i="10"/>
  <c r="E739" i="10"/>
  <c r="H71" i="10"/>
  <c r="E792" i="10"/>
  <c r="BI71" i="10"/>
  <c r="E769" i="10"/>
  <c r="AL71" i="10"/>
  <c r="E756" i="10"/>
  <c r="Y71" i="10"/>
  <c r="C62" i="10"/>
  <c r="CE48" i="10"/>
  <c r="E798" i="10"/>
  <c r="BO71" i="10"/>
  <c r="H816" i="10"/>
  <c r="C431" i="10"/>
  <c r="E807" i="10"/>
  <c r="BX71" i="10"/>
  <c r="E797" i="10"/>
  <c r="BN71" i="10"/>
  <c r="E775" i="10"/>
  <c r="AR71" i="10"/>
  <c r="E802" i="10"/>
  <c r="BS71" i="10"/>
  <c r="E752" i="10"/>
  <c r="U71" i="10"/>
  <c r="E805" i="10"/>
  <c r="BV71" i="10"/>
  <c r="E777" i="10"/>
  <c r="AT71" i="10"/>
  <c r="E764" i="10"/>
  <c r="AG71" i="10"/>
  <c r="E742" i="10"/>
  <c r="K71" i="10"/>
  <c r="E806" i="10"/>
  <c r="BW71" i="10"/>
  <c r="C574" i="10"/>
  <c r="C620" i="10"/>
  <c r="E787" i="10"/>
  <c r="BD71" i="10"/>
  <c r="G816" i="10"/>
  <c r="F612" i="10"/>
  <c r="C430" i="10"/>
  <c r="CE52" i="10"/>
  <c r="E735" i="10"/>
  <c r="D71" i="10"/>
  <c r="E765" i="10"/>
  <c r="AH71" i="10"/>
  <c r="E785" i="10"/>
  <c r="BB71" i="10"/>
  <c r="E750" i="10"/>
  <c r="S71" i="10"/>
  <c r="O816" i="10"/>
  <c r="C463" i="10"/>
  <c r="E760" i="10"/>
  <c r="AC71" i="10"/>
  <c r="E793" i="10"/>
  <c r="BJ71" i="10"/>
  <c r="C638" i="10" l="1"/>
  <c r="C558" i="10"/>
  <c r="C704" i="10"/>
  <c r="C532" i="10"/>
  <c r="G532" i="10" s="1"/>
  <c r="C713" i="10"/>
  <c r="C541" i="10"/>
  <c r="C637" i="10"/>
  <c r="C557" i="10"/>
  <c r="C692" i="10"/>
  <c r="C520" i="10"/>
  <c r="C572" i="10"/>
  <c r="C647" i="10"/>
  <c r="C706" i="10"/>
  <c r="C534" i="10"/>
  <c r="G534" i="10" s="1"/>
  <c r="C642" i="10"/>
  <c r="C567" i="10"/>
  <c r="C635" i="10"/>
  <c r="C556" i="10"/>
  <c r="C689" i="10"/>
  <c r="C517" i="10"/>
  <c r="E734" i="10"/>
  <c r="E815" i="10" s="1"/>
  <c r="C71" i="10"/>
  <c r="CE62" i="10"/>
  <c r="C640" i="10"/>
  <c r="C565" i="10"/>
  <c r="C552" i="10"/>
  <c r="C618" i="10"/>
  <c r="C697" i="10"/>
  <c r="C525" i="10"/>
  <c r="G525" i="10" s="1"/>
  <c r="C616" i="10"/>
  <c r="C543" i="10"/>
  <c r="C631" i="10"/>
  <c r="C542" i="10"/>
  <c r="C562" i="10"/>
  <c r="C623" i="10"/>
  <c r="C680" i="10"/>
  <c r="C508" i="10"/>
  <c r="C617" i="10"/>
  <c r="C555" i="10"/>
  <c r="C632" i="10"/>
  <c r="C547" i="10"/>
  <c r="C676" i="10"/>
  <c r="C504" i="10"/>
  <c r="G504" i="10" s="1"/>
  <c r="C686" i="10"/>
  <c r="C514" i="10"/>
  <c r="C644" i="10"/>
  <c r="C569" i="10"/>
  <c r="C690" i="10"/>
  <c r="C518" i="10"/>
  <c r="C629" i="10"/>
  <c r="C551" i="10"/>
  <c r="C685" i="10"/>
  <c r="C513" i="10"/>
  <c r="G513" i="10" s="1"/>
  <c r="C544" i="10"/>
  <c r="C625" i="10"/>
  <c r="C702" i="10"/>
  <c r="C530" i="10"/>
  <c r="C614" i="10"/>
  <c r="C550" i="10"/>
  <c r="G550" i="10" s="1"/>
  <c r="C681" i="10"/>
  <c r="C509" i="10"/>
  <c r="C677" i="10"/>
  <c r="C505" i="10"/>
  <c r="G505" i="10" s="1"/>
  <c r="C535" i="10"/>
  <c r="G535" i="10" s="1"/>
  <c r="C707" i="10"/>
  <c r="C510" i="10"/>
  <c r="G510" i="10" s="1"/>
  <c r="C682" i="10"/>
  <c r="C710" i="10"/>
  <c r="C538" i="10"/>
  <c r="G538" i="10" s="1"/>
  <c r="J816" i="10"/>
  <c r="C433" i="10"/>
  <c r="C675" i="10"/>
  <c r="C503" i="10"/>
  <c r="G503" i="10" s="1"/>
  <c r="C678" i="10"/>
  <c r="C506" i="10"/>
  <c r="G506" i="10" s="1"/>
  <c r="C705" i="10"/>
  <c r="C533" i="10"/>
  <c r="G533" i="10" s="1"/>
  <c r="C691" i="10"/>
  <c r="C519" i="10"/>
  <c r="G519" i="10" s="1"/>
  <c r="C694" i="10"/>
  <c r="C522" i="10"/>
  <c r="C527" i="10"/>
  <c r="G527" i="10" s="1"/>
  <c r="C699" i="10"/>
  <c r="C624" i="10"/>
  <c r="C549" i="10"/>
  <c r="C698" i="10"/>
  <c r="C526" i="10"/>
  <c r="C639" i="10"/>
  <c r="C564" i="10"/>
  <c r="C703" i="10"/>
  <c r="C531" i="10"/>
  <c r="C696" i="10"/>
  <c r="C524" i="10"/>
  <c r="C641" i="10"/>
  <c r="C566" i="10"/>
  <c r="C545" i="10"/>
  <c r="G545" i="10" s="1"/>
  <c r="C628" i="10"/>
  <c r="C674" i="10"/>
  <c r="C502" i="10"/>
  <c r="G502" i="10" s="1"/>
  <c r="C646" i="10"/>
  <c r="C571" i="10"/>
  <c r="C563" i="10"/>
  <c r="C626" i="10"/>
  <c r="C693" i="10"/>
  <c r="C521" i="10"/>
  <c r="C643" i="10"/>
  <c r="C568" i="10"/>
  <c r="C673" i="10"/>
  <c r="C501" i="10"/>
  <c r="C670" i="10"/>
  <c r="C498" i="10"/>
  <c r="C636" i="10"/>
  <c r="C553" i="10"/>
  <c r="C708" i="10"/>
  <c r="C536" i="10"/>
  <c r="G536" i="10" s="1"/>
  <c r="C573" i="10"/>
  <c r="C622" i="10"/>
  <c r="C695" i="10"/>
  <c r="C523" i="10"/>
  <c r="C683" i="10"/>
  <c r="C511" i="10"/>
  <c r="C540" i="10"/>
  <c r="G540" i="10" s="1"/>
  <c r="C712" i="10"/>
  <c r="C701" i="10"/>
  <c r="C529" i="10"/>
  <c r="C630" i="10"/>
  <c r="C546" i="10"/>
  <c r="C684" i="10"/>
  <c r="C512" i="10"/>
  <c r="C619" i="10"/>
  <c r="C559" i="10"/>
  <c r="C561" i="10"/>
  <c r="C621" i="10"/>
  <c r="C528" i="10"/>
  <c r="C700" i="10"/>
  <c r="C669" i="10"/>
  <c r="C497" i="10"/>
  <c r="C711" i="10"/>
  <c r="C539" i="10"/>
  <c r="G539" i="10" s="1"/>
  <c r="C709" i="10"/>
  <c r="C537" i="10"/>
  <c r="G537" i="10" s="1"/>
  <c r="C560" i="10"/>
  <c r="C627" i="10"/>
  <c r="C634" i="10"/>
  <c r="C554" i="10"/>
  <c r="C570" i="10"/>
  <c r="C645" i="10"/>
  <c r="C687" i="10"/>
  <c r="C515" i="10"/>
  <c r="C507" i="10"/>
  <c r="G507" i="10" s="1"/>
  <c r="C679" i="10"/>
  <c r="C688" i="10"/>
  <c r="C516" i="10"/>
  <c r="C500" i="10"/>
  <c r="G500" i="10" s="1"/>
  <c r="C672" i="10"/>
  <c r="C671" i="10"/>
  <c r="C499" i="10"/>
  <c r="C633" i="10"/>
  <c r="C548" i="10"/>
  <c r="G523" i="10" l="1"/>
  <c r="H523" i="10" s="1"/>
  <c r="G498" i="10"/>
  <c r="H498" i="10" s="1"/>
  <c r="G499" i="10"/>
  <c r="H499" i="10"/>
  <c r="G529" i="10"/>
  <c r="H529" i="10" s="1"/>
  <c r="G501" i="10"/>
  <c r="H501" i="10" s="1"/>
  <c r="G524" i="10"/>
  <c r="H524" i="10"/>
  <c r="G544" i="10"/>
  <c r="H544" i="10"/>
  <c r="C496" i="10"/>
  <c r="C668" i="10"/>
  <c r="C715" i="10" s="1"/>
  <c r="G509" i="10"/>
  <c r="H509" i="10" s="1"/>
  <c r="G514" i="10"/>
  <c r="H514" i="10" s="1"/>
  <c r="G508" i="10"/>
  <c r="H508" i="10"/>
  <c r="E816" i="10"/>
  <c r="C428" i="10"/>
  <c r="C441" i="10" s="1"/>
  <c r="CE71" i="10"/>
  <c r="C716" i="10" s="1"/>
  <c r="G531" i="10"/>
  <c r="H531" i="10"/>
  <c r="G517" i="10"/>
  <c r="H517" i="10" s="1"/>
  <c r="H546" i="10"/>
  <c r="G546" i="10"/>
  <c r="G515" i="10"/>
  <c r="H515" i="10" s="1"/>
  <c r="G516" i="10"/>
  <c r="H516" i="10" s="1"/>
  <c r="G497" i="10"/>
  <c r="H497" i="10" s="1"/>
  <c r="G512" i="10"/>
  <c r="H512" i="10"/>
  <c r="G511" i="10"/>
  <c r="H511" i="10" s="1"/>
  <c r="G521" i="10"/>
  <c r="H521" i="10"/>
  <c r="G522" i="10"/>
  <c r="H522" i="10" s="1"/>
  <c r="C648" i="10"/>
  <c r="M716" i="10" s="1"/>
  <c r="Y816" i="10" s="1"/>
  <c r="D615" i="10"/>
  <c r="G520" i="10"/>
  <c r="H520" i="10" s="1"/>
  <c r="G526" i="10"/>
  <c r="H526" i="10" s="1"/>
  <c r="G528" i="10"/>
  <c r="H528" i="10" s="1"/>
  <c r="G530" i="10"/>
  <c r="H530" i="10"/>
  <c r="G518" i="10"/>
  <c r="H518" i="10" s="1"/>
  <c r="D706" i="10" l="1"/>
  <c r="D698" i="10"/>
  <c r="D690" i="10"/>
  <c r="D713" i="10"/>
  <c r="D705" i="10"/>
  <c r="D710" i="10"/>
  <c r="D702" i="10"/>
  <c r="D694" i="10"/>
  <c r="D686" i="10"/>
  <c r="D708" i="10"/>
  <c r="D678" i="10"/>
  <c r="D670" i="10"/>
  <c r="D647" i="10"/>
  <c r="D646" i="10"/>
  <c r="D645" i="10"/>
  <c r="D703" i="10"/>
  <c r="D701" i="10"/>
  <c r="D700" i="10"/>
  <c r="D699" i="10"/>
  <c r="D680" i="10"/>
  <c r="D672" i="10"/>
  <c r="D712" i="10"/>
  <c r="D693" i="10"/>
  <c r="D692" i="10"/>
  <c r="D691" i="10"/>
  <c r="D682" i="10"/>
  <c r="D674" i="10"/>
  <c r="D684" i="10"/>
  <c r="D671" i="10"/>
  <c r="D643" i="10"/>
  <c r="D635" i="10"/>
  <c r="D620" i="10"/>
  <c r="D616" i="10"/>
  <c r="D704" i="10"/>
  <c r="D696" i="10"/>
  <c r="D679" i="10"/>
  <c r="D638" i="10"/>
  <c r="D627" i="10"/>
  <c r="D711" i="10"/>
  <c r="D673" i="10"/>
  <c r="D644" i="10"/>
  <c r="D636" i="10"/>
  <c r="D625" i="10"/>
  <c r="D707" i="10"/>
  <c r="D689" i="10"/>
  <c r="D640" i="10"/>
  <c r="D623" i="10"/>
  <c r="D617" i="10"/>
  <c r="D716" i="10"/>
  <c r="D709" i="10"/>
  <c r="D688" i="10"/>
  <c r="D676" i="10"/>
  <c r="D630" i="10"/>
  <c r="D621" i="10"/>
  <c r="D641" i="10"/>
  <c r="D695" i="10"/>
  <c r="D685" i="10"/>
  <c r="D683" i="10"/>
  <c r="D681" i="10"/>
  <c r="D668" i="10"/>
  <c r="D633" i="10"/>
  <c r="D619" i="10"/>
  <c r="D687" i="10"/>
  <c r="D677" i="10"/>
  <c r="D675" i="10"/>
  <c r="D629" i="10"/>
  <c r="D624" i="10"/>
  <c r="D628" i="10"/>
  <c r="D697" i="10"/>
  <c r="D639" i="10"/>
  <c r="D632" i="10"/>
  <c r="D626" i="10"/>
  <c r="D637" i="10"/>
  <c r="D631" i="10"/>
  <c r="D669" i="10"/>
  <c r="D642" i="10"/>
  <c r="D622" i="10"/>
  <c r="D634" i="10"/>
  <c r="D618" i="10"/>
  <c r="G496" i="10"/>
  <c r="H496" i="10" s="1"/>
  <c r="E612" i="10" l="1"/>
  <c r="D715" i="10"/>
  <c r="E623" i="10"/>
  <c r="E711" i="10" l="1"/>
  <c r="E703" i="10"/>
  <c r="E695" i="10"/>
  <c r="E687" i="10"/>
  <c r="E710" i="10"/>
  <c r="E716" i="10"/>
  <c r="E707" i="10"/>
  <c r="E699" i="10"/>
  <c r="E691" i="10"/>
  <c r="E709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704" i="10"/>
  <c r="E698" i="10"/>
  <c r="E697" i="10"/>
  <c r="E696" i="10"/>
  <c r="E677" i="10"/>
  <c r="E669" i="10"/>
  <c r="E705" i="10"/>
  <c r="E690" i="10"/>
  <c r="E689" i="10"/>
  <c r="E688" i="10"/>
  <c r="E679" i="10"/>
  <c r="E671" i="10"/>
  <c r="E708" i="10"/>
  <c r="E706" i="10"/>
  <c r="E693" i="10"/>
  <c r="E678" i="10"/>
  <c r="E646" i="10"/>
  <c r="E627" i="10"/>
  <c r="E685" i="10"/>
  <c r="E672" i="10"/>
  <c r="E694" i="10"/>
  <c r="E681" i="10"/>
  <c r="E674" i="10"/>
  <c r="E647" i="10"/>
  <c r="E628" i="10"/>
  <c r="E713" i="10"/>
  <c r="E682" i="10"/>
  <c r="E626" i="10"/>
  <c r="E701" i="10"/>
  <c r="E712" i="10"/>
  <c r="E625" i="10"/>
  <c r="E700" i="10"/>
  <c r="E668" i="10"/>
  <c r="E670" i="10"/>
  <c r="E631" i="10"/>
  <c r="E673" i="10"/>
  <c r="E645" i="10"/>
  <c r="E676" i="10"/>
  <c r="E686" i="10"/>
  <c r="E680" i="10"/>
  <c r="E684" i="10"/>
  <c r="E624" i="10"/>
  <c r="E702" i="10"/>
  <c r="E692" i="10"/>
  <c r="E630" i="10"/>
  <c r="E629" i="10"/>
  <c r="E715" i="10" l="1"/>
  <c r="F624" i="10"/>
  <c r="F708" i="10" l="1"/>
  <c r="F700" i="10"/>
  <c r="F692" i="10"/>
  <c r="F716" i="10"/>
  <c r="F707" i="10"/>
  <c r="F712" i="10"/>
  <c r="F704" i="10"/>
  <c r="F696" i="10"/>
  <c r="F688" i="10"/>
  <c r="F702" i="10"/>
  <c r="F701" i="10"/>
  <c r="F680" i="10"/>
  <c r="F672" i="10"/>
  <c r="F711" i="10"/>
  <c r="F695" i="10"/>
  <c r="F694" i="10"/>
  <c r="F693" i="10"/>
  <c r="F682" i="10"/>
  <c r="F674" i="10"/>
  <c r="F713" i="10"/>
  <c r="F706" i="10"/>
  <c r="F687" i="10"/>
  <c r="F686" i="10"/>
  <c r="F685" i="10"/>
  <c r="F676" i="10"/>
  <c r="F668" i="10"/>
  <c r="F679" i="10"/>
  <c r="F638" i="10"/>
  <c r="F699" i="10"/>
  <c r="F673" i="10"/>
  <c r="F641" i="10"/>
  <c r="F633" i="10"/>
  <c r="F625" i="10"/>
  <c r="F709" i="10"/>
  <c r="F697" i="10"/>
  <c r="F639" i="10"/>
  <c r="F684" i="10"/>
  <c r="F671" i="10"/>
  <c r="F669" i="10"/>
  <c r="F647" i="10"/>
  <c r="F642" i="10"/>
  <c r="F637" i="10"/>
  <c r="F632" i="10"/>
  <c r="F703" i="10"/>
  <c r="F698" i="10"/>
  <c r="F636" i="10"/>
  <c r="F683" i="10"/>
  <c r="F681" i="10"/>
  <c r="F670" i="10"/>
  <c r="F646" i="10"/>
  <c r="F631" i="10"/>
  <c r="F705" i="10"/>
  <c r="F690" i="10"/>
  <c r="F629" i="10"/>
  <c r="F627" i="10"/>
  <c r="F689" i="10"/>
  <c r="F640" i="10"/>
  <c r="F635" i="10"/>
  <c r="F626" i="10"/>
  <c r="F710" i="10"/>
  <c r="F645" i="10"/>
  <c r="F675" i="10"/>
  <c r="F644" i="10"/>
  <c r="F643" i="10"/>
  <c r="F630" i="10"/>
  <c r="F677" i="10"/>
  <c r="F628" i="10"/>
  <c r="F634" i="10"/>
  <c r="F678" i="10"/>
  <c r="F691" i="10"/>
  <c r="F715" i="10" l="1"/>
  <c r="G625" i="10"/>
  <c r="G713" i="10" l="1"/>
  <c r="G705" i="10"/>
  <c r="G697" i="10"/>
  <c r="G689" i="10"/>
  <c r="G712" i="10"/>
  <c r="G704" i="10"/>
  <c r="G709" i="10"/>
  <c r="G701" i="10"/>
  <c r="G693" i="10"/>
  <c r="G685" i="10"/>
  <c r="G710" i="10"/>
  <c r="G703" i="10"/>
  <c r="G700" i="10"/>
  <c r="G699" i="10"/>
  <c r="G698" i="10"/>
  <c r="G677" i="10"/>
  <c r="G669" i="10"/>
  <c r="G692" i="10"/>
  <c r="G691" i="10"/>
  <c r="G690" i="10"/>
  <c r="G679" i="10"/>
  <c r="G671" i="10"/>
  <c r="G684" i="10"/>
  <c r="G681" i="10"/>
  <c r="G673" i="10"/>
  <c r="G696" i="10"/>
  <c r="G672" i="10"/>
  <c r="G641" i="10"/>
  <c r="G633" i="10"/>
  <c r="G716" i="10"/>
  <c r="G702" i="10"/>
  <c r="G688" i="10"/>
  <c r="G680" i="10"/>
  <c r="G647" i="10"/>
  <c r="G644" i="10"/>
  <c r="G636" i="10"/>
  <c r="G628" i="10"/>
  <c r="G707" i="10"/>
  <c r="G686" i="10"/>
  <c r="G682" i="10"/>
  <c r="G675" i="10"/>
  <c r="G668" i="10"/>
  <c r="G645" i="10"/>
  <c r="G642" i="10"/>
  <c r="G634" i="10"/>
  <c r="G629" i="10"/>
  <c r="G626" i="10"/>
  <c r="G630" i="10"/>
  <c r="G706" i="10"/>
  <c r="G683" i="10"/>
  <c r="G670" i="10"/>
  <c r="G646" i="10"/>
  <c r="G631" i="10"/>
  <c r="G695" i="10"/>
  <c r="G627" i="10"/>
  <c r="G711" i="10"/>
  <c r="G643" i="10"/>
  <c r="G638" i="10"/>
  <c r="G694" i="10"/>
  <c r="G637" i="10"/>
  <c r="G632" i="10"/>
  <c r="G676" i="10"/>
  <c r="G639" i="10"/>
  <c r="G708" i="10"/>
  <c r="G687" i="10"/>
  <c r="G674" i="10"/>
  <c r="G678" i="10"/>
  <c r="G635" i="10"/>
  <c r="G640" i="10"/>
  <c r="G715" i="10" l="1"/>
  <c r="H628" i="10"/>
  <c r="H710" i="10" l="1"/>
  <c r="H702" i="10"/>
  <c r="H694" i="10"/>
  <c r="H686" i="10"/>
  <c r="H709" i="10"/>
  <c r="H706" i="10"/>
  <c r="H698" i="10"/>
  <c r="H690" i="10"/>
  <c r="H711" i="10"/>
  <c r="H697" i="10"/>
  <c r="H696" i="10"/>
  <c r="H695" i="10"/>
  <c r="H682" i="10"/>
  <c r="H674" i="10"/>
  <c r="H712" i="10"/>
  <c r="H705" i="10"/>
  <c r="H689" i="10"/>
  <c r="H688" i="10"/>
  <c r="H687" i="10"/>
  <c r="H676" i="10"/>
  <c r="H668" i="10"/>
  <c r="H707" i="10"/>
  <c r="H678" i="10"/>
  <c r="H670" i="10"/>
  <c r="H647" i="10"/>
  <c r="H646" i="10"/>
  <c r="H645" i="10"/>
  <c r="H716" i="10"/>
  <c r="H704" i="10"/>
  <c r="H699" i="10"/>
  <c r="H685" i="10"/>
  <c r="H680" i="10"/>
  <c r="H673" i="10"/>
  <c r="H644" i="10"/>
  <c r="H636" i="10"/>
  <c r="H713" i="10"/>
  <c r="H691" i="10"/>
  <c r="H681" i="10"/>
  <c r="H639" i="10"/>
  <c r="H700" i="10"/>
  <c r="H683" i="10"/>
  <c r="H637" i="10"/>
  <c r="H631" i="10"/>
  <c r="H630" i="10"/>
  <c r="H634" i="10"/>
  <c r="H703" i="10"/>
  <c r="H693" i="10"/>
  <c r="H672" i="10"/>
  <c r="H641" i="10"/>
  <c r="H643" i="10"/>
  <c r="H638" i="10"/>
  <c r="H633" i="10"/>
  <c r="H629" i="10"/>
  <c r="H708" i="10"/>
  <c r="H692" i="10"/>
  <c r="H679" i="10"/>
  <c r="H677" i="10"/>
  <c r="H675" i="10"/>
  <c r="H640" i="10"/>
  <c r="H635" i="10"/>
  <c r="H684" i="10"/>
  <c r="H671" i="10"/>
  <c r="H669" i="10"/>
  <c r="H642" i="10"/>
  <c r="H632" i="10"/>
  <c r="H701" i="10"/>
  <c r="H715" i="10" l="1"/>
  <c r="I629" i="10"/>
  <c r="I716" i="10" l="1"/>
  <c r="I707" i="10"/>
  <c r="I699" i="10"/>
  <c r="I691" i="10"/>
  <c r="I706" i="10"/>
  <c r="I711" i="10"/>
  <c r="I703" i="10"/>
  <c r="I695" i="10"/>
  <c r="I687" i="10"/>
  <c r="I704" i="10"/>
  <c r="I694" i="10"/>
  <c r="I693" i="10"/>
  <c r="I692" i="10"/>
  <c r="I679" i="10"/>
  <c r="I671" i="10"/>
  <c r="I713" i="10"/>
  <c r="I686" i="10"/>
  <c r="I685" i="10"/>
  <c r="I684" i="10"/>
  <c r="I681" i="10"/>
  <c r="I673" i="10"/>
  <c r="I708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702" i="10"/>
  <c r="I688" i="10"/>
  <c r="I647" i="10"/>
  <c r="I674" i="10"/>
  <c r="I705" i="10"/>
  <c r="I689" i="10"/>
  <c r="I676" i="10"/>
  <c r="I669" i="10"/>
  <c r="I710" i="10"/>
  <c r="I701" i="10"/>
  <c r="I680" i="10"/>
  <c r="I678" i="10"/>
  <c r="I712" i="10"/>
  <c r="I709" i="10"/>
  <c r="I698" i="10"/>
  <c r="I700" i="10"/>
  <c r="I668" i="10"/>
  <c r="I690" i="10"/>
  <c r="I677" i="10"/>
  <c r="I697" i="10"/>
  <c r="I645" i="10"/>
  <c r="I682" i="10"/>
  <c r="I630" i="10"/>
  <c r="I646" i="10"/>
  <c r="I696" i="10"/>
  <c r="I670" i="10"/>
  <c r="I631" i="10"/>
  <c r="I672" i="10"/>
  <c r="I715" i="10" l="1"/>
  <c r="J630" i="10"/>
  <c r="J712" i="10" l="1"/>
  <c r="J704" i="10"/>
  <c r="J696" i="10"/>
  <c r="J688" i="10"/>
  <c r="J711" i="10"/>
  <c r="J703" i="10"/>
  <c r="J708" i="10"/>
  <c r="J700" i="10"/>
  <c r="J692" i="10"/>
  <c r="J684" i="10"/>
  <c r="J705" i="10"/>
  <c r="J691" i="10"/>
  <c r="J690" i="10"/>
  <c r="J689" i="10"/>
  <c r="J676" i="10"/>
  <c r="J668" i="10"/>
  <c r="J706" i="10"/>
  <c r="J678" i="10"/>
  <c r="J670" i="10"/>
  <c r="J647" i="10"/>
  <c r="J646" i="10"/>
  <c r="J645" i="10"/>
  <c r="J716" i="10"/>
  <c r="J680" i="10"/>
  <c r="J672" i="10"/>
  <c r="J713" i="10"/>
  <c r="J681" i="10"/>
  <c r="J674" i="10"/>
  <c r="J639" i="10"/>
  <c r="J709" i="10"/>
  <c r="J697" i="10"/>
  <c r="J694" i="10"/>
  <c r="J682" i="10"/>
  <c r="J675" i="10"/>
  <c r="J642" i="10"/>
  <c r="J634" i="10"/>
  <c r="J631" i="10"/>
  <c r="J677" i="10"/>
  <c r="J640" i="10"/>
  <c r="J632" i="10"/>
  <c r="J686" i="10"/>
  <c r="J693" i="10"/>
  <c r="J695" i="10"/>
  <c r="J643" i="10"/>
  <c r="J638" i="10"/>
  <c r="J633" i="10"/>
  <c r="J685" i="10"/>
  <c r="J679" i="10"/>
  <c r="J635" i="10"/>
  <c r="J702" i="10"/>
  <c r="J687" i="10"/>
  <c r="J710" i="10"/>
  <c r="J707" i="10"/>
  <c r="J701" i="10"/>
  <c r="J699" i="10"/>
  <c r="J698" i="10"/>
  <c r="J671" i="10"/>
  <c r="J644" i="10"/>
  <c r="J637" i="10"/>
  <c r="J669" i="10"/>
  <c r="J636" i="10"/>
  <c r="J683" i="10"/>
  <c r="J673" i="10"/>
  <c r="J641" i="10"/>
  <c r="J715" i="10" l="1"/>
  <c r="L647" i="10"/>
  <c r="K644" i="10"/>
  <c r="K709" i="10" l="1"/>
  <c r="K701" i="10"/>
  <c r="K693" i="10"/>
  <c r="K685" i="10"/>
  <c r="K708" i="10"/>
  <c r="K713" i="10"/>
  <c r="K705" i="10"/>
  <c r="K697" i="10"/>
  <c r="K689" i="10"/>
  <c r="K712" i="10"/>
  <c r="K688" i="10"/>
  <c r="K687" i="10"/>
  <c r="K686" i="10"/>
  <c r="K681" i="10"/>
  <c r="K673" i="10"/>
  <c r="K707" i="10"/>
  <c r="K683" i="10"/>
  <c r="K675" i="10"/>
  <c r="K702" i="10"/>
  <c r="K677" i="10"/>
  <c r="K669" i="10"/>
  <c r="K694" i="10"/>
  <c r="K691" i="10"/>
  <c r="K682" i="10"/>
  <c r="K711" i="10"/>
  <c r="K700" i="10"/>
  <c r="K668" i="10"/>
  <c r="K703" i="10"/>
  <c r="K698" i="10"/>
  <c r="K695" i="10"/>
  <c r="K692" i="10"/>
  <c r="K670" i="10"/>
  <c r="K704" i="10"/>
  <c r="K696" i="10"/>
  <c r="K676" i="10"/>
  <c r="K716" i="10"/>
  <c r="K706" i="10"/>
  <c r="K690" i="10"/>
  <c r="K679" i="10"/>
  <c r="K671" i="10"/>
  <c r="K680" i="10"/>
  <c r="K678" i="10"/>
  <c r="K684" i="10"/>
  <c r="K674" i="10"/>
  <c r="K710" i="10"/>
  <c r="K699" i="10"/>
  <c r="K672" i="10"/>
  <c r="L706" i="10"/>
  <c r="M706" i="10" s="1"/>
  <c r="Y772" i="10" s="1"/>
  <c r="L698" i="10"/>
  <c r="L690" i="10"/>
  <c r="L713" i="10"/>
  <c r="M713" i="10" s="1"/>
  <c r="Y779" i="10" s="1"/>
  <c r="L705" i="10"/>
  <c r="L710" i="10"/>
  <c r="M710" i="10" s="1"/>
  <c r="Y776" i="10" s="1"/>
  <c r="L702" i="10"/>
  <c r="L694" i="10"/>
  <c r="M694" i="10" s="1"/>
  <c r="Y760" i="10" s="1"/>
  <c r="L686" i="10"/>
  <c r="M686" i="10" s="1"/>
  <c r="Y752" i="10" s="1"/>
  <c r="L685" i="10"/>
  <c r="M685" i="10" s="1"/>
  <c r="Y751" i="10" s="1"/>
  <c r="L684" i="10"/>
  <c r="L678" i="10"/>
  <c r="M678" i="10" s="1"/>
  <c r="Y744" i="10" s="1"/>
  <c r="L670" i="10"/>
  <c r="L716" i="10"/>
  <c r="L680" i="10"/>
  <c r="M680" i="10" s="1"/>
  <c r="Y746" i="10" s="1"/>
  <c r="L672" i="10"/>
  <c r="M672" i="10" s="1"/>
  <c r="Y738" i="10" s="1"/>
  <c r="L709" i="10"/>
  <c r="M709" i="10" s="1"/>
  <c r="Y775" i="10" s="1"/>
  <c r="L701" i="10"/>
  <c r="M701" i="10" s="1"/>
  <c r="Y767" i="10" s="1"/>
  <c r="L700" i="10"/>
  <c r="M700" i="10" s="1"/>
  <c r="Y766" i="10" s="1"/>
  <c r="L699" i="10"/>
  <c r="M699" i="10" s="1"/>
  <c r="Y765" i="10" s="1"/>
  <c r="L682" i="10"/>
  <c r="M682" i="10" s="1"/>
  <c r="Y748" i="10" s="1"/>
  <c r="L674" i="10"/>
  <c r="M674" i="10" s="1"/>
  <c r="Y740" i="10" s="1"/>
  <c r="L711" i="10"/>
  <c r="M711" i="10" s="1"/>
  <c r="Y777" i="10" s="1"/>
  <c r="L697" i="10"/>
  <c r="M697" i="10" s="1"/>
  <c r="Y763" i="10" s="1"/>
  <c r="L675" i="10"/>
  <c r="M675" i="10" s="1"/>
  <c r="Y741" i="10" s="1"/>
  <c r="L668" i="10"/>
  <c r="L707" i="10"/>
  <c r="M707" i="10" s="1"/>
  <c r="Y773" i="10" s="1"/>
  <c r="L683" i="10"/>
  <c r="M683" i="10" s="1"/>
  <c r="Y749" i="10" s="1"/>
  <c r="L676" i="10"/>
  <c r="L669" i="10"/>
  <c r="M669" i="10" s="1"/>
  <c r="Y735" i="10" s="1"/>
  <c r="L671" i="10"/>
  <c r="M671" i="10" s="1"/>
  <c r="Y737" i="10" s="1"/>
  <c r="L691" i="10"/>
  <c r="M691" i="10" s="1"/>
  <c r="Y757" i="10" s="1"/>
  <c r="L695" i="10"/>
  <c r="M695" i="10" s="1"/>
  <c r="Y761" i="10" s="1"/>
  <c r="L688" i="10"/>
  <c r="L681" i="10"/>
  <c r="M681" i="10" s="1"/>
  <c r="Y747" i="10" s="1"/>
  <c r="L677" i="10"/>
  <c r="M677" i="10" s="1"/>
  <c r="Y743" i="10" s="1"/>
  <c r="L708" i="10"/>
  <c r="M708" i="10" s="1"/>
  <c r="Y774" i="10" s="1"/>
  <c r="L692" i="10"/>
  <c r="L687" i="10"/>
  <c r="M687" i="10" s="1"/>
  <c r="Y753" i="10" s="1"/>
  <c r="L673" i="10"/>
  <c r="M673" i="10" s="1"/>
  <c r="Y739" i="10" s="1"/>
  <c r="L704" i="10"/>
  <c r="M704" i="10" s="1"/>
  <c r="Y770" i="10" s="1"/>
  <c r="L696" i="10"/>
  <c r="M696" i="10" s="1"/>
  <c r="Y762" i="10" s="1"/>
  <c r="L679" i="10"/>
  <c r="L703" i="10"/>
  <c r="M703" i="10" s="1"/>
  <c r="Y769" i="10" s="1"/>
  <c r="L693" i="10"/>
  <c r="L689" i="10"/>
  <c r="M689" i="10" s="1"/>
  <c r="Y755" i="10" s="1"/>
  <c r="L712" i="10"/>
  <c r="M712" i="10" s="1"/>
  <c r="Y778" i="10" s="1"/>
  <c r="M693" i="10" l="1"/>
  <c r="Y759" i="10" s="1"/>
  <c r="M676" i="10"/>
  <c r="Y742" i="10" s="1"/>
  <c r="M702" i="10"/>
  <c r="Y768" i="10" s="1"/>
  <c r="M688" i="10"/>
  <c r="Y754" i="10" s="1"/>
  <c r="M692" i="10"/>
  <c r="Y758" i="10" s="1"/>
  <c r="M670" i="10"/>
  <c r="Y736" i="10" s="1"/>
  <c r="M705" i="10"/>
  <c r="Y771" i="10" s="1"/>
  <c r="K715" i="10"/>
  <c r="M679" i="10"/>
  <c r="Y745" i="10" s="1"/>
  <c r="M684" i="10"/>
  <c r="Y750" i="10" s="1"/>
  <c r="M690" i="10"/>
  <c r="Y756" i="10" s="1"/>
  <c r="L715" i="10"/>
  <c r="M668" i="10"/>
  <c r="M698" i="10"/>
  <c r="Y764" i="10" s="1"/>
  <c r="Y734" i="10" l="1"/>
  <c r="Y815" i="10" s="1"/>
  <c r="M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F497" i="1" s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E197" i="1"/>
  <c r="E198" i="1"/>
  <c r="E199" i="1"/>
  <c r="E200" i="1"/>
  <c r="E201" i="1"/>
  <c r="F13" i="6" s="1"/>
  <c r="E202" i="1"/>
  <c r="C474" i="1" s="1"/>
  <c r="E203" i="1"/>
  <c r="D204" i="1"/>
  <c r="B204" i="1"/>
  <c r="D190" i="1"/>
  <c r="D437" i="1" s="1"/>
  <c r="D186" i="1"/>
  <c r="D181" i="1"/>
  <c r="C27" i="5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C446" i="1"/>
  <c r="C445" i="1"/>
  <c r="C440" i="1"/>
  <c r="C429" i="1"/>
  <c r="C431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T48" i="1"/>
  <c r="T62" i="1" s="1"/>
  <c r="D330" i="1"/>
  <c r="C86" i="8" s="1"/>
  <c r="D436" i="1"/>
  <c r="C34" i="5"/>
  <c r="C16" i="8"/>
  <c r="F12" i="6"/>
  <c r="C469" i="1"/>
  <c r="F8" i="6"/>
  <c r="I377" i="9"/>
  <c r="C464" i="1"/>
  <c r="G122" i="9"/>
  <c r="I26" i="9"/>
  <c r="H58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AU48" i="1"/>
  <c r="AU62" i="1" s="1"/>
  <c r="AM48" i="1"/>
  <c r="AM62" i="1" s="1"/>
  <c r="CD71" i="1"/>
  <c r="E373" i="9" s="1"/>
  <c r="U48" i="1"/>
  <c r="U62" i="1" s="1"/>
  <c r="Y48" i="1"/>
  <c r="Y62" i="1" s="1"/>
  <c r="AQ48" i="1"/>
  <c r="AQ62" i="1" s="1"/>
  <c r="C615" i="1"/>
  <c r="I612" i="1"/>
  <c r="E372" i="9"/>
  <c r="BV48" i="1"/>
  <c r="BV62" i="1" s="1"/>
  <c r="BH48" i="1"/>
  <c r="BH62" i="1" s="1"/>
  <c r="AT48" i="1"/>
  <c r="AT62" i="1" s="1"/>
  <c r="AF48" i="1"/>
  <c r="AF62" i="1" s="1"/>
  <c r="F48" i="1"/>
  <c r="F62" i="1" s="1"/>
  <c r="C14" i="5"/>
  <c r="I380" i="9"/>
  <c r="D612" i="1"/>
  <c r="CF76" i="1"/>
  <c r="BC52" i="1" s="1"/>
  <c r="BC67" i="1" s="1"/>
  <c r="B10" i="4"/>
  <c r="G10" i="4"/>
  <c r="F10" i="4"/>
  <c r="I381" i="9"/>
  <c r="CF77" i="1"/>
  <c r="G612" i="1"/>
  <c r="F499" i="1"/>
  <c r="BS52" i="1"/>
  <c r="BS67" i="1" s="1"/>
  <c r="AO52" i="1"/>
  <c r="AO67" i="1" s="1"/>
  <c r="F177" i="9" s="1"/>
  <c r="BL52" i="1"/>
  <c r="BL67" i="1" s="1"/>
  <c r="K52" i="1"/>
  <c r="K67" i="1" s="1"/>
  <c r="O52" i="1"/>
  <c r="O67" i="1" s="1"/>
  <c r="AL52" i="1"/>
  <c r="AL67" i="1" s="1"/>
  <c r="AT52" i="1"/>
  <c r="AT67" i="1" s="1"/>
  <c r="CA52" i="1"/>
  <c r="CA67" i="1" s="1"/>
  <c r="R52" i="1"/>
  <c r="R67" i="1" s="1"/>
  <c r="AI52" i="1"/>
  <c r="AI67" i="1" s="1"/>
  <c r="G145" i="9" s="1"/>
  <c r="V52" i="1"/>
  <c r="V67" i="1" s="1"/>
  <c r="X52" i="1"/>
  <c r="X67" i="1" s="1"/>
  <c r="AU52" i="1"/>
  <c r="AU67" i="1" s="1"/>
  <c r="BJ52" i="1"/>
  <c r="BJ67" i="1" s="1"/>
  <c r="Z52" i="1"/>
  <c r="Z67" i="1" s="1"/>
  <c r="BK52" i="1"/>
  <c r="BK67" i="1" s="1"/>
  <c r="BT52" i="1"/>
  <c r="BT67" i="1" s="1"/>
  <c r="CC52" i="1"/>
  <c r="CC67" i="1" s="1"/>
  <c r="U52" i="1"/>
  <c r="U67" i="1" s="1"/>
  <c r="G81" i="9" s="1"/>
  <c r="N52" i="1"/>
  <c r="N67" i="1" s="1"/>
  <c r="BX52" i="1"/>
  <c r="BX67" i="1" s="1"/>
  <c r="F337" i="9" s="1"/>
  <c r="W52" i="1"/>
  <c r="W67" i="1"/>
  <c r="P52" i="1"/>
  <c r="P67" i="1" s="1"/>
  <c r="I49" i="9" s="1"/>
  <c r="AG52" i="1"/>
  <c r="AG67" i="1" s="1"/>
  <c r="AC52" i="1"/>
  <c r="AC67" i="1" s="1"/>
  <c r="H113" i="9" s="1"/>
  <c r="AE52" i="1"/>
  <c r="AE67" i="1" s="1"/>
  <c r="C145" i="9" s="1"/>
  <c r="I52" i="1"/>
  <c r="I67" i="1" s="1"/>
  <c r="BP52" i="1"/>
  <c r="BP67" i="1" s="1"/>
  <c r="BI52" i="1"/>
  <c r="BI67" i="1" s="1"/>
  <c r="BB52" i="1"/>
  <c r="BB67" i="1" s="1"/>
  <c r="Q52" i="1"/>
  <c r="Q67" i="1" s="1"/>
  <c r="AD52" i="1"/>
  <c r="AD67" i="1" s="1"/>
  <c r="AZ52" i="1"/>
  <c r="AZ67" i="1" s="1"/>
  <c r="C241" i="9" s="1"/>
  <c r="L52" i="1"/>
  <c r="L67" i="1" s="1"/>
  <c r="BO52" i="1"/>
  <c r="BO67" i="1" s="1"/>
  <c r="AH52" i="1"/>
  <c r="AH67" i="1" s="1"/>
  <c r="F145" i="9" s="1"/>
  <c r="E52" i="1"/>
  <c r="E67" i="1" s="1"/>
  <c r="AR52" i="1"/>
  <c r="AR67" i="1" s="1"/>
  <c r="Y52" i="1"/>
  <c r="Y67" i="1" s="1"/>
  <c r="D113" i="9" s="1"/>
  <c r="BH52" i="1"/>
  <c r="BH67" i="1" s="1"/>
  <c r="AJ52" i="1"/>
  <c r="AJ67" i="1" s="1"/>
  <c r="H145" i="9" s="1"/>
  <c r="BA52" i="1"/>
  <c r="BA67" i="1" s="1"/>
  <c r="AS52" i="1"/>
  <c r="AS67" i="1" s="1"/>
  <c r="C209" i="9" s="1"/>
  <c r="C52" i="1"/>
  <c r="C67" i="1" s="1"/>
  <c r="BG52" i="1"/>
  <c r="BG67" i="1" s="1"/>
  <c r="AF52" i="1"/>
  <c r="AF67" i="1" s="1"/>
  <c r="F517" i="1"/>
  <c r="J52" i="1"/>
  <c r="J67" i="1" s="1"/>
  <c r="BW52" i="1"/>
  <c r="BW67" i="1" s="1"/>
  <c r="AQ52" i="1"/>
  <c r="AQ67" i="1" s="1"/>
  <c r="BU52" i="1"/>
  <c r="BU67" i="1" s="1"/>
  <c r="AN52" i="1"/>
  <c r="AN67" i="1" s="1"/>
  <c r="H505" i="1"/>
  <c r="D49" i="9"/>
  <c r="C113" i="9"/>
  <c r="C81" i="9"/>
  <c r="C273" i="9"/>
  <c r="F501" i="1"/>
  <c r="AH48" i="1" l="1"/>
  <c r="AH62" i="1" s="1"/>
  <c r="AV48" i="1"/>
  <c r="AV62" i="1" s="1"/>
  <c r="BJ48" i="1"/>
  <c r="BJ62" i="1" s="1"/>
  <c r="BX48" i="1"/>
  <c r="BX62" i="1" s="1"/>
  <c r="CB48" i="1"/>
  <c r="CB62" i="1" s="1"/>
  <c r="C364" i="9" s="1"/>
  <c r="AY48" i="1"/>
  <c r="AY62" i="1" s="1"/>
  <c r="AG48" i="1"/>
  <c r="AG62" i="1" s="1"/>
  <c r="E140" i="9" s="1"/>
  <c r="AK48" i="1"/>
  <c r="AK62" i="1" s="1"/>
  <c r="O48" i="1"/>
  <c r="O62" i="1" s="1"/>
  <c r="AC48" i="1"/>
  <c r="AC62" i="1" s="1"/>
  <c r="H108" i="9" s="1"/>
  <c r="X48" i="1"/>
  <c r="X62" i="1" s="1"/>
  <c r="X71" i="1" s="1"/>
  <c r="C117" i="9" s="1"/>
  <c r="J48" i="1"/>
  <c r="J62" i="1" s="1"/>
  <c r="C44" i="9" s="1"/>
  <c r="AX48" i="1"/>
  <c r="AX62" i="1" s="1"/>
  <c r="BL48" i="1"/>
  <c r="BL62" i="1" s="1"/>
  <c r="BY48" i="1"/>
  <c r="BY62" i="1" s="1"/>
  <c r="G332" i="9" s="1"/>
  <c r="C48" i="1"/>
  <c r="BG48" i="1"/>
  <c r="BG62" i="1" s="1"/>
  <c r="C268" i="9" s="1"/>
  <c r="AO48" i="1"/>
  <c r="AO62" i="1" s="1"/>
  <c r="BC48" i="1"/>
  <c r="BC62" i="1" s="1"/>
  <c r="F236" i="9" s="1"/>
  <c r="G48" i="1"/>
  <c r="G62" i="1" s="1"/>
  <c r="G12" i="9" s="1"/>
  <c r="AB48" i="1"/>
  <c r="AB62" i="1" s="1"/>
  <c r="N48" i="1"/>
  <c r="N62" i="1" s="1"/>
  <c r="AJ48" i="1"/>
  <c r="AJ62" i="1" s="1"/>
  <c r="H140" i="9" s="1"/>
  <c r="BN48" i="1"/>
  <c r="BN62" i="1" s="1"/>
  <c r="CA48" i="1"/>
  <c r="CA62" i="1" s="1"/>
  <c r="BO48" i="1"/>
  <c r="BO62" i="1" s="1"/>
  <c r="D300" i="9" s="1"/>
  <c r="AW48" i="1"/>
  <c r="AW62" i="1" s="1"/>
  <c r="BA48" i="1"/>
  <c r="BA62" i="1" s="1"/>
  <c r="D236" i="9" s="1"/>
  <c r="BZ48" i="1"/>
  <c r="BZ62" i="1" s="1"/>
  <c r="I363" i="9"/>
  <c r="C33" i="8"/>
  <c r="B476" i="1"/>
  <c r="C430" i="1"/>
  <c r="R48" i="1"/>
  <c r="R62" i="1" s="1"/>
  <c r="AL48" i="1"/>
  <c r="AL62" i="1" s="1"/>
  <c r="AZ48" i="1"/>
  <c r="AZ62" i="1" s="1"/>
  <c r="C236" i="9" s="1"/>
  <c r="K48" i="1"/>
  <c r="K62" i="1" s="1"/>
  <c r="BW48" i="1"/>
  <c r="BW62" i="1" s="1"/>
  <c r="BE48" i="1"/>
  <c r="BE62" i="1" s="1"/>
  <c r="BQ48" i="1"/>
  <c r="BQ62" i="1" s="1"/>
  <c r="F300" i="9" s="1"/>
  <c r="AE48" i="1"/>
  <c r="AE62" i="1" s="1"/>
  <c r="AE71" i="1" s="1"/>
  <c r="C524" i="1" s="1"/>
  <c r="G524" i="1" s="1"/>
  <c r="D48" i="1"/>
  <c r="D62" i="1" s="1"/>
  <c r="AS48" i="1"/>
  <c r="AS62" i="1" s="1"/>
  <c r="C204" i="9" s="1"/>
  <c r="D368" i="1"/>
  <c r="C120" i="8" s="1"/>
  <c r="AU71" i="1"/>
  <c r="I366" i="9"/>
  <c r="V48" i="1"/>
  <c r="V62" i="1" s="1"/>
  <c r="V71" i="1" s="1"/>
  <c r="AN48" i="1"/>
  <c r="AN62" i="1" s="1"/>
  <c r="BB48" i="1"/>
  <c r="BB62" i="1" s="1"/>
  <c r="BP48" i="1"/>
  <c r="BP62" i="1" s="1"/>
  <c r="S48" i="1"/>
  <c r="S62" i="1" s="1"/>
  <c r="CC48" i="1"/>
  <c r="CC62" i="1" s="1"/>
  <c r="BM48" i="1"/>
  <c r="BM62" i="1" s="1"/>
  <c r="M48" i="1"/>
  <c r="M62" i="1" s="1"/>
  <c r="H48" i="1"/>
  <c r="H62" i="1" s="1"/>
  <c r="H12" i="9" s="1"/>
  <c r="W48" i="1"/>
  <c r="W62" i="1" s="1"/>
  <c r="BK71" i="1"/>
  <c r="I372" i="9"/>
  <c r="Z48" i="1"/>
  <c r="Z62" i="1" s="1"/>
  <c r="AP48" i="1"/>
  <c r="AP62" i="1" s="1"/>
  <c r="BD48" i="1"/>
  <c r="BD62" i="1" s="1"/>
  <c r="BR48" i="1"/>
  <c r="BR62" i="1" s="1"/>
  <c r="AA48" i="1"/>
  <c r="AA62" i="1" s="1"/>
  <c r="F108" i="9" s="1"/>
  <c r="I48" i="1"/>
  <c r="I62" i="1" s="1"/>
  <c r="BU48" i="1"/>
  <c r="BU62" i="1" s="1"/>
  <c r="C427" i="1"/>
  <c r="BS48" i="1"/>
  <c r="BS62" i="1" s="1"/>
  <c r="L48" i="1"/>
  <c r="L62" i="1" s="1"/>
  <c r="BA71" i="1"/>
  <c r="AD48" i="1"/>
  <c r="AD62" i="1" s="1"/>
  <c r="AR48" i="1"/>
  <c r="AR62" i="1" s="1"/>
  <c r="I172" i="9" s="1"/>
  <c r="BF48" i="1"/>
  <c r="BF62" i="1" s="1"/>
  <c r="BT48" i="1"/>
  <c r="BT62" i="1" s="1"/>
  <c r="AI48" i="1"/>
  <c r="AI62" i="1" s="1"/>
  <c r="Q48" i="1"/>
  <c r="Q62" i="1" s="1"/>
  <c r="E48" i="1"/>
  <c r="E62" i="1" s="1"/>
  <c r="BI48" i="1"/>
  <c r="BI62" i="1" s="1"/>
  <c r="C473" i="1"/>
  <c r="P48" i="1"/>
  <c r="P62" i="1" s="1"/>
  <c r="D13" i="7"/>
  <c r="D5" i="7"/>
  <c r="C119" i="8"/>
  <c r="C448" i="1"/>
  <c r="C177" i="9"/>
  <c r="E209" i="9"/>
  <c r="S52" i="1"/>
  <c r="S67" i="1" s="1"/>
  <c r="E81" i="9" s="1"/>
  <c r="H52" i="1"/>
  <c r="H67" i="1" s="1"/>
  <c r="AB52" i="1"/>
  <c r="AB67" i="1" s="1"/>
  <c r="AV52" i="1"/>
  <c r="AV67" i="1" s="1"/>
  <c r="E241" i="9"/>
  <c r="AP52" i="1"/>
  <c r="AP67" i="1" s="1"/>
  <c r="BZ52" i="1"/>
  <c r="BZ67" i="1" s="1"/>
  <c r="H337" i="9" s="1"/>
  <c r="C575" i="1"/>
  <c r="D186" i="9"/>
  <c r="C540" i="1"/>
  <c r="G540" i="1" s="1"/>
  <c r="C712" i="1"/>
  <c r="C546" i="1"/>
  <c r="G546" i="1" s="1"/>
  <c r="D245" i="9"/>
  <c r="C630" i="1"/>
  <c r="F241" i="9"/>
  <c r="BC71" i="1"/>
  <c r="E113" i="9"/>
  <c r="K71" i="1"/>
  <c r="Y71" i="1"/>
  <c r="C518" i="1" s="1"/>
  <c r="G518" i="1" s="1"/>
  <c r="AZ71" i="1"/>
  <c r="C545" i="1" s="1"/>
  <c r="G545" i="1" s="1"/>
  <c r="AS71" i="1"/>
  <c r="C710" i="1" s="1"/>
  <c r="I71" i="1"/>
  <c r="BG71" i="1"/>
  <c r="C618" i="1" s="1"/>
  <c r="BH71" i="1"/>
  <c r="C636" i="1" s="1"/>
  <c r="D268" i="9"/>
  <c r="I268" i="9"/>
  <c r="G108" i="9"/>
  <c r="BX71" i="1"/>
  <c r="F332" i="9"/>
  <c r="AO71" i="1"/>
  <c r="F181" i="9" s="1"/>
  <c r="Z71" i="1"/>
  <c r="E108" i="9"/>
  <c r="H236" i="9"/>
  <c r="G76" i="9"/>
  <c r="U71" i="1"/>
  <c r="G85" i="9" s="1"/>
  <c r="I12" i="9"/>
  <c r="C517" i="1"/>
  <c r="G517" i="1" s="1"/>
  <c r="D273" i="9"/>
  <c r="I140" i="9"/>
  <c r="B440" i="1"/>
  <c r="C141" i="8"/>
  <c r="C112" i="8"/>
  <c r="B465" i="1"/>
  <c r="D435" i="1"/>
  <c r="D145" i="9"/>
  <c r="C690" i="1"/>
  <c r="D117" i="9"/>
  <c r="H177" i="9"/>
  <c r="I113" i="9"/>
  <c r="AF71" i="1"/>
  <c r="D140" i="9"/>
  <c r="H268" i="9"/>
  <c r="BL71" i="1"/>
  <c r="C76" i="9"/>
  <c r="Q71" i="1"/>
  <c r="C553" i="1"/>
  <c r="D305" i="9"/>
  <c r="D209" i="9"/>
  <c r="F204" i="9"/>
  <c r="AV71" i="1"/>
  <c r="I332" i="9"/>
  <c r="CA71" i="1"/>
  <c r="H332" i="9"/>
  <c r="I337" i="9"/>
  <c r="E172" i="9"/>
  <c r="AN71" i="1"/>
  <c r="BT71" i="1"/>
  <c r="I300" i="9"/>
  <c r="E76" i="9"/>
  <c r="S71" i="1"/>
  <c r="G273" i="9"/>
  <c r="R71" i="1"/>
  <c r="D76" i="9"/>
  <c r="G236" i="9"/>
  <c r="D172" i="9"/>
  <c r="F76" i="9"/>
  <c r="I90" i="9"/>
  <c r="F172" i="9"/>
  <c r="G28" i="4"/>
  <c r="I362" i="9"/>
  <c r="I81" i="9"/>
  <c r="D44" i="9"/>
  <c r="C140" i="9"/>
  <c r="C337" i="9"/>
  <c r="AH71" i="1"/>
  <c r="F140" i="9"/>
  <c r="D12" i="9"/>
  <c r="C49" i="9"/>
  <c r="E49" i="9"/>
  <c r="E305" i="9"/>
  <c r="F209" i="9"/>
  <c r="I108" i="9"/>
  <c r="AD71" i="1"/>
  <c r="AT71" i="1"/>
  <c r="D204" i="9"/>
  <c r="BJ71" i="1"/>
  <c r="F268" i="9"/>
  <c r="E273" i="9"/>
  <c r="C300" i="9"/>
  <c r="D241" i="9"/>
  <c r="E145" i="9"/>
  <c r="H305" i="9"/>
  <c r="G172" i="9"/>
  <c r="AP71" i="1"/>
  <c r="I236" i="9"/>
  <c r="D332" i="9"/>
  <c r="C17" i="9"/>
  <c r="H204" i="9"/>
  <c r="I177" i="9"/>
  <c r="D369" i="9"/>
  <c r="D81" i="9"/>
  <c r="G44" i="9"/>
  <c r="N71" i="1"/>
  <c r="C172" i="9"/>
  <c r="AL71" i="1"/>
  <c r="E236" i="9"/>
  <c r="BB71" i="1"/>
  <c r="G300" i="9"/>
  <c r="F44" i="9"/>
  <c r="H44" i="9"/>
  <c r="O71" i="1"/>
  <c r="B446" i="1"/>
  <c r="D242" i="1"/>
  <c r="H273" i="9"/>
  <c r="F12" i="9"/>
  <c r="H81" i="9"/>
  <c r="G140" i="9"/>
  <c r="AI71" i="1"/>
  <c r="E332" i="9"/>
  <c r="BW71" i="1"/>
  <c r="E12" i="9"/>
  <c r="E71" i="1"/>
  <c r="C418" i="1"/>
  <c r="D438" i="1"/>
  <c r="C108" i="9"/>
  <c r="F14" i="6"/>
  <c r="C471" i="1"/>
  <c r="F10" i="6"/>
  <c r="D339" i="1"/>
  <c r="D26" i="9"/>
  <c r="CE75" i="1"/>
  <c r="E177" i="9"/>
  <c r="E337" i="9"/>
  <c r="C696" i="1"/>
  <c r="C149" i="9"/>
  <c r="G49" i="9"/>
  <c r="I305" i="9"/>
  <c r="H49" i="9"/>
  <c r="E213" i="9"/>
  <c r="C689" i="1"/>
  <c r="G204" i="9"/>
  <c r="D108" i="9"/>
  <c r="E204" i="9"/>
  <c r="F7" i="6"/>
  <c r="E204" i="1"/>
  <c r="C468" i="1"/>
  <c r="I383" i="9"/>
  <c r="D22" i="7"/>
  <c r="C40" i="5"/>
  <c r="I76" i="9"/>
  <c r="W71" i="1"/>
  <c r="C420" i="1"/>
  <c r="B28" i="4"/>
  <c r="F186" i="9"/>
  <c r="I17" i="9"/>
  <c r="AC71" i="1"/>
  <c r="E17" i="9"/>
  <c r="F273" i="9"/>
  <c r="C534" i="1"/>
  <c r="G534" i="1" s="1"/>
  <c r="C706" i="1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C542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BE52" i="1"/>
  <c r="BE67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BO71" i="1"/>
  <c r="D373" i="1"/>
  <c r="D434" i="1"/>
  <c r="D292" i="1"/>
  <c r="C58" i="9"/>
  <c r="BY71" i="1" l="1"/>
  <c r="AR71" i="1"/>
  <c r="C537" i="1" s="1"/>
  <c r="G537" i="1" s="1"/>
  <c r="AG71" i="1"/>
  <c r="E268" i="9"/>
  <c r="BI71" i="1"/>
  <c r="E44" i="9"/>
  <c r="L71" i="1"/>
  <c r="BS71" i="1"/>
  <c r="H300" i="9"/>
  <c r="BZ71" i="1"/>
  <c r="I44" i="9"/>
  <c r="P71" i="1"/>
  <c r="BE71" i="1"/>
  <c r="H76" i="9"/>
  <c r="C552" i="1"/>
  <c r="H71" i="1"/>
  <c r="BP71" i="1"/>
  <c r="E300" i="9"/>
  <c r="AA71" i="1"/>
  <c r="C332" i="9"/>
  <c r="BU71" i="1"/>
  <c r="C556" i="1"/>
  <c r="G277" i="9"/>
  <c r="C635" i="1"/>
  <c r="AJ71" i="1"/>
  <c r="C62" i="1"/>
  <c r="CE48" i="1"/>
  <c r="J71" i="1"/>
  <c r="D277" i="9"/>
  <c r="C277" i="9"/>
  <c r="C514" i="1"/>
  <c r="G514" i="1" s="1"/>
  <c r="H149" i="9"/>
  <c r="C686" i="1"/>
  <c r="G113" i="9"/>
  <c r="C213" i="9"/>
  <c r="C538" i="1"/>
  <c r="G538" i="1" s="1"/>
  <c r="AB71" i="1"/>
  <c r="C521" i="1" s="1"/>
  <c r="G521" i="1" s="1"/>
  <c r="G177" i="9"/>
  <c r="H17" i="9"/>
  <c r="CE52" i="1"/>
  <c r="CE67" i="1"/>
  <c r="C638" i="1"/>
  <c r="C558" i="1"/>
  <c r="I277" i="9"/>
  <c r="H245" i="9"/>
  <c r="C550" i="1"/>
  <c r="G550" i="1" s="1"/>
  <c r="C614" i="1"/>
  <c r="F21" i="9"/>
  <c r="C499" i="1"/>
  <c r="G499" i="1" s="1"/>
  <c r="C671" i="1"/>
  <c r="I149" i="9"/>
  <c r="C702" i="1"/>
  <c r="C633" i="1"/>
  <c r="F245" i="9"/>
  <c r="C548" i="1"/>
  <c r="C562" i="1"/>
  <c r="C628" i="1"/>
  <c r="C245" i="9"/>
  <c r="G213" i="9"/>
  <c r="C631" i="1"/>
  <c r="C623" i="1"/>
  <c r="I21" i="9"/>
  <c r="C674" i="1"/>
  <c r="C502" i="1"/>
  <c r="G502" i="1" s="1"/>
  <c r="D53" i="9"/>
  <c r="C676" i="1"/>
  <c r="C504" i="1"/>
  <c r="G504" i="1" s="1"/>
  <c r="H517" i="1"/>
  <c r="C519" i="1"/>
  <c r="G519" i="1" s="1"/>
  <c r="E117" i="9"/>
  <c r="C691" i="1"/>
  <c r="G117" i="9"/>
  <c r="C644" i="1"/>
  <c r="F341" i="9"/>
  <c r="C569" i="1"/>
  <c r="I181" i="9"/>
  <c r="C709" i="1"/>
  <c r="C511" i="1"/>
  <c r="C683" i="1"/>
  <c r="E85" i="9"/>
  <c r="C512" i="1"/>
  <c r="G512" i="1" s="1"/>
  <c r="C684" i="1"/>
  <c r="C571" i="1"/>
  <c r="C646" i="1"/>
  <c r="H341" i="9"/>
  <c r="D85" i="9"/>
  <c r="C640" i="1"/>
  <c r="C565" i="1"/>
  <c r="I309" i="9"/>
  <c r="C572" i="1"/>
  <c r="I341" i="9"/>
  <c r="C647" i="1"/>
  <c r="C510" i="1"/>
  <c r="G510" i="1" s="1"/>
  <c r="C682" i="1"/>
  <c r="C85" i="9"/>
  <c r="C557" i="1"/>
  <c r="H277" i="9"/>
  <c r="C637" i="1"/>
  <c r="C525" i="1"/>
  <c r="G525" i="1" s="1"/>
  <c r="C697" i="1"/>
  <c r="D149" i="9"/>
  <c r="C549" i="1"/>
  <c r="G245" i="9"/>
  <c r="C624" i="1"/>
  <c r="E181" i="9"/>
  <c r="C533" i="1"/>
  <c r="G533" i="1" s="1"/>
  <c r="C705" i="1"/>
  <c r="C698" i="1"/>
  <c r="C526" i="1"/>
  <c r="G526" i="1" s="1"/>
  <c r="E149" i="9"/>
  <c r="F85" i="9"/>
  <c r="C685" i="1"/>
  <c r="C513" i="1"/>
  <c r="G513" i="1" s="1"/>
  <c r="C532" i="1"/>
  <c r="G532" i="1" s="1"/>
  <c r="C704" i="1"/>
  <c r="D181" i="9"/>
  <c r="F213" i="9"/>
  <c r="C541" i="1"/>
  <c r="C713" i="1"/>
  <c r="G17" i="9"/>
  <c r="I273" i="9"/>
  <c r="D27" i="7"/>
  <c r="B448" i="1"/>
  <c r="C497" i="1"/>
  <c r="C669" i="1"/>
  <c r="D21" i="9"/>
  <c r="F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I369" i="9"/>
  <c r="C433" i="1"/>
  <c r="C687" i="1"/>
  <c r="C515" i="1"/>
  <c r="H85" i="9"/>
  <c r="F498" i="1"/>
  <c r="C501" i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H524" i="1"/>
  <c r="F524" i="1"/>
  <c r="F550" i="1"/>
  <c r="H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639" i="1" l="1"/>
  <c r="H309" i="9"/>
  <c r="C564" i="1"/>
  <c r="C641" i="1"/>
  <c r="C566" i="1"/>
  <c r="C341" i="9"/>
  <c r="E277" i="9"/>
  <c r="C634" i="1"/>
  <c r="C554" i="1"/>
  <c r="C675" i="1"/>
  <c r="C503" i="1"/>
  <c r="G503" i="1" s="1"/>
  <c r="C53" i="9"/>
  <c r="I53" i="9"/>
  <c r="C681" i="1"/>
  <c r="C509" i="1"/>
  <c r="G509" i="1" s="1"/>
  <c r="C693" i="1"/>
  <c r="C12" i="9"/>
  <c r="C71" i="1"/>
  <c r="CE62" i="1"/>
  <c r="C677" i="1"/>
  <c r="E53" i="9"/>
  <c r="C505" i="1"/>
  <c r="G505" i="1" s="1"/>
  <c r="C701" i="1"/>
  <c r="C529" i="1"/>
  <c r="G529" i="1" s="1"/>
  <c r="E309" i="9"/>
  <c r="C561" i="1"/>
  <c r="C621" i="1"/>
  <c r="H499" i="1"/>
  <c r="C648" i="1"/>
  <c r="M716" i="1" s="1"/>
  <c r="D615" i="1"/>
  <c r="H516" i="1"/>
  <c r="H498" i="1"/>
  <c r="H528" i="1"/>
  <c r="H544" i="1"/>
  <c r="G497" i="1"/>
  <c r="H497" i="1" s="1"/>
  <c r="G511" i="1"/>
  <c r="H511" i="1" s="1"/>
  <c r="G501" i="1"/>
  <c r="H501" i="1" s="1"/>
  <c r="G515" i="1"/>
  <c r="H515" i="1"/>
  <c r="H520" i="1"/>
  <c r="F522" i="1"/>
  <c r="H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H530" i="1" s="1"/>
  <c r="F512" i="1"/>
  <c r="H512" i="1"/>
  <c r="F526" i="1"/>
  <c r="H526" i="1"/>
  <c r="F503" i="1"/>
  <c r="H503" i="1"/>
  <c r="F508" i="1"/>
  <c r="H508" i="1" s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C428" i="1" l="1"/>
  <c r="C441" i="1" s="1"/>
  <c r="I364" i="9"/>
  <c r="C496" i="1"/>
  <c r="C668" i="1"/>
  <c r="C715" i="1" s="1"/>
  <c r="C21" i="9"/>
  <c r="CE7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6" i="1" l="1"/>
  <c r="I373" i="9"/>
  <c r="G496" i="1"/>
  <c r="H496" i="1"/>
  <c r="E612" i="1"/>
  <c r="E623" i="1"/>
  <c r="D715" i="1"/>
  <c r="E693" i="1" l="1"/>
  <c r="E642" i="1"/>
  <c r="E669" i="1"/>
  <c r="E699" i="1"/>
  <c r="E703" i="1"/>
  <c r="E716" i="1"/>
  <c r="E646" i="1"/>
  <c r="E674" i="1"/>
  <c r="E684" i="1"/>
  <c r="E704" i="1"/>
  <c r="E640" i="1"/>
  <c r="E670" i="1"/>
  <c r="E675" i="1"/>
  <c r="E690" i="1"/>
  <c r="E635" i="1"/>
  <c r="E671" i="1"/>
  <c r="E638" i="1"/>
  <c r="E634" i="1"/>
  <c r="E624" i="1"/>
  <c r="E625" i="1"/>
  <c r="E641" i="1"/>
  <c r="E710" i="1"/>
  <c r="E695" i="1"/>
  <c r="E633" i="1"/>
  <c r="E632" i="1"/>
  <c r="E700" i="1"/>
  <c r="E685" i="1"/>
  <c r="E692" i="1"/>
  <c r="E686" i="1"/>
  <c r="E647" i="1"/>
  <c r="E636" i="1"/>
  <c r="E682" i="1"/>
  <c r="E676" i="1"/>
  <c r="E705" i="1"/>
  <c r="E689" i="1"/>
  <c r="E626" i="1"/>
  <c r="E713" i="1"/>
  <c r="E639" i="1"/>
  <c r="E694" i="1"/>
  <c r="E628" i="1"/>
  <c r="E673" i="1"/>
  <c r="E668" i="1"/>
  <c r="E711" i="1"/>
  <c r="E691" i="1"/>
  <c r="E683" i="1"/>
  <c r="E702" i="1"/>
  <c r="E712" i="1"/>
  <c r="E631" i="1"/>
  <c r="E706" i="1"/>
  <c r="E688" i="1"/>
  <c r="E630" i="1"/>
  <c r="E681" i="1"/>
  <c r="E697" i="1"/>
  <c r="E645" i="1"/>
  <c r="E709" i="1"/>
  <c r="E677" i="1"/>
  <c r="E680" i="1"/>
  <c r="E698" i="1"/>
  <c r="E678" i="1"/>
  <c r="E707" i="1"/>
  <c r="E672" i="1"/>
  <c r="E687" i="1"/>
  <c r="E627" i="1"/>
  <c r="E637" i="1"/>
  <c r="E643" i="1"/>
  <c r="E644" i="1"/>
  <c r="E701" i="1"/>
  <c r="E696" i="1"/>
  <c r="E708" i="1"/>
  <c r="E629" i="1"/>
  <c r="E679" i="1"/>
  <c r="E715" i="1" l="1"/>
  <c r="F624" i="1"/>
  <c r="F632" i="1" l="1"/>
  <c r="F641" i="1"/>
  <c r="F693" i="1"/>
  <c r="F700" i="1"/>
  <c r="F674" i="1"/>
  <c r="F670" i="1"/>
  <c r="F646" i="1"/>
  <c r="F677" i="1"/>
  <c r="F634" i="1"/>
  <c r="F680" i="1"/>
  <c r="F689" i="1"/>
  <c r="F675" i="1"/>
  <c r="F694" i="1"/>
  <c r="F676" i="1"/>
  <c r="F713" i="1"/>
  <c r="F639" i="1"/>
  <c r="F625" i="1"/>
  <c r="G625" i="1" s="1"/>
  <c r="F701" i="1"/>
  <c r="F704" i="1"/>
  <c r="F630" i="1"/>
  <c r="F627" i="1"/>
  <c r="F637" i="1"/>
  <c r="F679" i="1"/>
  <c r="F669" i="1"/>
  <c r="F673" i="1"/>
  <c r="F698" i="1"/>
  <c r="F647" i="1"/>
  <c r="F712" i="1"/>
  <c r="F710" i="1"/>
  <c r="F668" i="1"/>
  <c r="F684" i="1"/>
  <c r="F631" i="1"/>
  <c r="F687" i="1"/>
  <c r="F690" i="1"/>
  <c r="F626" i="1"/>
  <c r="F706" i="1"/>
  <c r="F644" i="1"/>
  <c r="F691" i="1"/>
  <c r="F629" i="1"/>
  <c r="F709" i="1"/>
  <c r="F686" i="1"/>
  <c r="F683" i="1"/>
  <c r="F711" i="1"/>
  <c r="F682" i="1"/>
  <c r="F685" i="1"/>
  <c r="F699" i="1"/>
  <c r="F635" i="1"/>
  <c r="F702" i="1"/>
  <c r="F638" i="1"/>
  <c r="F628" i="1"/>
  <c r="F707" i="1"/>
  <c r="F671" i="1"/>
  <c r="F688" i="1"/>
  <c r="F678" i="1"/>
  <c r="F640" i="1"/>
  <c r="F636" i="1"/>
  <c r="F633" i="1"/>
  <c r="F692" i="1"/>
  <c r="F642" i="1"/>
  <c r="F645" i="1"/>
  <c r="F672" i="1"/>
  <c r="F695" i="1"/>
  <c r="F696" i="1"/>
  <c r="F697" i="1"/>
  <c r="F703" i="1"/>
  <c r="F716" i="1"/>
  <c r="F643" i="1"/>
  <c r="F705" i="1"/>
  <c r="F708" i="1"/>
  <c r="F681" i="1"/>
  <c r="F715" i="1" l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H628" i="1" l="1"/>
  <c r="H699" i="1" s="1"/>
  <c r="G715" i="1"/>
  <c r="H684" i="1"/>
  <c r="H695" i="1"/>
  <c r="H709" i="1"/>
  <c r="H673" i="1"/>
  <c r="H689" i="1"/>
  <c r="H681" i="1"/>
  <c r="H686" i="1"/>
  <c r="H693" i="1"/>
  <c r="H632" i="1"/>
  <c r="H676" i="1"/>
  <c r="H716" i="1"/>
  <c r="H668" i="1"/>
  <c r="H669" i="1"/>
  <c r="H700" i="1"/>
  <c r="H646" i="1"/>
  <c r="H630" i="1"/>
  <c r="H703" i="1"/>
  <c r="H683" i="1"/>
  <c r="H633" i="1"/>
  <c r="H636" i="1"/>
  <c r="H680" i="1"/>
  <c r="H675" i="1"/>
  <c r="H698" i="1"/>
  <c r="H647" i="1"/>
  <c r="H682" i="1"/>
  <c r="H638" i="1"/>
  <c r="H672" i="1"/>
  <c r="H697" i="1"/>
  <c r="H688" i="1"/>
  <c r="H694" i="1"/>
  <c r="H687" i="1"/>
  <c r="H711" i="1"/>
  <c r="H674" i="1"/>
  <c r="H710" i="1"/>
  <c r="H713" i="1"/>
  <c r="H691" i="1"/>
  <c r="H642" i="1"/>
  <c r="H671" i="1"/>
  <c r="H696" i="1"/>
  <c r="H634" i="1"/>
  <c r="H706" i="1"/>
  <c r="H690" i="1" l="1"/>
  <c r="H643" i="1"/>
  <c r="H641" i="1"/>
  <c r="H631" i="1"/>
  <c r="H702" i="1"/>
  <c r="H639" i="1"/>
  <c r="H685" i="1"/>
  <c r="H707" i="1"/>
  <c r="H712" i="1"/>
  <c r="H677" i="1"/>
  <c r="H640" i="1"/>
  <c r="H692" i="1"/>
  <c r="H708" i="1"/>
  <c r="H678" i="1"/>
  <c r="H635" i="1"/>
  <c r="H629" i="1"/>
  <c r="I629" i="1" s="1"/>
  <c r="H701" i="1"/>
  <c r="H679" i="1"/>
  <c r="H645" i="1"/>
  <c r="H644" i="1"/>
  <c r="H637" i="1"/>
  <c r="H705" i="1"/>
  <c r="H704" i="1"/>
  <c r="H670" i="1"/>
  <c r="H715" i="1" l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715" i="1" l="1"/>
  <c r="J630" i="1"/>
  <c r="J693" i="1" l="1"/>
  <c r="J695" i="1"/>
  <c r="J682" i="1"/>
  <c r="J636" i="1"/>
  <c r="J670" i="1"/>
  <c r="J632" i="1"/>
  <c r="J675" i="1"/>
  <c r="J704" i="1"/>
  <c r="J643" i="1"/>
  <c r="J679" i="1"/>
  <c r="J645" i="1"/>
  <c r="J683" i="1"/>
  <c r="J689" i="1"/>
  <c r="J703" i="1"/>
  <c r="J677" i="1"/>
  <c r="J631" i="1"/>
  <c r="J671" i="1"/>
  <c r="J707" i="1"/>
  <c r="J696" i="1"/>
  <c r="J701" i="1"/>
  <c r="J708" i="1"/>
  <c r="J674" i="1"/>
  <c r="J687" i="1"/>
  <c r="J634" i="1"/>
  <c r="J646" i="1"/>
  <c r="J694" i="1"/>
  <c r="J637" i="1"/>
  <c r="J672" i="1"/>
  <c r="J640" i="1"/>
  <c r="J702" i="1"/>
  <c r="J686" i="1"/>
  <c r="J710" i="1"/>
  <c r="J641" i="1"/>
  <c r="J642" i="1"/>
  <c r="J676" i="1"/>
  <c r="J685" i="1"/>
  <c r="J698" i="1"/>
  <c r="J699" i="1"/>
  <c r="J678" i="1"/>
  <c r="J644" i="1"/>
  <c r="J700" i="1"/>
  <c r="J681" i="1"/>
  <c r="J633" i="1"/>
  <c r="J673" i="1"/>
  <c r="J697" i="1"/>
  <c r="J635" i="1"/>
  <c r="J690" i="1"/>
  <c r="J713" i="1"/>
  <c r="J716" i="1"/>
  <c r="J668" i="1"/>
  <c r="J709" i="1"/>
  <c r="J691" i="1"/>
  <c r="J706" i="1"/>
  <c r="J639" i="1"/>
  <c r="J712" i="1"/>
  <c r="J705" i="1"/>
  <c r="J692" i="1"/>
  <c r="J680" i="1"/>
  <c r="J647" i="1"/>
  <c r="L647" i="1" s="1"/>
  <c r="J688" i="1"/>
  <c r="J684" i="1"/>
  <c r="J711" i="1"/>
  <c r="J638" i="1"/>
  <c r="J669" i="1"/>
  <c r="K644" i="1" l="1"/>
  <c r="K716" i="1" s="1"/>
  <c r="K668" i="1"/>
  <c r="K680" i="1"/>
  <c r="K690" i="1"/>
  <c r="K710" i="1"/>
  <c r="K707" i="1"/>
  <c r="K674" i="1"/>
  <c r="K683" i="1"/>
  <c r="K678" i="1"/>
  <c r="K687" i="1"/>
  <c r="K685" i="1"/>
  <c r="K676" i="1"/>
  <c r="K689" i="1"/>
  <c r="K706" i="1"/>
  <c r="K696" i="1"/>
  <c r="K677" i="1"/>
  <c r="K709" i="1"/>
  <c r="K698" i="1"/>
  <c r="K670" i="1"/>
  <c r="K672" i="1"/>
  <c r="K679" i="1"/>
  <c r="K703" i="1"/>
  <c r="K700" i="1"/>
  <c r="K713" i="1"/>
  <c r="K699" i="1"/>
  <c r="K708" i="1"/>
  <c r="K694" i="1"/>
  <c r="K681" i="1"/>
  <c r="K688" i="1"/>
  <c r="K686" i="1"/>
  <c r="K704" i="1"/>
  <c r="K702" i="1"/>
  <c r="K684" i="1"/>
  <c r="K712" i="1"/>
  <c r="K675" i="1"/>
  <c r="K691" i="1"/>
  <c r="K669" i="1"/>
  <c r="K692" i="1"/>
  <c r="K682" i="1"/>
  <c r="J715" i="1"/>
  <c r="L672" i="1"/>
  <c r="L685" i="1"/>
  <c r="L686" i="1"/>
  <c r="L701" i="1"/>
  <c r="L706" i="1"/>
  <c r="L696" i="1"/>
  <c r="L697" i="1"/>
  <c r="L681" i="1"/>
  <c r="M681" i="1" s="1"/>
  <c r="L687" i="1"/>
  <c r="M687" i="1" s="1"/>
  <c r="L671" i="1"/>
  <c r="L677" i="1"/>
  <c r="L708" i="1"/>
  <c r="M708" i="1" s="1"/>
  <c r="L704" i="1"/>
  <c r="L712" i="1"/>
  <c r="M712" i="1" s="1"/>
  <c r="L684" i="1"/>
  <c r="M684" i="1" s="1"/>
  <c r="L698" i="1"/>
  <c r="M698" i="1" s="1"/>
  <c r="L694" i="1"/>
  <c r="L668" i="1"/>
  <c r="L700" i="1"/>
  <c r="L690" i="1"/>
  <c r="M690" i="1" s="1"/>
  <c r="L707" i="1"/>
  <c r="M707" i="1" s="1"/>
  <c r="L682" i="1"/>
  <c r="L703" i="1"/>
  <c r="M703" i="1" s="1"/>
  <c r="L699" i="1"/>
  <c r="M699" i="1" s="1"/>
  <c r="L675" i="1"/>
  <c r="L710" i="1"/>
  <c r="L680" i="1"/>
  <c r="M680" i="1" s="1"/>
  <c r="L678" i="1"/>
  <c r="M678" i="1" s="1"/>
  <c r="L693" i="1"/>
  <c r="L691" i="1"/>
  <c r="M691" i="1" s="1"/>
  <c r="L713" i="1"/>
  <c r="L669" i="1"/>
  <c r="M669" i="1" s="1"/>
  <c r="L670" i="1"/>
  <c r="L683" i="1"/>
  <c r="L695" i="1"/>
  <c r="L705" i="1"/>
  <c r="L679" i="1"/>
  <c r="M679" i="1" s="1"/>
  <c r="L716" i="1"/>
  <c r="L673" i="1"/>
  <c r="L702" i="1"/>
  <c r="M702" i="1" s="1"/>
  <c r="L711" i="1"/>
  <c r="L688" i="1"/>
  <c r="M688" i="1" s="1"/>
  <c r="L674" i="1"/>
  <c r="M674" i="1" s="1"/>
  <c r="L709" i="1"/>
  <c r="M709" i="1" s="1"/>
  <c r="L676" i="1"/>
  <c r="M676" i="1" s="1"/>
  <c r="L689" i="1"/>
  <c r="M689" i="1" s="1"/>
  <c r="L692" i="1"/>
  <c r="M692" i="1" s="1"/>
  <c r="M700" i="1" l="1"/>
  <c r="M677" i="1"/>
  <c r="M713" i="1"/>
  <c r="M683" i="1"/>
  <c r="D87" i="9" s="1"/>
  <c r="M710" i="1"/>
  <c r="M686" i="1"/>
  <c r="M706" i="1"/>
  <c r="F183" i="9" s="1"/>
  <c r="M682" i="1"/>
  <c r="M696" i="1"/>
  <c r="M685" i="1"/>
  <c r="F87" i="9" s="1"/>
  <c r="M670" i="1"/>
  <c r="M675" i="1"/>
  <c r="M694" i="1"/>
  <c r="M704" i="1"/>
  <c r="D183" i="9" s="1"/>
  <c r="K693" i="1"/>
  <c r="M693" i="1" s="1"/>
  <c r="I23" i="9"/>
  <c r="M672" i="1"/>
  <c r="K711" i="1"/>
  <c r="M711" i="1" s="1"/>
  <c r="K671" i="1"/>
  <c r="M671" i="1" s="1"/>
  <c r="K673" i="1"/>
  <c r="K701" i="1"/>
  <c r="M701" i="1" s="1"/>
  <c r="H151" i="9" s="1"/>
  <c r="K695" i="1"/>
  <c r="M695" i="1" s="1"/>
  <c r="K697" i="1"/>
  <c r="M697" i="1" s="1"/>
  <c r="D151" i="9" s="1"/>
  <c r="K705" i="1"/>
  <c r="M705" i="1" s="1"/>
  <c r="L715" i="1"/>
  <c r="M668" i="1"/>
  <c r="D55" i="9"/>
  <c r="G55" i="9"/>
  <c r="I183" i="9"/>
  <c r="I151" i="9"/>
  <c r="D23" i="9"/>
  <c r="F55" i="9"/>
  <c r="F151" i="9"/>
  <c r="D119" i="9"/>
  <c r="E151" i="9"/>
  <c r="H183" i="9"/>
  <c r="I55" i="9"/>
  <c r="F215" i="9"/>
  <c r="H55" i="9"/>
  <c r="C183" i="9"/>
  <c r="G151" i="9"/>
  <c r="E87" i="9"/>
  <c r="E55" i="9"/>
  <c r="G87" i="9"/>
  <c r="C119" i="9"/>
  <c r="I87" i="9"/>
  <c r="E119" i="9"/>
  <c r="C215" i="9"/>
  <c r="E215" i="9"/>
  <c r="C151" i="9"/>
  <c r="F119" i="9"/>
  <c r="E23" i="9"/>
  <c r="C55" i="9"/>
  <c r="G183" i="9"/>
  <c r="H87" i="9"/>
  <c r="G23" i="9"/>
  <c r="F23" i="9" l="1"/>
  <c r="C87" i="9"/>
  <c r="G119" i="9"/>
  <c r="H119" i="9"/>
  <c r="D215" i="9"/>
  <c r="K715" i="1"/>
  <c r="I119" i="9"/>
  <c r="E183" i="9"/>
  <c r="M673" i="1"/>
  <c r="C23" i="9"/>
  <c r="H23" i="9" l="1"/>
  <c r="M715" i="1"/>
</calcChain>
</file>

<file path=xl/sharedStrings.xml><?xml version="1.0" encoding="utf-8"?>
<sst xmlns="http://schemas.openxmlformats.org/spreadsheetml/2006/main" count="4670" uniqueCount="1280">
  <si>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</si>
  <si>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</si>
  <si>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</si>
  <si>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</si>
  <si>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</si>
  <si>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</si>
  <si>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</si>
  <si>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</si>
  <si>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</si>
  <si>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</si>
  <si>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</si>
  <si>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</si>
  <si>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</si>
  <si>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</si>
  <si>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</si>
  <si>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</si>
  <si>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</si>
  <si>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</si>
  <si>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</si>
  <si>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</si>
  <si>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</si>
  <si>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</si>
  <si>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</si>
  <si>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</si>
  <si>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</si>
  <si>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</si>
  <si>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</si>
  <si>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</si>
  <si>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</si>
  <si>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</si>
  <si>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</si>
  <si>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</si>
  <si>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</si>
  <si>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</si>
  <si>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</si>
  <si>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</si>
  <si>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</si>
  <si>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</si>
  <si>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</si>
  <si>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</si>
  <si>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</si>
  <si>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</si>
  <si>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</si>
  <si>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</si>
  <si>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</si>
  <si>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</si>
  <si>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</si>
  <si>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</si>
  <si>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</si>
  <si>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</si>
  <si>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</si>
  <si>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</si>
  <si>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</si>
  <si>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</si>
  <si>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</si>
  <si>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</si>
  <si>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</si>
  <si>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</si>
  <si>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</si>
  <si>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</si>
  <si>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</si>
  <si>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</si>
  <si>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</si>
  <si>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</si>
  <si>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</si>
  <si>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</si>
  <si>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</si>
  <si>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</si>
  <si>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</si>
  <si>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</si>
  <si>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</si>
  <si>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</si>
  <si>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</si>
  <si>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</si>
  <si>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</si>
  <si>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</si>
  <si>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</si>
  <si>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</si>
  <si>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</si>
  <si>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</si>
  <si>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</si>
  <si>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</si>
  <si>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</si>
  <si>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</si>
  <si>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</si>
  <si>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</si>
  <si>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</si>
  <si>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</si>
  <si>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</si>
  <si>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</si>
  <si>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</si>
  <si>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</si>
  <si>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</si>
  <si>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</si>
  <si>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</si>
  <si>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</si>
  <si>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</si>
  <si>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</si>
  <si>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</si>
  <si>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</si>
  <si>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</si>
  <si>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</si>
  <si>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</si>
  <si>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</si>
  <si>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</si>
  <si>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</si>
  <si>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</si>
  <si>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</si>
  <si>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</si>
  <si>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</si>
  <si>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</si>
  <si>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</si>
  <si>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</si>
  <si>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</si>
  <si>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</si>
  <si>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</si>
  <si>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</si>
  <si>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</si>
  <si>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</si>
  <si>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</si>
  <si>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</si>
  <si>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</si>
  <si>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</si>
  <si>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</si>
  <si>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</si>
  <si>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</si>
  <si>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</si>
  <si>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</si>
  <si>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</si>
  <si>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</si>
  <si>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</si>
  <si>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</si>
  <si>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</si>
  <si>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</si>
  <si>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</si>
  <si>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</si>
  <si>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</si>
  <si>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</si>
  <si>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</si>
  <si>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</si>
  <si>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</si>
  <si>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</si>
  <si>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</si>
  <si>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</si>
  <si>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</si>
  <si>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</si>
  <si>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</si>
  <si>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</si>
  <si>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</si>
  <si>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</si>
  <si>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</si>
  <si>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</si>
  <si>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</si>
  <si>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</si>
  <si>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</si>
  <si>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</si>
  <si>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</si>
  <si>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</si>
  <si>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</si>
  <si>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</si>
  <si>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</si>
  <si>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</si>
  <si>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</si>
  <si>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</si>
  <si>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</si>
  <si>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</si>
  <si>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</si>
  <si>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</si>
  <si>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</si>
  <si>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</si>
  <si>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</si>
  <si>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</si>
  <si>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</si>
  <si>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</si>
  <si>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</si>
  <si>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</si>
  <si>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</si>
  <si>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</si>
  <si>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</si>
  <si>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</si>
  <si>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</si>
  <si>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</si>
  <si>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</si>
  <si>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</si>
  <si>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</si>
  <si>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</si>
  <si>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</si>
  <si>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</si>
  <si>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</si>
  <si>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</si>
  <si>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</si>
  <si>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</si>
  <si>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</si>
  <si>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</si>
  <si>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</si>
  <si>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</si>
  <si>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</si>
  <si>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</si>
  <si>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</si>
  <si>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</si>
  <si>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</si>
  <si>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</si>
  <si>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</si>
  <si>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</si>
  <si>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</si>
  <si>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</si>
  <si>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</si>
  <si>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</si>
  <si>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</si>
  <si>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</si>
  <si>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</si>
  <si>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</si>
  <si>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</si>
  <si>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</si>
  <si>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</si>
  <si>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</si>
  <si>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</si>
  <si>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</si>
  <si>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</si>
  <si>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</si>
  <si>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</si>
  <si>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</si>
  <si>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</si>
  <si>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</si>
  <si>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</si>
  <si>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</si>
  <si>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</si>
  <si>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</si>
  <si>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</si>
  <si>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</si>
  <si>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</si>
  <si>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</si>
  <si>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</si>
  <si>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</si>
  <si>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</si>
  <si>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</si>
  <si>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</si>
  <si>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</si>
  <si>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</si>
  <si>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</si>
  <si>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</si>
  <si>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</si>
  <si>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</si>
  <si>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</si>
  <si>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</si>
  <si>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</si>
  <si>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</si>
  <si>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</si>
  <si>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</si>
  <si>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</si>
  <si>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</si>
  <si>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</si>
  <si>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</si>
  <si>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</si>
  <si>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</si>
  <si>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</si>
  <si>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</si>
  <si>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</si>
  <si>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</si>
  <si>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</si>
  <si>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</si>
  <si>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</si>
  <si>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</si>
  <si>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</si>
  <si>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</si>
  <si>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</si>
  <si>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</si>
  <si>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</si>
  <si>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</si>
  <si>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</si>
  <si>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</si>
  <si>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</si>
  <si>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</si>
  <si>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</si>
  <si>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</si>
  <si>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</si>
  <si>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</si>
  <si>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</si>
  <si>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</si>
  <si>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</si>
  <si>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</si>
  <si>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</si>
  <si>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</si>
  <si>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</si>
  <si>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</si>
  <si>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</si>
  <si>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</si>
  <si>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</si>
  <si>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</si>
  <si>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</si>
  <si>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</si>
  <si>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</si>
  <si>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</si>
  <si>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</si>
  <si>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</si>
  <si>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</si>
  <si>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</si>
  <si>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</si>
  <si>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</si>
  <si>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</si>
  <si>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</si>
  <si>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</si>
  <si>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</si>
  <si>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</si>
  <si>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</si>
  <si>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</si>
  <si>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</si>
  <si>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</si>
  <si>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</si>
  <si>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</si>
  <si>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</si>
  <si>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</si>
  <si>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</si>
  <si>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</si>
  <si>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</si>
  <si>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</si>
  <si>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</si>
  <si>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</si>
  <si>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</si>
  <si>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</si>
  <si>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</si>
  <si>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</si>
  <si>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</si>
  <si>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</si>
  <si>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</si>
  <si>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</si>
  <si>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</si>
  <si>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</si>
  <si>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</si>
  <si>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</si>
  <si>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</si>
  <si>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</si>
  <si>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</si>
  <si>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</si>
  <si>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</si>
  <si>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</si>
  <si>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</si>
  <si>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</si>
  <si>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</si>
  <si>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</si>
  <si>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</si>
  <si>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</si>
  <si>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</si>
  <si>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</si>
  <si>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</si>
  <si>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</si>
  <si>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</si>
  <si>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</si>
  <si>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</si>
  <si>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</si>
  <si>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</si>
  <si>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</si>
  <si>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</si>
  <si>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</si>
  <si>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</si>
  <si>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</si>
  <si>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</si>
  <si>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</si>
  <si>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</si>
  <si>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</si>
  <si>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</si>
  <si>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</si>
  <si>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</si>
  <si>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</si>
  <si>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</si>
  <si>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</si>
  <si>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</si>
  <si>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</si>
  <si>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</si>
  <si>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</si>
  <si>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</si>
  <si>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</si>
  <si>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</si>
  <si>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</si>
  <si>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</si>
  <si>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</si>
  <si>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</si>
  <si>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</si>
  <si>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</si>
  <si>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</si>
  <si>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</si>
  <si>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</si>
  <si>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</si>
  <si>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</si>
  <si>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</si>
  <si>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</si>
  <si>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</si>
  <si>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</si>
  <si>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</si>
  <si>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</si>
  <si>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</si>
  <si>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</si>
  <si>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</si>
  <si>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</si>
  <si>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</si>
  <si>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</si>
  <si>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</si>
  <si>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</si>
  <si>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</si>
  <si>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</si>
  <si>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</si>
  <si>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</si>
  <si>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</si>
  <si>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</si>
  <si>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</si>
  <si>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</si>
  <si>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</si>
  <si>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</si>
  <si>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</si>
  <si>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</si>
  <si>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</si>
  <si>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</si>
  <si>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</si>
  <si>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</si>
  <si>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</si>
  <si>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</si>
  <si>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</si>
  <si>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</si>
  <si>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</si>
  <si>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</si>
  <si>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</si>
  <si>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</si>
  <si>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</si>
  <si>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</si>
  <si>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</si>
  <si>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</si>
  <si>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</si>
  <si>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</si>
  <si>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</si>
  <si>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</si>
  <si>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</si>
  <si>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</si>
  <si>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</si>
  <si>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</si>
  <si>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</si>
  <si>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</si>
  <si>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</si>
  <si>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</si>
  <si>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</si>
  <si>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</si>
  <si>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</si>
  <si>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</si>
  <si>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</si>
  <si>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</si>
  <si>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</si>
  <si>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</si>
  <si>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</si>
  <si>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</si>
  <si>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</si>
  <si>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</si>
  <si>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</si>
  <si>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</si>
  <si>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</si>
  <si>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</si>
  <si>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</si>
  <si>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</si>
  <si>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</si>
  <si>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</si>
  <si>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</si>
  <si>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</si>
  <si>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</si>
  <si>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</si>
  <si>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</si>
  <si>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</si>
  <si>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</si>
  <si>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</si>
  <si>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</si>
  <si>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</si>
  <si>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</si>
  <si>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</si>
  <si>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</si>
  <si>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</si>
  <si>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</si>
  <si>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</si>
  <si>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</si>
  <si>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</si>
  <si>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</si>
  <si>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</si>
  <si>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</si>
  <si>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</si>
  <si>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</si>
  <si>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</si>
  <si>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</si>
  <si>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</si>
  <si>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</si>
  <si>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</si>
  <si>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</si>
  <si>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</si>
  <si>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</si>
  <si>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</si>
  <si>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</si>
  <si>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</si>
  <si>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</si>
  <si>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</si>
  <si>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</si>
  <si>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</si>
  <si>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</si>
  <si>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</si>
  <si>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</si>
  <si>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</si>
  <si>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</si>
  <si>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</si>
  <si>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</si>
  <si>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</si>
  <si>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</si>
  <si>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</si>
  <si>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</si>
  <si>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</si>
  <si>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</si>
  <si>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</si>
  <si>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</si>
  <si>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</si>
  <si>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</si>
  <si>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</si>
  <si>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</si>
  <si>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</si>
  <si>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</si>
  <si>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</si>
  <si>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</si>
  <si>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</si>
  <si>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</si>
  <si>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</si>
  <si>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</si>
  <si>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</si>
  <si>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</si>
  <si>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</si>
  <si>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</si>
  <si>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</si>
  <si>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</si>
  <si>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</si>
  <si>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</si>
  <si>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</si>
  <si>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</si>
  <si>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</si>
  <si>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</si>
  <si>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</si>
  <si>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</si>
  <si>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</si>
  <si>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</si>
  <si>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</si>
  <si>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</si>
  <si>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</si>
  <si>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</si>
  <si>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</si>
  <si>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</si>
  <si>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</si>
  <si>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</si>
  <si>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</si>
  <si>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</si>
  <si>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</si>
  <si>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</si>
  <si>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</si>
  <si>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</si>
  <si>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</si>
  <si>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</si>
  <si>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</si>
  <si>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</si>
  <si>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</si>
  <si>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</si>
  <si>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</si>
  <si>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</si>
  <si>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</si>
  <si>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</si>
  <si>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</si>
  <si>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</si>
  <si>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</si>
  <si>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</si>
  <si>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</si>
  <si>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</si>
  <si>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</si>
  <si>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</si>
  <si>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</si>
  <si>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</si>
  <si>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</si>
  <si>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</si>
  <si>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</si>
  <si>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</si>
  <si>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</si>
  <si>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</si>
  <si>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</si>
  <si>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</si>
  <si>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</si>
  <si>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</si>
  <si>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</si>
  <si>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</si>
  <si>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</si>
  <si>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</si>
  <si>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</si>
  <si>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</si>
  <si>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</si>
  <si>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</si>
  <si>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</si>
  <si>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</si>
  <si>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</si>
  <si>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</si>
  <si>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</si>
  <si>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</si>
  <si>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</si>
  <si>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</si>
  <si>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</si>
  <si>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</si>
  <si>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</si>
  <si>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</si>
  <si>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</si>
  <si>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</si>
  <si>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</si>
  <si>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</si>
  <si>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</si>
  <si>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</si>
  <si>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</si>
  <si>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</si>
  <si>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</si>
  <si>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</si>
  <si>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</si>
  <si>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</si>
  <si>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</si>
  <si>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</si>
  <si>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</si>
  <si>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</si>
  <si>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</si>
  <si>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</si>
  <si>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</si>
  <si>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</si>
  <si>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</si>
  <si>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</si>
  <si>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</si>
  <si>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</si>
  <si>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</si>
  <si>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</si>
  <si>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</si>
  <si>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</si>
  <si>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</si>
  <si>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</si>
  <si>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</si>
  <si>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</si>
  <si>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</si>
  <si>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</si>
  <si>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</si>
  <si>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</si>
  <si>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</si>
  <si>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</si>
  <si>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</si>
  <si>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</si>
  <si>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</si>
  <si>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</si>
  <si>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</si>
  <si>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</si>
  <si>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</si>
  <si>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</si>
  <si>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</si>
  <si>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</si>
  <si>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</si>
  <si>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</si>
  <si>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</si>
  <si>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</si>
  <si>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</si>
  <si>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</si>
  <si>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</si>
  <si>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</si>
  <si>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</si>
  <si>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</si>
  <si>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</si>
  <si>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</si>
  <si>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</si>
  <si>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</si>
  <si>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</si>
  <si>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</si>
  <si>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</si>
  <si>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</si>
  <si>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</si>
  <si>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</si>
  <si>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</si>
  <si>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</si>
  <si>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</si>
  <si>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</si>
  <si>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</si>
  <si>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</si>
  <si>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</si>
  <si>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</si>
  <si>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</si>
  <si>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</si>
  <si>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</si>
  <si>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</si>
  <si>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</si>
  <si>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</si>
  <si>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</si>
  <si>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</si>
  <si>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</si>
  <si>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</si>
  <si>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</si>
  <si>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</si>
  <si>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</si>
  <si>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</si>
  <si>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</si>
  <si>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</si>
  <si>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</si>
  <si>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</si>
  <si>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</si>
  <si>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</si>
  <si>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</si>
  <si>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</si>
  <si>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</si>
  <si>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</si>
  <si>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</si>
  <si>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</si>
  <si>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</si>
  <si>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</si>
  <si>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</si>
  <si>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</si>
  <si>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</si>
  <si>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</si>
  <si>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</si>
  <si>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</si>
  <si>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</si>
  <si>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</si>
  <si>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</si>
  <si>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</si>
  <si>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</si>
  <si>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</si>
  <si>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</si>
  <si>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</si>
  <si>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</si>
  <si>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</si>
  <si>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</si>
  <si>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</si>
  <si>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</si>
  <si>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</si>
  <si>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</si>
  <si>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</si>
  <si>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</si>
  <si>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</si>
  <si>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</si>
  <si>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</si>
  <si>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</si>
  <si>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</si>
  <si>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</si>
  <si>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</si>
  <si>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</si>
  <si>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</si>
  <si>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</si>
  <si>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</si>
  <si>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</si>
  <si>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</si>
  <si>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</si>
  <si>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</si>
  <si>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</si>
  <si>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</si>
  <si>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</si>
  <si>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</si>
  <si>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</si>
  <si>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</si>
  <si>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</si>
  <si>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</si>
  <si>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</si>
  <si>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</si>
  <si>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</si>
  <si>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</si>
  <si>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</si>
  <si>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</si>
  <si>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</si>
  <si>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</si>
  <si>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</si>
  <si>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</si>
  <si>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</si>
  <si>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</si>
  <si>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</si>
  <si>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</si>
  <si>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</si>
  <si>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</si>
  <si>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</si>
  <si>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</si>
  <si>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</si>
  <si>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</si>
  <si>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</si>
  <si>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</si>
  <si>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</si>
  <si>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</si>
  <si>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</si>
  <si>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</si>
  <si>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</si>
  <si>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</si>
  <si>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</si>
  <si>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</si>
  <si>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</si>
  <si>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</si>
  <si>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</si>
  <si>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</si>
  <si>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</si>
  <si>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</si>
  <si>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</si>
  <si>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</si>
  <si>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</si>
  <si>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</si>
  <si>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</si>
  <si>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</si>
  <si>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</si>
  <si>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</si>
  <si>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</si>
  <si>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</si>
  <si>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</si>
  <si>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</si>
  <si>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</si>
  <si>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</si>
  <si>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</si>
  <si>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</si>
  <si>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</si>
  <si>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</si>
  <si>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</si>
  <si>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</si>
  <si>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</si>
  <si>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</si>
  <si>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</si>
  <si>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</si>
  <si>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</si>
  <si>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</si>
  <si>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</si>
  <si>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</si>
  <si>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</si>
  <si>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</si>
  <si>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</si>
  <si>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</si>
  <si>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</si>
  <si>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</si>
  <si>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</si>
  <si>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</si>
  <si>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</si>
  <si>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</si>
  <si>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</si>
  <si>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</si>
  <si>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</si>
  <si>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</si>
  <si>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</si>
  <si>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</si>
  <si>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</si>
  <si>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</si>
  <si>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</si>
  <si>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</si>
  <si>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</si>
  <si>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</si>
  <si>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</si>
  <si>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</si>
  <si>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</si>
  <si>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</si>
  <si>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</si>
  <si>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</si>
  <si>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</si>
  <si>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</si>
  <si>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</si>
  <si>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</si>
  <si>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</si>
  <si>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</si>
  <si>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</si>
  <si>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</si>
  <si>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</si>
  <si>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</si>
  <si>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</si>
  <si>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</si>
  <si>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</si>
  <si>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</si>
  <si>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</si>
  <si>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</si>
  <si>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</si>
  <si>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</si>
  <si>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</si>
  <si>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</si>
  <si>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</si>
  <si>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</si>
  <si>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</si>
  <si>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</si>
  <si>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</si>
  <si>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</si>
  <si>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</si>
  <si>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</si>
  <si>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</si>
  <si>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</si>
  <si>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</si>
  <si>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</si>
  <si>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</si>
  <si>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</si>
  <si>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</si>
  <si>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</si>
  <si>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</si>
  <si>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</si>
  <si>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</si>
  <si>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</si>
  <si>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</si>
  <si>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</si>
  <si>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</si>
  <si>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</si>
  <si>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</si>
  <si>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</si>
  <si>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</si>
  <si>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</si>
  <si>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</si>
  <si>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</si>
  <si>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</si>
  <si>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</si>
  <si>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</si>
  <si>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</si>
  <si>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</si>
  <si>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</si>
  <si>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</si>
  <si>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</si>
  <si>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</si>
  <si>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</si>
  <si>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</si>
  <si>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</si>
  <si>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</si>
  <si>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</si>
  <si>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</si>
  <si>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</si>
  <si>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</si>
  <si>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</si>
  <si>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</si>
  <si>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</si>
  <si>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</si>
  <si>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</si>
  <si>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</si>
  <si>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</si>
  <si>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</si>
  <si>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</si>
  <si>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</si>
  <si>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</si>
  <si>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</si>
  <si>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</si>
  <si>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</si>
  <si>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</si>
  <si>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</si>
  <si>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</si>
  <si>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</si>
  <si>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</si>
  <si>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</si>
  <si>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</si>
  <si>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</si>
  <si>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</si>
  <si>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</si>
  <si>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</si>
  <si>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</si>
  <si>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</si>
  <si>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</si>
  <si>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</si>
  <si>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</si>
  <si>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</si>
  <si>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</si>
  <si>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</si>
  <si>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</si>
  <si>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</si>
  <si>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</si>
  <si>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</si>
  <si>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</si>
  <si>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</si>
  <si>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</si>
  <si>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</si>
  <si>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</si>
  <si>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</si>
  <si>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</si>
  <si>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</si>
  <si>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</si>
  <si>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</si>
  <si>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</si>
  <si>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</si>
  <si>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</si>
  <si>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</si>
  <si>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</si>
  <si>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</si>
  <si>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</si>
  <si>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</si>
  <si>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</si>
  <si>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</si>
  <si>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</si>
  <si>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</si>
  <si>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</si>
  <si>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</si>
  <si>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</si>
  <si>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</si>
  <si>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</si>
  <si>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</si>
  <si>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</si>
  <si>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</si>
  <si>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</si>
  <si>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</si>
  <si>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</si>
  <si>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</si>
  <si>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</si>
  <si>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</si>
  <si>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</si>
  <si>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</si>
  <si>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</si>
  <si>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</si>
  <si>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</si>
  <si>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</si>
  <si>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</si>
  <si>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</si>
  <si>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</si>
  <si>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</si>
  <si>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</si>
  <si>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</si>
  <si>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</si>
  <si>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</si>
  <si>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</si>
  <si>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</si>
  <si>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</si>
  <si>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</si>
  <si>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</si>
  <si>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</si>
  <si>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</si>
  <si>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</si>
  <si>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</si>
  <si>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</si>
  <si>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</si>
  <si>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</si>
  <si>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</si>
  <si>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</si>
  <si>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</si>
  <si>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</si>
  <si>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</si>
  <si>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</si>
  <si>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</si>
  <si>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</si>
  <si>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</si>
  <si>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</si>
  <si>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</si>
  <si>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</si>
  <si>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</si>
  <si>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</si>
  <si>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</si>
  <si>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</si>
  <si>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</si>
  <si>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</si>
  <si>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</si>
  <si>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</si>
  <si>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</si>
  <si>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</si>
  <si>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</si>
  <si>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</si>
  <si>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</si>
  <si>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</si>
  <si>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</si>
  <si>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</si>
  <si>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</si>
  <si>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</si>
  <si>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</si>
  <si>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</si>
  <si>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</si>
  <si>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</si>
  <si>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</si>
  <si>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</si>
  <si>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</si>
  <si>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</si>
  <si>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</si>
  <si>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</si>
  <si>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</si>
  <si>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</si>
  <si>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</si>
  <si>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</si>
  <si>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</si>
  <si>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</si>
  <si>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</si>
  <si>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</si>
  <si>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</si>
  <si>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</si>
  <si>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</si>
  <si>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</si>
  <si>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</si>
  <si>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</si>
  <si>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</si>
  <si>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</si>
  <si>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</si>
  <si>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</si>
  <si>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</si>
  <si>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</si>
  <si>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</si>
  <si>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</si>
  <si>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</si>
  <si>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</si>
  <si>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</si>
  <si>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</si>
  <si>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</si>
  <si>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</si>
  <si>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</si>
  <si>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</si>
  <si>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</si>
  <si>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</si>
  <si>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</si>
  <si>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</si>
  <si>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</si>
  <si>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</si>
  <si>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</si>
  <si>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</si>
  <si>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</si>
  <si>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</si>
  <si>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</si>
  <si>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</si>
  <si>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</si>
  <si>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</si>
  <si>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</si>
  <si>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</si>
  <si>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</si>
  <si>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</si>
  <si>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</si>
  <si>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</si>
  <si>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</si>
  <si>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</si>
  <si>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</si>
  <si>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</si>
  <si>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</si>
  <si>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</si>
  <si>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</si>
  <si>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</si>
  <si>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</si>
  <si>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</si>
  <si>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</si>
  <si>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</si>
  <si>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</si>
  <si>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</si>
  <si>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</si>
  <si>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</si>
  <si>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</si>
  <si>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</si>
  <si>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</si>
  <si>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</si>
  <si>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</si>
  <si>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</si>
  <si>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</si>
  <si>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</si>
  <si>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</si>
  <si>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</si>
  <si>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</si>
  <si>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</si>
  <si>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</si>
  <si>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</si>
  <si>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</si>
  <si>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</si>
  <si>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</si>
  <si>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</si>
  <si>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</si>
  <si>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</si>
  <si>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</si>
  <si>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</si>
  <si>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</si>
  <si>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</si>
  <si>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</si>
  <si>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</si>
  <si>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</si>
  <si>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</si>
  <si>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</si>
  <si>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</si>
  <si>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</si>
  <si>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</si>
  <si>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</si>
  <si>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</si>
  <si>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</si>
  <si>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</si>
  <si>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</si>
  <si>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</si>
  <si>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</si>
  <si>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</si>
  <si>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</si>
  <si>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</si>
  <si>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</si>
  <si>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</si>
  <si>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</si>
  <si>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</si>
  <si>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</si>
  <si>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</si>
  <si>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</si>
  <si>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</si>
  <si>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</si>
  <si>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</si>
  <si>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</si>
  <si>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</si>
  <si>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</si>
  <si>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</si>
  <si>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</si>
  <si>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</si>
  <si>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</si>
  <si>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</si>
  <si>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</si>
  <si>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</si>
  <si>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</si>
  <si>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</si>
  <si>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</si>
  <si>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</si>
  <si>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</si>
  <si>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</si>
  <si>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</si>
  <si>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</si>
  <si>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</si>
  <si>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</si>
  <si>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</si>
  <si>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</si>
  <si>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</si>
  <si>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</si>
  <si>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</si>
  <si>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</si>
  <si>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</si>
  <si>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</si>
  <si>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</si>
  <si>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</si>
  <si>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</si>
  <si>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</si>
  <si>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</si>
  <si>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</si>
  <si>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</si>
  <si>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</si>
  <si>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</si>
  <si>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</si>
  <si>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</si>
  <si>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</si>
  <si>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</si>
  <si>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</si>
  <si>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</si>
  <si>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</si>
  <si>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</si>
  <si>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</si>
  <si>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</si>
  <si>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</si>
  <si>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</si>
  <si>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</si>
  <si>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</si>
  <si>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</si>
  <si>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</si>
  <si>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</si>
  <si>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</si>
  <si>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</si>
  <si>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</si>
  <si>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</si>
  <si>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</si>
  <si>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</si>
  <si>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</si>
  <si>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</si>
  <si>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</si>
  <si>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</si>
  <si>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</si>
  <si>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</si>
  <si>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</si>
  <si>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</si>
  <si>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</si>
  <si>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</si>
  <si>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</si>
  <si>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</si>
  <si>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</si>
  <si>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</si>
  <si>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</si>
  <si>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</si>
  <si>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</si>
  <si>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</si>
  <si>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</si>
  <si>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</si>
  <si>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</si>
  <si>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</si>
  <si>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</si>
  <si>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</si>
  <si>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</si>
  <si>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</si>
  <si>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</si>
  <si>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</si>
  <si>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</si>
  <si>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</si>
  <si>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</si>
  <si>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</si>
  <si>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</si>
  <si>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</si>
  <si>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</si>
  <si>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</si>
  <si>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</si>
  <si>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</si>
  <si>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</si>
  <si>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King</t>
  </si>
  <si>
    <t>Bill Robertson</t>
  </si>
  <si>
    <t>Anna Loomis</t>
  </si>
  <si>
    <t>John Wiborg</t>
  </si>
  <si>
    <t>(253) 459-7859</t>
  </si>
  <si>
    <t>(253) 459-8319</t>
  </si>
  <si>
    <t>183</t>
  </si>
  <si>
    <t>Auburn Medical Center</t>
  </si>
  <si>
    <t>Plaza One, 202 N. Division</t>
  </si>
  <si>
    <t>Auburn, WA  98001</t>
  </si>
  <si>
    <t>Jim McManus</t>
  </si>
  <si>
    <t>(253) 403-1000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</si>
</sst>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95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26" quotePrefix="1" applyNumberFormat="1" applyFont="1" applyBorder="1" applyProtection="1">
      <protection locked="0"/>
    </xf>
    <xf numFmtId="37" fontId="11" fillId="0" borderId="1" xfId="31" quotePrefix="1" applyNumberFormat="1" applyFont="1" applyBorder="1" applyProtection="1">
      <protection locked="0"/>
    </xf>
    <xf numFmtId="37" fontId="11" fillId="4" borderId="33" xfId="4" applyFont="1" applyFill="1" applyBorder="1" applyAlignment="1" applyProtection="1">
      <protection locked="0"/>
    </xf>
    <xf numFmtId="37" fontId="11" fillId="4" borderId="34" xfId="4" applyFont="1" applyFill="1" applyBorder="1" applyAlignment="1" applyProtection="1">
      <protection locked="0"/>
    </xf>
    <xf numFmtId="37" fontId="11" fillId="4" borderId="34" xfId="4" quotePrefix="1" applyFont="1" applyFill="1" applyBorder="1" applyAlignment="1" applyProtection="1">
      <alignment horizontal="left"/>
      <protection locked="0"/>
    </xf>
    <xf numFmtId="37" fontId="11" fillId="4" borderId="34" xfId="4" applyFont="1" applyFill="1" applyBorder="1" applyAlignment="1" applyProtection="1">
      <alignment horizontal="left"/>
      <protection locked="0"/>
    </xf>
    <xf numFmtId="49" fontId="11" fillId="4" borderId="34" xfId="4" applyNumberFormat="1" applyFont="1" applyFill="1" applyBorder="1" applyAlignment="1" applyProtection="1">
      <alignment horizontal="left"/>
      <protection locked="0"/>
    </xf>
    <xf numFmtId="49" fontId="11" fillId="4" borderId="35" xfId="4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" xfId="31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1219714.93</v>
      </c>
      <c r="D47" s="184">
        <v>879408.16</v>
      </c>
      <c r="E47" s="184">
        <v>1206013.3600000001</v>
      </c>
      <c r="F47" s="184">
        <v>66766.320000000007</v>
      </c>
      <c r="G47" s="184">
        <v>0</v>
      </c>
      <c r="H47" s="184">
        <v>1994403.7400000002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847554.93</v>
      </c>
      <c r="P47" s="184">
        <v>442806.26</v>
      </c>
      <c r="Q47" s="184">
        <v>0</v>
      </c>
      <c r="R47" s="184">
        <v>154411.25</v>
      </c>
      <c r="S47" s="184">
        <v>174550.38</v>
      </c>
      <c r="T47" s="184">
        <v>0</v>
      </c>
      <c r="U47" s="184">
        <v>589561.18999999994</v>
      </c>
      <c r="V47" s="184">
        <v>0</v>
      </c>
      <c r="W47" s="184">
        <v>60364.84</v>
      </c>
      <c r="X47" s="184">
        <v>182051.53000000003</v>
      </c>
      <c r="Y47" s="184">
        <v>607756.76</v>
      </c>
      <c r="Z47" s="184">
        <v>101394.23</v>
      </c>
      <c r="AA47" s="184">
        <v>73849.36</v>
      </c>
      <c r="AB47" s="184">
        <v>705472.55999999994</v>
      </c>
      <c r="AC47" s="184">
        <v>364852.37</v>
      </c>
      <c r="AD47" s="184">
        <v>0</v>
      </c>
      <c r="AE47" s="184">
        <v>0</v>
      </c>
      <c r="AF47" s="184">
        <v>0</v>
      </c>
      <c r="AG47" s="184">
        <v>1930001.94</v>
      </c>
      <c r="AH47" s="184">
        <v>0</v>
      </c>
      <c r="AI47" s="184">
        <v>186259.86000000002</v>
      </c>
      <c r="AJ47" s="184">
        <v>189870.59</v>
      </c>
      <c r="AK47" s="184">
        <v>17566.929999999997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1234555.26</v>
      </c>
      <c r="AW47" s="184">
        <v>208500.92</v>
      </c>
      <c r="AX47" s="184">
        <v>0</v>
      </c>
      <c r="AY47" s="184">
        <v>489217.48</v>
      </c>
      <c r="AZ47" s="184">
        <v>0</v>
      </c>
      <c r="BA47" s="184">
        <v>22731.89</v>
      </c>
      <c r="BB47" s="184">
        <v>212067.31</v>
      </c>
      <c r="BC47" s="184">
        <v>127189.86</v>
      </c>
      <c r="BD47" s="184">
        <v>207984.65000000002</v>
      </c>
      <c r="BE47" s="184">
        <v>239566.50999999998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306191.3</v>
      </c>
      <c r="BM47" s="184">
        <v>0</v>
      </c>
      <c r="BN47" s="184">
        <v>250486.53000000003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216749.21999999997</v>
      </c>
      <c r="BY47" s="184">
        <v>163161.68</v>
      </c>
      <c r="BZ47" s="184">
        <v>102588.17</v>
      </c>
      <c r="CA47" s="184">
        <v>0</v>
      </c>
      <c r="CB47" s="184">
        <v>0</v>
      </c>
      <c r="CC47" s="184">
        <v>1740466.8399999999</v>
      </c>
      <c r="CD47" s="195"/>
      <c r="CE47" s="195">
        <f>SUM(C47:CC47)</f>
        <v>17516089.109999999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344449.47</v>
      </c>
      <c r="D51" s="184">
        <v>255042.7</v>
      </c>
      <c r="E51" s="184">
        <v>483118.75</v>
      </c>
      <c r="F51" s="184">
        <v>0</v>
      </c>
      <c r="G51" s="184">
        <v>0</v>
      </c>
      <c r="H51" s="184">
        <v>438246.94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564845.71</v>
      </c>
      <c r="P51" s="184">
        <v>1045119.1100000001</v>
      </c>
      <c r="Q51" s="184">
        <v>0</v>
      </c>
      <c r="R51" s="184">
        <v>187787.8</v>
      </c>
      <c r="S51" s="184">
        <v>75750.240000000005</v>
      </c>
      <c r="T51" s="184">
        <v>0</v>
      </c>
      <c r="U51" s="184">
        <v>150202.95000000001</v>
      </c>
      <c r="V51" s="184">
        <v>0</v>
      </c>
      <c r="W51" s="184">
        <v>327458.14000000007</v>
      </c>
      <c r="X51" s="184">
        <v>184579.07</v>
      </c>
      <c r="Y51" s="184">
        <v>716099.34</v>
      </c>
      <c r="Z51" s="184">
        <v>7611.44</v>
      </c>
      <c r="AA51" s="184">
        <v>96630.469999999987</v>
      </c>
      <c r="AB51" s="184">
        <v>52015.66</v>
      </c>
      <c r="AC51" s="184">
        <v>82124.02</v>
      </c>
      <c r="AD51" s="184">
        <v>0</v>
      </c>
      <c r="AE51" s="184">
        <v>0</v>
      </c>
      <c r="AF51" s="184">
        <v>0</v>
      </c>
      <c r="AG51" s="184">
        <v>287134.43</v>
      </c>
      <c r="AH51" s="184">
        <v>0</v>
      </c>
      <c r="AI51" s="184">
        <v>13736.39</v>
      </c>
      <c r="AJ51" s="184">
        <v>102547.02</v>
      </c>
      <c r="AK51" s="184">
        <v>138259.35999999999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801549.69000000006</v>
      </c>
      <c r="AW51" s="184">
        <v>0</v>
      </c>
      <c r="AX51" s="184">
        <v>0</v>
      </c>
      <c r="AY51" s="184">
        <v>141845.39000000001</v>
      </c>
      <c r="AZ51" s="184">
        <v>0</v>
      </c>
      <c r="BA51" s="184">
        <v>0</v>
      </c>
      <c r="BB51" s="184">
        <v>18228</v>
      </c>
      <c r="BC51" s="184">
        <v>19675.240000000005</v>
      </c>
      <c r="BD51" s="184">
        <v>0</v>
      </c>
      <c r="BE51" s="184">
        <v>1010444.8500000001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6385.64</v>
      </c>
      <c r="BM51" s="184">
        <v>0</v>
      </c>
      <c r="BN51" s="184">
        <v>324823.97999999992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28163.370000000003</v>
      </c>
      <c r="BZ51" s="184">
        <v>6898.5</v>
      </c>
      <c r="CA51" s="184">
        <v>0</v>
      </c>
      <c r="CB51" s="184">
        <v>0</v>
      </c>
      <c r="CC51" s="184">
        <v>365844.14000000007</v>
      </c>
      <c r="CD51" s="195"/>
      <c r="CE51" s="195">
        <f>SUM(C51:CD51)</f>
        <v>8276617.8099999987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5755</v>
      </c>
      <c r="D59" s="184">
        <v>6211</v>
      </c>
      <c r="E59" s="184">
        <v>9364</v>
      </c>
      <c r="F59" s="184">
        <v>0</v>
      </c>
      <c r="G59" s="184">
        <v>0</v>
      </c>
      <c r="H59" s="184">
        <v>12151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1222</v>
      </c>
      <c r="P59" s="185">
        <v>556865</v>
      </c>
      <c r="Q59" s="185">
        <v>0</v>
      </c>
      <c r="R59" s="185">
        <v>315284</v>
      </c>
      <c r="S59" s="248"/>
      <c r="T59" s="248"/>
      <c r="U59" s="224">
        <v>299137</v>
      </c>
      <c r="V59" s="185">
        <v>-4242</v>
      </c>
      <c r="W59" s="185">
        <v>18713</v>
      </c>
      <c r="X59" s="185">
        <v>14470</v>
      </c>
      <c r="Y59" s="185">
        <v>60227</v>
      </c>
      <c r="Z59" s="185">
        <v>0</v>
      </c>
      <c r="AA59" s="185">
        <v>17578</v>
      </c>
      <c r="AB59" s="248"/>
      <c r="AC59" s="185">
        <v>51888</v>
      </c>
      <c r="AD59" s="185">
        <v>2565</v>
      </c>
      <c r="AE59" s="185">
        <v>0</v>
      </c>
      <c r="AF59" s="185">
        <v>0</v>
      </c>
      <c r="AG59" s="185">
        <v>41667</v>
      </c>
      <c r="AH59" s="185">
        <v>0</v>
      </c>
      <c r="AI59" s="185">
        <v>4082</v>
      </c>
      <c r="AJ59" s="185">
        <v>1602</v>
      </c>
      <c r="AK59" s="185">
        <v>6676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57.364956841456852</v>
      </c>
      <c r="D60" s="187">
        <v>45.513741089655653</v>
      </c>
      <c r="E60" s="187">
        <v>59.585889032933444</v>
      </c>
      <c r="F60" s="223">
        <v>3.0003630132876213</v>
      </c>
      <c r="G60" s="187">
        <v>0</v>
      </c>
      <c r="H60" s="187">
        <v>93.124452042037746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39.21055752887527</v>
      </c>
      <c r="P60" s="221">
        <v>20.967862325894814</v>
      </c>
      <c r="Q60" s="221">
        <v>0</v>
      </c>
      <c r="R60" s="221">
        <v>6.8830952045365619</v>
      </c>
      <c r="S60" s="221">
        <v>9.9854280808239153</v>
      </c>
      <c r="T60" s="221">
        <v>0</v>
      </c>
      <c r="U60" s="221">
        <v>27.91189109206686</v>
      </c>
      <c r="V60" s="221">
        <v>0</v>
      </c>
      <c r="W60" s="221">
        <v>2.4083260270673525</v>
      </c>
      <c r="X60" s="221">
        <v>7.7503328756506393</v>
      </c>
      <c r="Y60" s="221">
        <v>27.18755890038527</v>
      </c>
      <c r="Z60" s="221">
        <v>4.6619041089504245</v>
      </c>
      <c r="AA60" s="221">
        <v>3.0140321913679404</v>
      </c>
      <c r="AB60" s="221">
        <v>30.558284242389274</v>
      </c>
      <c r="AC60" s="221">
        <v>16.57941369635898</v>
      </c>
      <c r="AD60" s="221">
        <v>0</v>
      </c>
      <c r="AE60" s="221">
        <v>0</v>
      </c>
      <c r="AF60" s="221">
        <v>0</v>
      </c>
      <c r="AG60" s="221">
        <v>96.928841767544</v>
      </c>
      <c r="AH60" s="221">
        <v>0</v>
      </c>
      <c r="AI60" s="221">
        <v>8.0962047934114789</v>
      </c>
      <c r="AJ60" s="221">
        <v>8.4604972591150016</v>
      </c>
      <c r="AK60" s="221">
        <v>0.87991917796165497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57.515519170203355</v>
      </c>
      <c r="AW60" s="221">
        <v>10.1026828753284</v>
      </c>
      <c r="AX60" s="221">
        <v>0</v>
      </c>
      <c r="AY60" s="221">
        <v>24.95791506507426</v>
      </c>
      <c r="AZ60" s="221">
        <v>0</v>
      </c>
      <c r="BA60" s="221">
        <v>1.2331890409269604</v>
      </c>
      <c r="BB60" s="221">
        <v>9.2428671220215257</v>
      </c>
      <c r="BC60" s="221">
        <v>6.8911931497409329</v>
      </c>
      <c r="BD60" s="221">
        <v>10.886284930015577</v>
      </c>
      <c r="BE60" s="221">
        <v>10.721947943736719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15.759761641676747</v>
      </c>
      <c r="BM60" s="221">
        <v>0</v>
      </c>
      <c r="BN60" s="221">
        <v>9.5659698617032927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9.6498308205959145</v>
      </c>
      <c r="BY60" s="221">
        <v>7.5254219167773391</v>
      </c>
      <c r="BZ60" s="221">
        <v>4.6526075336092321</v>
      </c>
      <c r="CA60" s="221">
        <v>0</v>
      </c>
      <c r="CB60" s="221">
        <v>0</v>
      </c>
      <c r="CC60" s="221">
        <v>73.226817798188122</v>
      </c>
      <c r="CD60" s="249" t="s">
        <v>221</v>
      </c>
      <c r="CE60" s="251">
        <f t="shared" ref="CE60:CE70" si="0">SUM(C60:CD60)</f>
        <v>822.00556016136909</v>
      </c>
    </row>
    <row r="61" spans="1:84" ht="12.6" customHeight="1" x14ac:dyDescent="0.25">
      <c r="A61" s="171" t="s">
        <v>235</v>
      </c>
      <c r="B61" s="175"/>
      <c r="C61" s="184">
        <v>6068706.6499999994</v>
      </c>
      <c r="D61" s="184">
        <v>3790011.27</v>
      </c>
      <c r="E61" s="184">
        <v>4914816.0599999996</v>
      </c>
      <c r="F61" s="185">
        <v>262317.23</v>
      </c>
      <c r="G61" s="184">
        <v>0</v>
      </c>
      <c r="H61" s="184">
        <v>7756424.8099999996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3797282.7299999995</v>
      </c>
      <c r="P61" s="185">
        <v>1872980.81</v>
      </c>
      <c r="Q61" s="185">
        <v>0</v>
      </c>
      <c r="R61" s="185">
        <v>969862.79999999993</v>
      </c>
      <c r="S61" s="185">
        <v>605163.26</v>
      </c>
      <c r="T61" s="185">
        <v>0</v>
      </c>
      <c r="U61" s="185">
        <v>2027448.41</v>
      </c>
      <c r="V61" s="185">
        <v>0</v>
      </c>
      <c r="W61" s="185">
        <v>311811.58</v>
      </c>
      <c r="X61" s="185">
        <v>807622.52</v>
      </c>
      <c r="Y61" s="185">
        <v>2555636.4899999998</v>
      </c>
      <c r="Z61" s="185">
        <v>481947.39999999997</v>
      </c>
      <c r="AA61" s="185">
        <v>371054.66000000003</v>
      </c>
      <c r="AB61" s="185">
        <v>3101284.1300000004</v>
      </c>
      <c r="AC61" s="185">
        <v>1399490.5199999998</v>
      </c>
      <c r="AD61" s="185">
        <v>0</v>
      </c>
      <c r="AE61" s="185">
        <v>0</v>
      </c>
      <c r="AF61" s="185">
        <v>0</v>
      </c>
      <c r="AG61" s="185">
        <v>8603626.0500000007</v>
      </c>
      <c r="AH61" s="185">
        <v>0</v>
      </c>
      <c r="AI61" s="185">
        <v>796671.18</v>
      </c>
      <c r="AJ61" s="185">
        <v>775177.5</v>
      </c>
      <c r="AK61" s="185">
        <v>71603.010000000009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5501229.2999999998</v>
      </c>
      <c r="AW61" s="185">
        <v>695040.51000000013</v>
      </c>
      <c r="AX61" s="185">
        <v>0</v>
      </c>
      <c r="AY61" s="185">
        <v>1272809.68</v>
      </c>
      <c r="AZ61" s="185">
        <v>0</v>
      </c>
      <c r="BA61" s="185">
        <v>43813.69000000001</v>
      </c>
      <c r="BB61" s="185">
        <v>911239.75000000012</v>
      </c>
      <c r="BC61" s="185">
        <v>259816.67</v>
      </c>
      <c r="BD61" s="185">
        <v>526181.12</v>
      </c>
      <c r="BE61" s="185">
        <v>908931.11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791915.27000000014</v>
      </c>
      <c r="BM61" s="185">
        <v>0</v>
      </c>
      <c r="BN61" s="185">
        <v>1889305.3699999996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860005.19</v>
      </c>
      <c r="BY61" s="185">
        <v>1000212.1399999999</v>
      </c>
      <c r="BZ61" s="185">
        <v>378977.92999999993</v>
      </c>
      <c r="CA61" s="185">
        <v>0</v>
      </c>
      <c r="CB61" s="185">
        <v>0</v>
      </c>
      <c r="CC61" s="185">
        <v>9532179.3800000008</v>
      </c>
      <c r="CD61" s="249" t="s">
        <v>221</v>
      </c>
      <c r="CE61" s="195">
        <f t="shared" si="0"/>
        <v>75912596.179999977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1219715</v>
      </c>
      <c r="D62" s="195">
        <f t="shared" si="1"/>
        <v>879408</v>
      </c>
      <c r="E62" s="195">
        <f t="shared" si="1"/>
        <v>1206013</v>
      </c>
      <c r="F62" s="195">
        <f t="shared" si="1"/>
        <v>66766</v>
      </c>
      <c r="G62" s="195">
        <f t="shared" si="1"/>
        <v>0</v>
      </c>
      <c r="H62" s="195">
        <f t="shared" si="1"/>
        <v>1994404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847555</v>
      </c>
      <c r="P62" s="195">
        <f t="shared" si="1"/>
        <v>442806</v>
      </c>
      <c r="Q62" s="195">
        <f t="shared" si="1"/>
        <v>0</v>
      </c>
      <c r="R62" s="195">
        <f t="shared" si="1"/>
        <v>154411</v>
      </c>
      <c r="S62" s="195">
        <f t="shared" si="1"/>
        <v>174550</v>
      </c>
      <c r="T62" s="195">
        <f t="shared" si="1"/>
        <v>0</v>
      </c>
      <c r="U62" s="195">
        <f t="shared" si="1"/>
        <v>589561</v>
      </c>
      <c r="V62" s="195">
        <f t="shared" si="1"/>
        <v>0</v>
      </c>
      <c r="W62" s="195">
        <f t="shared" si="1"/>
        <v>60365</v>
      </c>
      <c r="X62" s="195">
        <f t="shared" si="1"/>
        <v>182052</v>
      </c>
      <c r="Y62" s="195">
        <f t="shared" si="1"/>
        <v>607757</v>
      </c>
      <c r="Z62" s="195">
        <f t="shared" si="1"/>
        <v>101394</v>
      </c>
      <c r="AA62" s="195">
        <f t="shared" si="1"/>
        <v>73849</v>
      </c>
      <c r="AB62" s="195">
        <f t="shared" si="1"/>
        <v>705473</v>
      </c>
      <c r="AC62" s="195">
        <f t="shared" si="1"/>
        <v>364852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1930002</v>
      </c>
      <c r="AH62" s="195">
        <f t="shared" si="1"/>
        <v>0</v>
      </c>
      <c r="AI62" s="195">
        <f t="shared" si="1"/>
        <v>186260</v>
      </c>
      <c r="AJ62" s="195">
        <f t="shared" si="1"/>
        <v>189871</v>
      </c>
      <c r="AK62" s="195">
        <f t="shared" si="1"/>
        <v>17567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1234555</v>
      </c>
      <c r="AW62" s="195">
        <f t="shared" si="1"/>
        <v>208501</v>
      </c>
      <c r="AX62" s="195">
        <f t="shared" si="1"/>
        <v>0</v>
      </c>
      <c r="AY62" s="195">
        <f>ROUND(AY47+AY48,0)</f>
        <v>489217</v>
      </c>
      <c r="AZ62" s="195">
        <f>ROUND(AZ47+AZ48,0)</f>
        <v>0</v>
      </c>
      <c r="BA62" s="195">
        <f>ROUND(BA47+BA48,0)</f>
        <v>22732</v>
      </c>
      <c r="BB62" s="195">
        <f t="shared" si="1"/>
        <v>212067</v>
      </c>
      <c r="BC62" s="195">
        <f t="shared" si="1"/>
        <v>127190</v>
      </c>
      <c r="BD62" s="195">
        <f t="shared" si="1"/>
        <v>207985</v>
      </c>
      <c r="BE62" s="195">
        <f t="shared" si="1"/>
        <v>239567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306191</v>
      </c>
      <c r="BM62" s="195">
        <f t="shared" si="1"/>
        <v>0</v>
      </c>
      <c r="BN62" s="195">
        <f t="shared" si="1"/>
        <v>250487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216749</v>
      </c>
      <c r="BY62" s="195">
        <f t="shared" si="2"/>
        <v>163162</v>
      </c>
      <c r="BZ62" s="195">
        <f t="shared" si="2"/>
        <v>102588</v>
      </c>
      <c r="CA62" s="195">
        <f t="shared" si="2"/>
        <v>0</v>
      </c>
      <c r="CB62" s="195">
        <f t="shared" si="2"/>
        <v>0</v>
      </c>
      <c r="CC62" s="195">
        <f t="shared" si="2"/>
        <v>1740467</v>
      </c>
      <c r="CD62" s="249" t="s">
        <v>221</v>
      </c>
      <c r="CE62" s="195">
        <f t="shared" si="0"/>
        <v>17516089</v>
      </c>
      <c r="CF62" s="252"/>
    </row>
    <row r="63" spans="1:84" ht="12.6" customHeight="1" x14ac:dyDescent="0.25">
      <c r="A63" s="171" t="s">
        <v>236</v>
      </c>
      <c r="B63" s="175"/>
      <c r="C63" s="184">
        <v>534611.01</v>
      </c>
      <c r="D63" s="184">
        <v>0</v>
      </c>
      <c r="E63" s="184">
        <v>0</v>
      </c>
      <c r="F63" s="185">
        <v>0</v>
      </c>
      <c r="G63" s="184">
        <v>0</v>
      </c>
      <c r="H63" s="184">
        <v>108550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54000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1388635.8299999998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3616084.2199999997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925750.86999999988</v>
      </c>
      <c r="CD63" s="249" t="s">
        <v>221</v>
      </c>
      <c r="CE63" s="195">
        <f t="shared" si="0"/>
        <v>6627631.9299999997</v>
      </c>
      <c r="CF63" s="252"/>
    </row>
    <row r="64" spans="1:84" ht="12.6" customHeight="1" x14ac:dyDescent="0.25">
      <c r="A64" s="171" t="s">
        <v>237</v>
      </c>
      <c r="B64" s="175"/>
      <c r="C64" s="184">
        <v>771996.45</v>
      </c>
      <c r="D64" s="184">
        <v>421210.47999999992</v>
      </c>
      <c r="E64" s="185">
        <v>575335.89</v>
      </c>
      <c r="F64" s="185">
        <v>1.54</v>
      </c>
      <c r="G64" s="184">
        <v>0</v>
      </c>
      <c r="H64" s="184">
        <v>316799.87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618979.01000000013</v>
      </c>
      <c r="P64" s="185">
        <v>7757304.1700000009</v>
      </c>
      <c r="Q64" s="185">
        <v>0</v>
      </c>
      <c r="R64" s="185">
        <v>23266.319999999996</v>
      </c>
      <c r="S64" s="185">
        <v>201271.72000000003</v>
      </c>
      <c r="T64" s="185">
        <v>0</v>
      </c>
      <c r="U64" s="185">
        <v>1525281.84</v>
      </c>
      <c r="V64" s="185">
        <v>0</v>
      </c>
      <c r="W64" s="185">
        <v>33050.199999999997</v>
      </c>
      <c r="X64" s="185">
        <v>205553.22000000006</v>
      </c>
      <c r="Y64" s="185">
        <v>896948.32</v>
      </c>
      <c r="Z64" s="185">
        <v>480648.70999999996</v>
      </c>
      <c r="AA64" s="185">
        <v>303792.26</v>
      </c>
      <c r="AB64" s="185">
        <v>3991174.25</v>
      </c>
      <c r="AC64" s="185">
        <v>221564.2</v>
      </c>
      <c r="AD64" s="185">
        <v>0</v>
      </c>
      <c r="AE64" s="185">
        <v>3.99</v>
      </c>
      <c r="AF64" s="185">
        <v>0</v>
      </c>
      <c r="AG64" s="185">
        <v>1114607.4400000002</v>
      </c>
      <c r="AH64" s="185">
        <v>0</v>
      </c>
      <c r="AI64" s="185">
        <v>225651.48999999996</v>
      </c>
      <c r="AJ64" s="185">
        <v>42075.64</v>
      </c>
      <c r="AK64" s="185">
        <v>1948.06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895430.58000000007</v>
      </c>
      <c r="AW64" s="185">
        <v>0</v>
      </c>
      <c r="AX64" s="185">
        <v>0</v>
      </c>
      <c r="AY64" s="185">
        <v>433895.95999999985</v>
      </c>
      <c r="AZ64" s="185">
        <v>0</v>
      </c>
      <c r="BA64" s="185">
        <v>0</v>
      </c>
      <c r="BB64" s="185">
        <v>120.45</v>
      </c>
      <c r="BC64" s="185">
        <v>45611.98</v>
      </c>
      <c r="BD64" s="185">
        <v>8931.49</v>
      </c>
      <c r="BE64" s="185">
        <v>15705.84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29809.57</v>
      </c>
      <c r="BM64" s="185">
        <v>0</v>
      </c>
      <c r="BN64" s="185">
        <v>43610.66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3809.5</v>
      </c>
      <c r="BY64" s="185">
        <v>15904.33</v>
      </c>
      <c r="BZ64" s="185">
        <v>6791.44</v>
      </c>
      <c r="CA64" s="185">
        <v>0</v>
      </c>
      <c r="CB64" s="185">
        <v>0</v>
      </c>
      <c r="CC64" s="185">
        <v>215751.33000000002</v>
      </c>
      <c r="CD64" s="249" t="s">
        <v>221</v>
      </c>
      <c r="CE64" s="195">
        <f t="shared" si="0"/>
        <v>21443838.199999996</v>
      </c>
      <c r="CF64" s="252"/>
    </row>
    <row r="65" spans="1:84" ht="12.6" customHeight="1" x14ac:dyDescent="0.25">
      <c r="A65" s="171" t="s">
        <v>238</v>
      </c>
      <c r="B65" s="175"/>
      <c r="C65" s="184">
        <v>39905.19</v>
      </c>
      <c r="D65" s="184">
        <v>42046.76</v>
      </c>
      <c r="E65" s="184">
        <v>90895.18</v>
      </c>
      <c r="F65" s="184">
        <v>0</v>
      </c>
      <c r="G65" s="184">
        <v>0</v>
      </c>
      <c r="H65" s="184">
        <v>72531.149999999994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78769.039999999994</v>
      </c>
      <c r="P65" s="185">
        <v>63832.51</v>
      </c>
      <c r="Q65" s="185">
        <v>0</v>
      </c>
      <c r="R65" s="185">
        <v>24137.23</v>
      </c>
      <c r="S65" s="185">
        <v>7588.9100000000008</v>
      </c>
      <c r="T65" s="185">
        <v>0</v>
      </c>
      <c r="U65" s="185">
        <v>23149.07</v>
      </c>
      <c r="V65" s="185">
        <v>0</v>
      </c>
      <c r="W65" s="185">
        <v>3557.5800000000004</v>
      </c>
      <c r="X65" s="185">
        <v>10149.459999999999</v>
      </c>
      <c r="Y65" s="185">
        <v>57684.88</v>
      </c>
      <c r="Z65" s="185">
        <v>623.09999999999991</v>
      </c>
      <c r="AA65" s="185">
        <v>13494.35</v>
      </c>
      <c r="AB65" s="185">
        <v>9801.39</v>
      </c>
      <c r="AC65" s="185">
        <v>5223.1000000000004</v>
      </c>
      <c r="AD65" s="185">
        <v>0</v>
      </c>
      <c r="AE65" s="185">
        <v>0</v>
      </c>
      <c r="AF65" s="185">
        <v>0</v>
      </c>
      <c r="AG65" s="185">
        <v>36079.14</v>
      </c>
      <c r="AH65" s="185">
        <v>0</v>
      </c>
      <c r="AI65" s="185">
        <v>1409.3400000000001</v>
      </c>
      <c r="AJ65" s="185">
        <v>3445.8699999999994</v>
      </c>
      <c r="AK65" s="185">
        <v>4293.4199999999992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61871.51</v>
      </c>
      <c r="AW65" s="185">
        <v>0</v>
      </c>
      <c r="AX65" s="185">
        <v>0</v>
      </c>
      <c r="AY65" s="185">
        <v>24880.639999999999</v>
      </c>
      <c r="AZ65" s="185">
        <v>0</v>
      </c>
      <c r="BA65" s="185">
        <v>0</v>
      </c>
      <c r="BB65" s="185">
        <v>3540.26</v>
      </c>
      <c r="BC65" s="185">
        <v>6567.6599999999989</v>
      </c>
      <c r="BD65" s="185">
        <v>527.48</v>
      </c>
      <c r="BE65" s="185">
        <v>217540.65999999997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1269.28</v>
      </c>
      <c r="BM65" s="185">
        <v>0</v>
      </c>
      <c r="BN65" s="185">
        <v>27341.68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110.73999999999998</v>
      </c>
      <c r="BY65" s="185">
        <v>2163.7399999999998</v>
      </c>
      <c r="BZ65" s="185">
        <v>623.09999999999991</v>
      </c>
      <c r="CA65" s="185">
        <v>0</v>
      </c>
      <c r="CB65" s="185">
        <v>0</v>
      </c>
      <c r="CC65" s="185">
        <v>74831.839999999997</v>
      </c>
      <c r="CD65" s="249" t="s">
        <v>221</v>
      </c>
      <c r="CE65" s="195">
        <f t="shared" si="0"/>
        <v>1009885.2600000001</v>
      </c>
      <c r="CF65" s="252"/>
    </row>
    <row r="66" spans="1:84" ht="12.6" customHeight="1" x14ac:dyDescent="0.25">
      <c r="A66" s="171" t="s">
        <v>239</v>
      </c>
      <c r="B66" s="175"/>
      <c r="C66" s="184">
        <v>64660.86</v>
      </c>
      <c r="D66" s="184">
        <v>71863.61</v>
      </c>
      <c r="E66" s="184">
        <v>116437.27</v>
      </c>
      <c r="F66" s="184">
        <v>122.89</v>
      </c>
      <c r="G66" s="184">
        <v>0</v>
      </c>
      <c r="H66" s="184">
        <v>42404.88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84783.9</v>
      </c>
      <c r="P66" s="185">
        <v>750678.04</v>
      </c>
      <c r="Q66" s="185">
        <v>0</v>
      </c>
      <c r="R66" s="185">
        <v>4474.21</v>
      </c>
      <c r="S66" s="184">
        <v>23105.86</v>
      </c>
      <c r="T66" s="184">
        <v>0</v>
      </c>
      <c r="U66" s="185">
        <v>260063.59</v>
      </c>
      <c r="V66" s="185">
        <v>2243.2399999999998</v>
      </c>
      <c r="W66" s="185">
        <v>75612.350000000006</v>
      </c>
      <c r="X66" s="185">
        <v>2927.64</v>
      </c>
      <c r="Y66" s="185">
        <v>38594.81</v>
      </c>
      <c r="Z66" s="185">
        <v>54795.49</v>
      </c>
      <c r="AA66" s="185">
        <v>10884.66</v>
      </c>
      <c r="AB66" s="185">
        <v>185222.56</v>
      </c>
      <c r="AC66" s="185">
        <v>26755.37</v>
      </c>
      <c r="AD66" s="185">
        <v>627945.1</v>
      </c>
      <c r="AE66" s="185">
        <v>0</v>
      </c>
      <c r="AF66" s="185">
        <v>0</v>
      </c>
      <c r="AG66" s="185">
        <v>143527.07</v>
      </c>
      <c r="AH66" s="185">
        <v>0</v>
      </c>
      <c r="AI66" s="185">
        <v>20698.04</v>
      </c>
      <c r="AJ66" s="185">
        <v>13544.09</v>
      </c>
      <c r="AK66" s="185">
        <v>1134.26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71951.240000000005</v>
      </c>
      <c r="AW66" s="185">
        <v>63000</v>
      </c>
      <c r="AX66" s="185">
        <v>0</v>
      </c>
      <c r="AY66" s="185">
        <v>68939.039999999994</v>
      </c>
      <c r="AZ66" s="185">
        <v>0</v>
      </c>
      <c r="BA66" s="185">
        <v>74177.2</v>
      </c>
      <c r="BB66" s="185">
        <v>0</v>
      </c>
      <c r="BC66" s="185">
        <v>363.54</v>
      </c>
      <c r="BD66" s="185">
        <v>1577.52</v>
      </c>
      <c r="BE66" s="185">
        <v>842143.78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2765.84</v>
      </c>
      <c r="BM66" s="185">
        <v>0</v>
      </c>
      <c r="BN66" s="185">
        <v>185362.25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381.25</v>
      </c>
      <c r="BY66" s="185">
        <v>13511.25</v>
      </c>
      <c r="BZ66" s="185">
        <v>0</v>
      </c>
      <c r="CA66" s="185">
        <v>0</v>
      </c>
      <c r="CB66" s="185">
        <v>0</v>
      </c>
      <c r="CC66" s="185">
        <v>46913188.690000005</v>
      </c>
      <c r="CD66" s="249" t="s">
        <v>221</v>
      </c>
      <c r="CE66" s="195">
        <f t="shared" si="0"/>
        <v>50859841.390000008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344449</v>
      </c>
      <c r="D67" s="195">
        <f>ROUND(D51+D52,0)</f>
        <v>255043</v>
      </c>
      <c r="E67" s="195">
        <f t="shared" ref="E67:BP67" si="3">ROUND(E51+E52,0)</f>
        <v>483119</v>
      </c>
      <c r="F67" s="195">
        <f t="shared" si="3"/>
        <v>0</v>
      </c>
      <c r="G67" s="195">
        <f t="shared" si="3"/>
        <v>0</v>
      </c>
      <c r="H67" s="195">
        <f t="shared" si="3"/>
        <v>438247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564846</v>
      </c>
      <c r="P67" s="195">
        <f t="shared" si="3"/>
        <v>1045119</v>
      </c>
      <c r="Q67" s="195">
        <f t="shared" si="3"/>
        <v>0</v>
      </c>
      <c r="R67" s="195">
        <f t="shared" si="3"/>
        <v>187788</v>
      </c>
      <c r="S67" s="195">
        <f t="shared" si="3"/>
        <v>75750</v>
      </c>
      <c r="T67" s="195">
        <f t="shared" si="3"/>
        <v>0</v>
      </c>
      <c r="U67" s="195">
        <f t="shared" si="3"/>
        <v>150203</v>
      </c>
      <c r="V67" s="195">
        <f t="shared" si="3"/>
        <v>0</v>
      </c>
      <c r="W67" s="195">
        <f t="shared" si="3"/>
        <v>327458</v>
      </c>
      <c r="X67" s="195">
        <f t="shared" si="3"/>
        <v>184579</v>
      </c>
      <c r="Y67" s="195">
        <f t="shared" si="3"/>
        <v>716099</v>
      </c>
      <c r="Z67" s="195">
        <f t="shared" si="3"/>
        <v>7611</v>
      </c>
      <c r="AA67" s="195">
        <f t="shared" si="3"/>
        <v>96630</v>
      </c>
      <c r="AB67" s="195">
        <f t="shared" si="3"/>
        <v>52016</v>
      </c>
      <c r="AC67" s="195">
        <f t="shared" si="3"/>
        <v>82124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287134</v>
      </c>
      <c r="AH67" s="195">
        <f t="shared" si="3"/>
        <v>0</v>
      </c>
      <c r="AI67" s="195">
        <f t="shared" si="3"/>
        <v>13736</v>
      </c>
      <c r="AJ67" s="195">
        <f t="shared" si="3"/>
        <v>102547</v>
      </c>
      <c r="AK67" s="195">
        <f t="shared" si="3"/>
        <v>138259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801550</v>
      </c>
      <c r="AW67" s="195">
        <f t="shared" si="3"/>
        <v>0</v>
      </c>
      <c r="AX67" s="195">
        <f t="shared" si="3"/>
        <v>0</v>
      </c>
      <c r="AY67" s="195">
        <f t="shared" si="3"/>
        <v>141845</v>
      </c>
      <c r="AZ67" s="195">
        <f>ROUND(AZ51+AZ52,0)</f>
        <v>0</v>
      </c>
      <c r="BA67" s="195">
        <f>ROUND(BA51+BA52,0)</f>
        <v>0</v>
      </c>
      <c r="BB67" s="195">
        <f t="shared" si="3"/>
        <v>18228</v>
      </c>
      <c r="BC67" s="195">
        <f t="shared" si="3"/>
        <v>19675</v>
      </c>
      <c r="BD67" s="195">
        <f t="shared" si="3"/>
        <v>0</v>
      </c>
      <c r="BE67" s="195">
        <f t="shared" si="3"/>
        <v>1010445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6386</v>
      </c>
      <c r="BM67" s="195">
        <f t="shared" si="3"/>
        <v>0</v>
      </c>
      <c r="BN67" s="195">
        <f t="shared" si="3"/>
        <v>324824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28163</v>
      </c>
      <c r="BZ67" s="195">
        <f t="shared" si="4"/>
        <v>6899</v>
      </c>
      <c r="CA67" s="195">
        <f t="shared" si="4"/>
        <v>0</v>
      </c>
      <c r="CB67" s="195">
        <f t="shared" si="4"/>
        <v>0</v>
      </c>
      <c r="CC67" s="195">
        <f t="shared" si="4"/>
        <v>365844</v>
      </c>
      <c r="CD67" s="249" t="s">
        <v>221</v>
      </c>
      <c r="CE67" s="195">
        <f t="shared" si="0"/>
        <v>8276616</v>
      </c>
      <c r="CF67" s="252"/>
    </row>
    <row r="68" spans="1:84" ht="12.6" customHeight="1" x14ac:dyDescent="0.25">
      <c r="A68" s="171" t="s">
        <v>240</v>
      </c>
      <c r="B68" s="175"/>
      <c r="C68" s="184">
        <v>251009.81</v>
      </c>
      <c r="D68" s="184">
        <v>128880.96000000001</v>
      </c>
      <c r="E68" s="184">
        <v>234134.39999999997</v>
      </c>
      <c r="F68" s="184">
        <v>0</v>
      </c>
      <c r="G68" s="184">
        <v>0</v>
      </c>
      <c r="H68" s="184">
        <v>741.95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2022.58</v>
      </c>
      <c r="P68" s="185">
        <v>434.07</v>
      </c>
      <c r="Q68" s="185">
        <v>0</v>
      </c>
      <c r="R68" s="185">
        <v>0</v>
      </c>
      <c r="S68" s="185">
        <v>0</v>
      </c>
      <c r="T68" s="185">
        <v>0</v>
      </c>
      <c r="U68" s="185">
        <v>51.68</v>
      </c>
      <c r="V68" s="185">
        <v>0</v>
      </c>
      <c r="W68" s="185">
        <v>0</v>
      </c>
      <c r="X68" s="185">
        <v>12262.910000000003</v>
      </c>
      <c r="Y68" s="185">
        <v>162.63999999999999</v>
      </c>
      <c r="Z68" s="185">
        <v>0</v>
      </c>
      <c r="AA68" s="185">
        <v>26.69</v>
      </c>
      <c r="AB68" s="185">
        <v>75.319999999999993</v>
      </c>
      <c r="AC68" s="185">
        <v>59.230000000000011</v>
      </c>
      <c r="AD68" s="185">
        <v>0</v>
      </c>
      <c r="AE68" s="185">
        <v>0</v>
      </c>
      <c r="AF68" s="185">
        <v>0</v>
      </c>
      <c r="AG68" s="185">
        <v>2861.99</v>
      </c>
      <c r="AH68" s="185">
        <v>0</v>
      </c>
      <c r="AI68" s="185">
        <v>306.10000000000002</v>
      </c>
      <c r="AJ68" s="185">
        <v>123780.00000000003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132783.85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26.91</v>
      </c>
      <c r="BE68" s="185">
        <v>943.48000000000013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44.500000000000007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-7075.1399999999976</v>
      </c>
      <c r="CD68" s="249" t="s">
        <v>221</v>
      </c>
      <c r="CE68" s="195">
        <f t="shared" si="0"/>
        <v>883533.9299999997</v>
      </c>
      <c r="CF68" s="252"/>
    </row>
    <row r="69" spans="1:84" ht="12.6" customHeight="1" x14ac:dyDescent="0.25">
      <c r="A69" s="171" t="s">
        <v>241</v>
      </c>
      <c r="B69" s="175"/>
      <c r="C69" s="184">
        <v>11532.400000000009</v>
      </c>
      <c r="D69" s="184">
        <v>2068.8499999999913</v>
      </c>
      <c r="E69" s="185">
        <v>5255.8500000000058</v>
      </c>
      <c r="F69" s="185">
        <v>27600</v>
      </c>
      <c r="G69" s="184">
        <v>0</v>
      </c>
      <c r="H69" s="184">
        <v>17772.820000000007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13268.080000000002</v>
      </c>
      <c r="P69" s="185">
        <v>1950.9100000000108</v>
      </c>
      <c r="Q69" s="185">
        <v>0</v>
      </c>
      <c r="R69" s="224">
        <v>431.2699999999968</v>
      </c>
      <c r="S69" s="185">
        <v>268.97000000000025</v>
      </c>
      <c r="T69" s="184">
        <v>0</v>
      </c>
      <c r="U69" s="185">
        <v>3868.1200000000026</v>
      </c>
      <c r="V69" s="185">
        <v>-5391.82</v>
      </c>
      <c r="W69" s="184">
        <v>158.60999999999831</v>
      </c>
      <c r="X69" s="185">
        <v>130.11999999999898</v>
      </c>
      <c r="Y69" s="185">
        <v>7888.6300000000119</v>
      </c>
      <c r="Z69" s="185">
        <v>0</v>
      </c>
      <c r="AA69" s="185">
        <v>187.49999999999818</v>
      </c>
      <c r="AB69" s="185">
        <v>27753.650000000009</v>
      </c>
      <c r="AC69" s="185">
        <v>81.860000000002401</v>
      </c>
      <c r="AD69" s="185">
        <v>0</v>
      </c>
      <c r="AE69" s="185">
        <v>0</v>
      </c>
      <c r="AF69" s="185">
        <v>0</v>
      </c>
      <c r="AG69" s="185">
        <v>12604.830000000002</v>
      </c>
      <c r="AH69" s="185">
        <v>0</v>
      </c>
      <c r="AI69" s="185">
        <v>8.6999999999989086</v>
      </c>
      <c r="AJ69" s="185">
        <v>3691.0300000000011</v>
      </c>
      <c r="AK69" s="185">
        <v>83.630000000001928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12506.100000000013</v>
      </c>
      <c r="AW69" s="185">
        <v>0</v>
      </c>
      <c r="AX69" s="185">
        <v>0</v>
      </c>
      <c r="AY69" s="185">
        <v>3894.2400000000016</v>
      </c>
      <c r="AZ69" s="185">
        <v>0</v>
      </c>
      <c r="BA69" s="185">
        <v>0</v>
      </c>
      <c r="BB69" s="185">
        <v>278.20999999999958</v>
      </c>
      <c r="BC69" s="185">
        <v>246.35999999999967</v>
      </c>
      <c r="BD69" s="185">
        <v>0</v>
      </c>
      <c r="BE69" s="185">
        <v>6217.6600000000035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17.220000000000027</v>
      </c>
      <c r="BM69" s="185">
        <v>0</v>
      </c>
      <c r="BN69" s="185">
        <v>160483.82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181.22</v>
      </c>
      <c r="BY69" s="185">
        <v>24081.800000000003</v>
      </c>
      <c r="BZ69" s="185">
        <v>0</v>
      </c>
      <c r="CA69" s="185">
        <v>0</v>
      </c>
      <c r="CB69" s="185">
        <v>0</v>
      </c>
      <c r="CC69" s="185">
        <v>5227197.9399999995</v>
      </c>
      <c r="CD69" s="188">
        <v>6038316.8200000003</v>
      </c>
      <c r="CE69" s="195">
        <f t="shared" si="0"/>
        <v>11604635.399999999</v>
      </c>
      <c r="CF69" s="252"/>
    </row>
    <row r="70" spans="1:84" ht="12.6" customHeight="1" x14ac:dyDescent="0.25">
      <c r="A70" s="171" t="s">
        <v>242</v>
      </c>
      <c r="B70" s="175"/>
      <c r="C70" s="184">
        <v>1540.06</v>
      </c>
      <c r="D70" s="184">
        <v>0</v>
      </c>
      <c r="E70" s="184">
        <v>262.88000000000022</v>
      </c>
      <c r="F70" s="185">
        <v>0</v>
      </c>
      <c r="G70" s="184">
        <v>0</v>
      </c>
      <c r="H70" s="184">
        <v>3050026.72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8654.52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3715.71</v>
      </c>
      <c r="Z70" s="185">
        <v>0</v>
      </c>
      <c r="AA70" s="185">
        <v>0</v>
      </c>
      <c r="AB70" s="185">
        <v>1299.7400000000002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1957.3899999999994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9112.5</v>
      </c>
      <c r="AW70" s="185">
        <v>0</v>
      </c>
      <c r="AX70" s="185">
        <v>0</v>
      </c>
      <c r="AY70" s="185">
        <v>482345.95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48999.960000000006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1165807.3000000005</v>
      </c>
      <c r="CD70" s="188"/>
      <c r="CE70" s="195">
        <f t="shared" si="0"/>
        <v>4773722.7300000014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9305046.3099999987</v>
      </c>
      <c r="D71" s="195">
        <f t="shared" ref="D71:AI71" si="5">SUM(D61:D69)-D70</f>
        <v>5590532.9299999988</v>
      </c>
      <c r="E71" s="195">
        <f t="shared" si="5"/>
        <v>7625743.7699999986</v>
      </c>
      <c r="F71" s="195">
        <f t="shared" si="5"/>
        <v>356807.66</v>
      </c>
      <c r="G71" s="195">
        <f t="shared" si="5"/>
        <v>0</v>
      </c>
      <c r="H71" s="195">
        <f t="shared" si="5"/>
        <v>7697849.7599999979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5998851.8200000003</v>
      </c>
      <c r="P71" s="195">
        <f t="shared" si="5"/>
        <v>11935105.510000002</v>
      </c>
      <c r="Q71" s="195">
        <f t="shared" si="5"/>
        <v>0</v>
      </c>
      <c r="R71" s="195">
        <f t="shared" si="5"/>
        <v>1364370.8299999998</v>
      </c>
      <c r="S71" s="195">
        <f t="shared" si="5"/>
        <v>1087698.72</v>
      </c>
      <c r="T71" s="195">
        <f t="shared" si="5"/>
        <v>0</v>
      </c>
      <c r="U71" s="195">
        <f t="shared" si="5"/>
        <v>4579626.71</v>
      </c>
      <c r="V71" s="195">
        <f t="shared" si="5"/>
        <v>-3148.58</v>
      </c>
      <c r="W71" s="195">
        <f t="shared" si="5"/>
        <v>812013.32000000007</v>
      </c>
      <c r="X71" s="195">
        <f t="shared" si="5"/>
        <v>1405276.8699999999</v>
      </c>
      <c r="Y71" s="195">
        <f t="shared" si="5"/>
        <v>4877056.0599999996</v>
      </c>
      <c r="Z71" s="195">
        <f t="shared" si="5"/>
        <v>1127019.7</v>
      </c>
      <c r="AA71" s="195">
        <f t="shared" si="5"/>
        <v>869919.12</v>
      </c>
      <c r="AB71" s="195">
        <f t="shared" si="5"/>
        <v>8071500.5600000005</v>
      </c>
      <c r="AC71" s="195">
        <f t="shared" si="5"/>
        <v>2100150.2799999998</v>
      </c>
      <c r="AD71" s="195">
        <f t="shared" si="5"/>
        <v>627945.1</v>
      </c>
      <c r="AE71" s="195">
        <f t="shared" si="5"/>
        <v>3.99</v>
      </c>
      <c r="AF71" s="195">
        <f t="shared" si="5"/>
        <v>0</v>
      </c>
      <c r="AG71" s="195">
        <f t="shared" si="5"/>
        <v>12182485.130000001</v>
      </c>
      <c r="AH71" s="195">
        <f t="shared" si="5"/>
        <v>0</v>
      </c>
      <c r="AI71" s="195">
        <f t="shared" si="5"/>
        <v>1244740.8500000001</v>
      </c>
      <c r="AJ71" s="195">
        <f t="shared" ref="AJ71:BO71" si="6">SUM(AJ61:AJ69)-AJ70</f>
        <v>1254132.1300000001</v>
      </c>
      <c r="AK71" s="195">
        <f t="shared" si="6"/>
        <v>234888.38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10091400.91</v>
      </c>
      <c r="AW71" s="195">
        <f t="shared" si="6"/>
        <v>966541.51000000013</v>
      </c>
      <c r="AX71" s="195">
        <f t="shared" si="6"/>
        <v>0</v>
      </c>
      <c r="AY71" s="195">
        <f t="shared" si="6"/>
        <v>1953135.61</v>
      </c>
      <c r="AZ71" s="195">
        <f t="shared" si="6"/>
        <v>0</v>
      </c>
      <c r="BA71" s="195">
        <f t="shared" si="6"/>
        <v>140722.89000000001</v>
      </c>
      <c r="BB71" s="195">
        <f t="shared" si="6"/>
        <v>1145473.67</v>
      </c>
      <c r="BC71" s="195">
        <f t="shared" si="6"/>
        <v>459471.20999999996</v>
      </c>
      <c r="BD71" s="195">
        <f t="shared" si="6"/>
        <v>745229.52</v>
      </c>
      <c r="BE71" s="195">
        <f t="shared" si="6"/>
        <v>3241494.53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1138354.1800000002</v>
      </c>
      <c r="BM71" s="195">
        <f t="shared" si="6"/>
        <v>0</v>
      </c>
      <c r="BN71" s="195">
        <f t="shared" si="6"/>
        <v>6448543.54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1081236.8999999999</v>
      </c>
      <c r="BY71" s="195">
        <f t="shared" si="7"/>
        <v>1247198.26</v>
      </c>
      <c r="BZ71" s="195">
        <f t="shared" si="7"/>
        <v>495879.46999999991</v>
      </c>
      <c r="CA71" s="195">
        <f t="shared" si="7"/>
        <v>0</v>
      </c>
      <c r="CB71" s="195">
        <f t="shared" si="7"/>
        <v>0</v>
      </c>
      <c r="CC71" s="195">
        <f t="shared" si="7"/>
        <v>63822328.610000007</v>
      </c>
      <c r="CD71" s="245">
        <f>CD69-CD70</f>
        <v>6038316.8200000003</v>
      </c>
      <c r="CE71" s="195">
        <f>SUM(CE61:CE69)-CE70</f>
        <v>189360944.56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27754624.079999998</v>
      </c>
      <c r="D73" s="184">
        <v>24484605.390000001</v>
      </c>
      <c r="E73" s="185">
        <v>22965589</v>
      </c>
      <c r="F73" s="185">
        <v>0</v>
      </c>
      <c r="G73" s="184">
        <v>0</v>
      </c>
      <c r="H73" s="184">
        <v>76798228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19184283</v>
      </c>
      <c r="P73" s="185">
        <v>49783612</v>
      </c>
      <c r="Q73" s="185">
        <v>0</v>
      </c>
      <c r="R73" s="185">
        <v>5363447</v>
      </c>
      <c r="S73" s="185">
        <v>0</v>
      </c>
      <c r="T73" s="185">
        <v>0</v>
      </c>
      <c r="U73" s="185">
        <v>26693574.640000001</v>
      </c>
      <c r="V73" s="185">
        <v>1230175</v>
      </c>
      <c r="W73" s="185">
        <v>3261927.8499999996</v>
      </c>
      <c r="X73" s="185">
        <v>16340678.350000001</v>
      </c>
      <c r="Y73" s="185">
        <v>22078950</v>
      </c>
      <c r="Z73" s="185">
        <v>2501103</v>
      </c>
      <c r="AA73" s="185">
        <v>1475040</v>
      </c>
      <c r="AB73" s="185">
        <v>29802582.600000005</v>
      </c>
      <c r="AC73" s="185">
        <v>22066416</v>
      </c>
      <c r="AD73" s="185">
        <v>1220220.0000000002</v>
      </c>
      <c r="AE73" s="185">
        <v>0</v>
      </c>
      <c r="AF73" s="185">
        <v>0</v>
      </c>
      <c r="AG73" s="185">
        <v>43142651.940000005</v>
      </c>
      <c r="AH73" s="185">
        <v>0</v>
      </c>
      <c r="AI73" s="185">
        <v>132684</v>
      </c>
      <c r="AJ73" s="185">
        <v>311460.99999999994</v>
      </c>
      <c r="AK73" s="185">
        <v>0.01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27849358.759999998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424441211.62</v>
      </c>
      <c r="CF73" s="252"/>
    </row>
    <row r="74" spans="1:84" ht="12.6" customHeight="1" x14ac:dyDescent="0.25">
      <c r="A74" s="171" t="s">
        <v>246</v>
      </c>
      <c r="B74" s="175"/>
      <c r="C74" s="184">
        <v>81149</v>
      </c>
      <c r="D74" s="184">
        <v>554400</v>
      </c>
      <c r="E74" s="185">
        <v>1695846.09</v>
      </c>
      <c r="F74" s="185">
        <v>0</v>
      </c>
      <c r="G74" s="184">
        <v>0</v>
      </c>
      <c r="H74" s="184">
        <v>770135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675606.00000000012</v>
      </c>
      <c r="P74" s="185">
        <v>84907136</v>
      </c>
      <c r="Q74" s="185">
        <v>0</v>
      </c>
      <c r="R74" s="185">
        <v>10723519</v>
      </c>
      <c r="S74" s="185">
        <v>0</v>
      </c>
      <c r="T74" s="185">
        <v>0</v>
      </c>
      <c r="U74" s="185">
        <v>20406221</v>
      </c>
      <c r="V74" s="185">
        <v>2754533</v>
      </c>
      <c r="W74" s="185">
        <v>7154762.5499999998</v>
      </c>
      <c r="X74" s="185">
        <v>44220873.949999996</v>
      </c>
      <c r="Y74" s="185">
        <v>24546966.400000002</v>
      </c>
      <c r="Z74" s="185">
        <v>3527656.05</v>
      </c>
      <c r="AA74" s="185">
        <v>5217281</v>
      </c>
      <c r="AB74" s="185">
        <v>12292661.490000002</v>
      </c>
      <c r="AC74" s="185">
        <v>2600930</v>
      </c>
      <c r="AD74" s="185">
        <v>24676</v>
      </c>
      <c r="AE74" s="185">
        <v>0</v>
      </c>
      <c r="AF74" s="185">
        <v>0</v>
      </c>
      <c r="AG74" s="185">
        <v>136139168.02000001</v>
      </c>
      <c r="AH74" s="185">
        <v>0</v>
      </c>
      <c r="AI74" s="185">
        <v>3481092</v>
      </c>
      <c r="AJ74" s="185">
        <v>4236018</v>
      </c>
      <c r="AK74" s="185">
        <v>501664.48000000004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20416667.039999999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386928962.07000011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27835773.079999998</v>
      </c>
      <c r="D75" s="195">
        <f t="shared" si="9"/>
        <v>25039005.390000001</v>
      </c>
      <c r="E75" s="195">
        <f t="shared" si="9"/>
        <v>24661435.09</v>
      </c>
      <c r="F75" s="195">
        <f t="shared" si="9"/>
        <v>0</v>
      </c>
      <c r="G75" s="195">
        <f t="shared" si="9"/>
        <v>0</v>
      </c>
      <c r="H75" s="195">
        <f t="shared" si="9"/>
        <v>77568363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19859889</v>
      </c>
      <c r="P75" s="195">
        <f t="shared" si="9"/>
        <v>134690748</v>
      </c>
      <c r="Q75" s="195">
        <f t="shared" si="9"/>
        <v>0</v>
      </c>
      <c r="R75" s="195">
        <f t="shared" si="9"/>
        <v>16086966</v>
      </c>
      <c r="S75" s="195">
        <f t="shared" si="9"/>
        <v>0</v>
      </c>
      <c r="T75" s="195">
        <f t="shared" si="9"/>
        <v>0</v>
      </c>
      <c r="U75" s="195">
        <f t="shared" si="9"/>
        <v>47099795.640000001</v>
      </c>
      <c r="V75" s="195">
        <f t="shared" si="9"/>
        <v>3984708</v>
      </c>
      <c r="W75" s="195">
        <f t="shared" si="9"/>
        <v>10416690.399999999</v>
      </c>
      <c r="X75" s="195">
        <f t="shared" si="9"/>
        <v>60561552.299999997</v>
      </c>
      <c r="Y75" s="195">
        <f t="shared" si="9"/>
        <v>46625916.400000006</v>
      </c>
      <c r="Z75" s="195">
        <f t="shared" si="9"/>
        <v>6028759.0499999998</v>
      </c>
      <c r="AA75" s="195">
        <f t="shared" si="9"/>
        <v>6692321</v>
      </c>
      <c r="AB75" s="195">
        <f t="shared" si="9"/>
        <v>42095244.090000004</v>
      </c>
      <c r="AC75" s="195">
        <f t="shared" si="9"/>
        <v>24667346</v>
      </c>
      <c r="AD75" s="195">
        <f t="shared" si="9"/>
        <v>1244896.0000000002</v>
      </c>
      <c r="AE75" s="195">
        <f t="shared" si="9"/>
        <v>0</v>
      </c>
      <c r="AF75" s="195">
        <f t="shared" si="9"/>
        <v>0</v>
      </c>
      <c r="AG75" s="195">
        <f t="shared" si="9"/>
        <v>179281819.96000001</v>
      </c>
      <c r="AH75" s="195">
        <f t="shared" si="9"/>
        <v>0</v>
      </c>
      <c r="AI75" s="195">
        <f t="shared" si="9"/>
        <v>3613776</v>
      </c>
      <c r="AJ75" s="195">
        <f t="shared" si="9"/>
        <v>4547479</v>
      </c>
      <c r="AK75" s="195">
        <f t="shared" si="9"/>
        <v>501664.49000000005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48266025.799999997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811370173.68999994</v>
      </c>
      <c r="CF75" s="252"/>
    </row>
    <row r="76" spans="1:84" ht="12.6" customHeight="1" x14ac:dyDescent="0.25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f t="shared" si="8"/>
        <v>186810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-104872</v>
      </c>
    </row>
    <row r="78" spans="1:84" ht="12.6" customHeight="1" x14ac:dyDescent="0.25">
      <c r="A78" s="171" t="s">
        <v>250</v>
      </c>
      <c r="B78" s="175"/>
      <c r="C78" s="184">
        <v>6827</v>
      </c>
      <c r="D78" s="184">
        <v>4683</v>
      </c>
      <c r="E78" s="184">
        <v>6303</v>
      </c>
      <c r="F78" s="184">
        <v>0</v>
      </c>
      <c r="G78" s="184">
        <v>0</v>
      </c>
      <c r="H78" s="184">
        <v>4395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4659</v>
      </c>
      <c r="P78" s="184">
        <v>5501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2152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2083</v>
      </c>
      <c r="AH78" s="184">
        <v>0</v>
      </c>
      <c r="AI78" s="184">
        <v>0</v>
      </c>
      <c r="AJ78" s="184">
        <v>12084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48687</v>
      </c>
      <c r="CF78" s="195"/>
    </row>
    <row r="79" spans="1:84" ht="12.6" customHeight="1" x14ac:dyDescent="0.25">
      <c r="A79" s="171" t="s">
        <v>251</v>
      </c>
      <c r="B79" s="175"/>
      <c r="C79" s="225">
        <v>129276</v>
      </c>
      <c r="D79" s="225">
        <v>67057</v>
      </c>
      <c r="E79" s="184">
        <v>97903</v>
      </c>
      <c r="F79" s="184">
        <v>0</v>
      </c>
      <c r="G79" s="184">
        <v>0</v>
      </c>
      <c r="H79" s="184">
        <v>68562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128221</v>
      </c>
      <c r="P79" s="184">
        <v>146285</v>
      </c>
      <c r="Q79" s="184">
        <v>0</v>
      </c>
      <c r="R79" s="184">
        <v>19338</v>
      </c>
      <c r="S79" s="184">
        <v>0</v>
      </c>
      <c r="T79" s="184">
        <v>0</v>
      </c>
      <c r="U79" s="184">
        <v>0</v>
      </c>
      <c r="V79" s="184">
        <v>-3169</v>
      </c>
      <c r="W79" s="184">
        <v>0</v>
      </c>
      <c r="X79" s="184">
        <v>0</v>
      </c>
      <c r="Y79" s="184">
        <v>193238</v>
      </c>
      <c r="Z79" s="184">
        <v>0</v>
      </c>
      <c r="AA79" s="184">
        <v>13318</v>
      </c>
      <c r="AB79" s="184">
        <v>0</v>
      </c>
      <c r="AC79" s="184">
        <v>2915</v>
      </c>
      <c r="AD79" s="184">
        <v>0</v>
      </c>
      <c r="AE79" s="184">
        <v>0</v>
      </c>
      <c r="AF79" s="184">
        <v>0</v>
      </c>
      <c r="AG79" s="184">
        <v>229602</v>
      </c>
      <c r="AH79" s="184">
        <v>0</v>
      </c>
      <c r="AI79" s="184">
        <v>64982</v>
      </c>
      <c r="AJ79" s="184">
        <v>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1157528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39.861993830155889</v>
      </c>
      <c r="D80" s="187">
        <v>24.348900681596046</v>
      </c>
      <c r="E80" s="187">
        <v>30.934730817680173</v>
      </c>
      <c r="F80" s="187">
        <v>0.31516780817600443</v>
      </c>
      <c r="G80" s="187">
        <v>0</v>
      </c>
      <c r="H80" s="187">
        <v>33.703796570725508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22.838041777693419</v>
      </c>
      <c r="P80" s="187">
        <v>8.5015815056847153</v>
      </c>
      <c r="Q80" s="187">
        <v>0</v>
      </c>
      <c r="R80" s="187">
        <v>5.6930952046995751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1.2504924655821243</v>
      </c>
      <c r="Z80" s="187">
        <v>1.1362294518991467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48.581639719372383</v>
      </c>
      <c r="AH80" s="187">
        <v>0</v>
      </c>
      <c r="AI80" s="187">
        <v>5.7789986293453426</v>
      </c>
      <c r="AJ80" s="187">
        <v>2.4678787667852227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24.348210270637232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249.76075750003278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1279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6853</v>
      </c>
      <c r="D111" s="174">
        <v>43885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1163</v>
      </c>
      <c r="D114" s="174">
        <v>1742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153</v>
      </c>
    </row>
    <row r="128" spans="1:5" ht="12.6" customHeight="1" x14ac:dyDescent="0.2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2580.6129444870812</v>
      </c>
      <c r="C138" s="189">
        <v>2513.9938603223331</v>
      </c>
      <c r="D138" s="174">
        <v>1758.3931951905861</v>
      </c>
      <c r="E138" s="175">
        <f>SUM(B138:D138)</f>
        <v>6853.0000000000009</v>
      </c>
    </row>
    <row r="139" spans="1:6" ht="12.6" customHeight="1" x14ac:dyDescent="0.25">
      <c r="A139" s="173" t="s">
        <v>215</v>
      </c>
      <c r="B139" s="174">
        <v>24435.14003312161</v>
      </c>
      <c r="C139" s="189">
        <v>11468.260067500996</v>
      </c>
      <c r="D139" s="174">
        <v>7981.5998993773974</v>
      </c>
      <c r="E139" s="175">
        <f>SUM(B139:D139)</f>
        <v>43885</v>
      </c>
    </row>
    <row r="140" spans="1:6" ht="12.6" customHeight="1" x14ac:dyDescent="0.25">
      <c r="A140" s="173" t="s">
        <v>298</v>
      </c>
      <c r="B140" s="174">
        <v>19656.904099722185</v>
      </c>
      <c r="C140" s="174">
        <v>9135.7365953503195</v>
      </c>
      <c r="D140" s="174">
        <v>8562.3593049274987</v>
      </c>
      <c r="E140" s="175">
        <f>SUM(B140:D140)</f>
        <v>37355.000000000007</v>
      </c>
    </row>
    <row r="141" spans="1:6" ht="12.6" customHeight="1" x14ac:dyDescent="0.25">
      <c r="A141" s="173" t="s">
        <v>245</v>
      </c>
      <c r="B141" s="174">
        <v>225479749.66000003</v>
      </c>
      <c r="C141" s="189">
        <v>102119978.39999999</v>
      </c>
      <c r="D141" s="174">
        <v>96841483.560000002</v>
      </c>
      <c r="E141" s="175">
        <f>SUM(B141:D141)</f>
        <v>424441211.62</v>
      </c>
      <c r="F141" s="199"/>
    </row>
    <row r="142" spans="1:6" ht="12.6" customHeight="1" x14ac:dyDescent="0.25">
      <c r="A142" s="173" t="s">
        <v>246</v>
      </c>
      <c r="B142" s="174">
        <v>203609303</v>
      </c>
      <c r="C142" s="189">
        <v>94629396</v>
      </c>
      <c r="D142" s="174">
        <v>88690263</v>
      </c>
      <c r="E142" s="175">
        <f>SUM(B142:D142)</f>
        <v>386928962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4888004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8713695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3901413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12977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17516089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218017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665517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883534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1127508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1127508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51809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1841246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1893055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3017453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3017453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" customHeight="1" x14ac:dyDescent="0.25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" customHeight="1" x14ac:dyDescent="0.25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" customHeight="1" x14ac:dyDescent="0.25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6270.8699999999972</v>
      </c>
      <c r="C209" s="189">
        <v>2564.1000000000004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" customHeight="1" x14ac:dyDescent="0.25">
      <c r="A210" s="173" t="s">
        <v>334</v>
      </c>
      <c r="B210" s="174">
        <v>19948139.710000001</v>
      </c>
      <c r="C210" s="189">
        <v>6122218.25</v>
      </c>
      <c r="D210" s="174">
        <v>-787938.00000000698</v>
      </c>
      <c r="E210" s="175">
        <f t="shared" si="11"/>
        <v>26858295.960000008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" customHeight="1" x14ac:dyDescent="0.25">
      <c r="A213" s="173" t="s">
        <v>337</v>
      </c>
      <c r="B213" s="174">
        <v>22075706.390000001</v>
      </c>
      <c r="C213" s="189">
        <v>1783666.66</v>
      </c>
      <c r="D213" s="174">
        <v>-2096100.82</v>
      </c>
      <c r="E213" s="175">
        <f t="shared" si="11"/>
        <v>25955473.870000001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604370.52</v>
      </c>
      <c r="C215" s="189">
        <v>205737.74000000011</v>
      </c>
      <c r="D215" s="174">
        <v>0</v>
      </c>
      <c r="E215" s="175">
        <f t="shared" si="11"/>
        <v>810108.26000000013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43079658.760000005</v>
      </c>
      <c r="C217" s="191">
        <f>SUM(C208:C216)</f>
        <v>8276616</v>
      </c>
      <c r="D217" s="175">
        <f>SUM(D208:D216)</f>
        <v>-2884038.8200000068</v>
      </c>
      <c r="E217" s="175">
        <f>SUM(E208:E216)</f>
        <v>54240313.580000006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4" t="s">
        <v>1255</v>
      </c>
      <c r="C220" s="294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5163307</v>
      </c>
      <c r="D221" s="172">
        <f>C221</f>
        <v>5163307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353035634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146887708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6063000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7614024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77175475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590775841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3074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11863541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12077698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23941239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15000727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15000727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634881114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25106553.740000028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2364797.7000000011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2864930.98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14479.700000000059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25621166.720000029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10659435.130000001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128329425.64999998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1616430.13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38866826.669999994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181936212.70999995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54240311.580000006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127695901.12999994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7726477.6899999995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7726477.6899999995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161043545.53999996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3303.84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1758048.6700000004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1761352.5100000005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237992739.70999998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237992739.70999998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237992739.70999998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-78710546.680000007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161043545.53999996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161043545.53999996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424441211.62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386928962.07000011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811370173.69000006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5613307.1100000003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590775841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23941239.010000002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15000727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635331114.12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176039059.57000005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4773722.7299999995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4773722.7299999995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180812782.30000004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75912596.179999977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17516089.109999999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6627631.9299999997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21443838.199999996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1009885.2600000001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50859841.390000001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8276615.8099999987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883533.9299999997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1127508.3200000003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1893055.1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3017753.4000000004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5566318.5800000001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194134667.20999998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-13321884.909999937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-13321884.909999937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-13321884.909999937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Auburn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6853</v>
      </c>
      <c r="C414" s="194">
        <f>E138</f>
        <v>6853.0000000000009</v>
      </c>
      <c r="D414" s="179"/>
    </row>
    <row r="415" spans="1:5" ht="12.6" customHeight="1" x14ac:dyDescent="0.25">
      <c r="A415" s="179" t="s">
        <v>464</v>
      </c>
      <c r="B415" s="179">
        <f>D111</f>
        <v>43885</v>
      </c>
      <c r="C415" s="179">
        <f>E139</f>
        <v>43885</v>
      </c>
      <c r="D415" s="194">
        <f>SUM(C59:H59)+N59</f>
        <v>33481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1163</v>
      </c>
    </row>
    <row r="424" spans="1:7" ht="12.6" customHeight="1" x14ac:dyDescent="0.25">
      <c r="A424" s="179" t="s">
        <v>1244</v>
      </c>
      <c r="B424" s="179">
        <f>D114</f>
        <v>1742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75912596.179999977</v>
      </c>
      <c r="C427" s="179">
        <f t="shared" ref="C427:C434" si="13">CE61</f>
        <v>75912596.179999977</v>
      </c>
      <c r="D427" s="179"/>
    </row>
    <row r="428" spans="1:7" ht="12.6" customHeight="1" x14ac:dyDescent="0.25">
      <c r="A428" s="179" t="s">
        <v>3</v>
      </c>
      <c r="B428" s="179">
        <f t="shared" si="12"/>
        <v>17516089.109999999</v>
      </c>
      <c r="C428" s="179">
        <f t="shared" si="13"/>
        <v>17516089</v>
      </c>
      <c r="D428" s="179">
        <f>D173</f>
        <v>17516089</v>
      </c>
    </row>
    <row r="429" spans="1:7" ht="12.6" customHeight="1" x14ac:dyDescent="0.25">
      <c r="A429" s="179" t="s">
        <v>236</v>
      </c>
      <c r="B429" s="179">
        <f t="shared" si="12"/>
        <v>6627631.9299999997</v>
      </c>
      <c r="C429" s="179">
        <f t="shared" si="13"/>
        <v>6627631.9299999997</v>
      </c>
      <c r="D429" s="179"/>
    </row>
    <row r="430" spans="1:7" ht="12.6" customHeight="1" x14ac:dyDescent="0.25">
      <c r="A430" s="179" t="s">
        <v>237</v>
      </c>
      <c r="B430" s="179">
        <f t="shared" si="12"/>
        <v>21443838.199999996</v>
      </c>
      <c r="C430" s="179">
        <f t="shared" si="13"/>
        <v>21443838.199999996</v>
      </c>
      <c r="D430" s="179"/>
    </row>
    <row r="431" spans="1:7" ht="12.6" customHeight="1" x14ac:dyDescent="0.25">
      <c r="A431" s="179" t="s">
        <v>444</v>
      </c>
      <c r="B431" s="179">
        <f t="shared" si="12"/>
        <v>1009885.2600000001</v>
      </c>
      <c r="C431" s="179">
        <f t="shared" si="13"/>
        <v>1009885.2600000001</v>
      </c>
      <c r="D431" s="179"/>
    </row>
    <row r="432" spans="1:7" ht="12.6" customHeight="1" x14ac:dyDescent="0.25">
      <c r="A432" s="179" t="s">
        <v>445</v>
      </c>
      <c r="B432" s="179">
        <f t="shared" si="12"/>
        <v>50859841.390000001</v>
      </c>
      <c r="C432" s="179">
        <f t="shared" si="13"/>
        <v>50859841.390000008</v>
      </c>
      <c r="D432" s="179"/>
    </row>
    <row r="433" spans="1:7" ht="12.6" customHeight="1" x14ac:dyDescent="0.25">
      <c r="A433" s="179" t="s">
        <v>6</v>
      </c>
      <c r="B433" s="179">
        <f t="shared" si="12"/>
        <v>8276615.8099999987</v>
      </c>
      <c r="C433" s="179">
        <f t="shared" si="13"/>
        <v>8276616</v>
      </c>
      <c r="D433" s="179">
        <f>C217</f>
        <v>8276616</v>
      </c>
    </row>
    <row r="434" spans="1:7" ht="12.6" customHeight="1" x14ac:dyDescent="0.25">
      <c r="A434" s="179" t="s">
        <v>474</v>
      </c>
      <c r="B434" s="179">
        <f t="shared" si="12"/>
        <v>883533.9299999997</v>
      </c>
      <c r="C434" s="179">
        <f t="shared" si="13"/>
        <v>883533.9299999997</v>
      </c>
      <c r="D434" s="179">
        <f>D177</f>
        <v>883534</v>
      </c>
    </row>
    <row r="435" spans="1:7" ht="12.6" customHeight="1" x14ac:dyDescent="0.25">
      <c r="A435" s="179" t="s">
        <v>447</v>
      </c>
      <c r="B435" s="179">
        <f t="shared" si="12"/>
        <v>1127508.3200000003</v>
      </c>
      <c r="C435" s="179"/>
      <c r="D435" s="179">
        <f>D181</f>
        <v>1127508</v>
      </c>
    </row>
    <row r="436" spans="1:7" ht="12.6" customHeight="1" x14ac:dyDescent="0.25">
      <c r="A436" s="179" t="s">
        <v>475</v>
      </c>
      <c r="B436" s="179">
        <f t="shared" si="12"/>
        <v>1893055.1</v>
      </c>
      <c r="C436" s="179"/>
      <c r="D436" s="179">
        <f>D186</f>
        <v>1893055</v>
      </c>
    </row>
    <row r="437" spans="1:7" ht="12.6" customHeight="1" x14ac:dyDescent="0.25">
      <c r="A437" s="194" t="s">
        <v>449</v>
      </c>
      <c r="B437" s="194">
        <f t="shared" si="12"/>
        <v>3017753.4000000004</v>
      </c>
      <c r="C437" s="194"/>
      <c r="D437" s="194">
        <f>D190</f>
        <v>3017453</v>
      </c>
    </row>
    <row r="438" spans="1:7" ht="12.6" customHeight="1" x14ac:dyDescent="0.25">
      <c r="A438" s="194" t="s">
        <v>476</v>
      </c>
      <c r="B438" s="194">
        <f>C386+C387+C388</f>
        <v>6038316.8200000003</v>
      </c>
      <c r="C438" s="194">
        <f>CD69</f>
        <v>6038316.8200000003</v>
      </c>
      <c r="D438" s="194">
        <f>D181+D186+D190</f>
        <v>6038016</v>
      </c>
    </row>
    <row r="439" spans="1:7" ht="12.6" customHeight="1" x14ac:dyDescent="0.25">
      <c r="A439" s="179" t="s">
        <v>451</v>
      </c>
      <c r="B439" s="194">
        <f>C389</f>
        <v>5566318.5800000001</v>
      </c>
      <c r="C439" s="194">
        <f>SUM(C69:CC69)</f>
        <v>5566318.5799999991</v>
      </c>
      <c r="D439" s="179"/>
    </row>
    <row r="440" spans="1:7" ht="12.6" customHeight="1" x14ac:dyDescent="0.25">
      <c r="A440" s="179" t="s">
        <v>477</v>
      </c>
      <c r="B440" s="194">
        <f>B438+B439</f>
        <v>11604635.4</v>
      </c>
      <c r="C440" s="194">
        <f>CE69</f>
        <v>11604635.399999999</v>
      </c>
      <c r="D440" s="179"/>
    </row>
    <row r="441" spans="1:7" ht="12.6" customHeight="1" x14ac:dyDescent="0.25">
      <c r="A441" s="179" t="s">
        <v>478</v>
      </c>
      <c r="B441" s="179">
        <f>D390</f>
        <v>194134667.20999998</v>
      </c>
      <c r="C441" s="179">
        <f>SUM(C427:C437)+C440</f>
        <v>194134667.28999999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5163307</v>
      </c>
      <c r="C444" s="179">
        <f>C363</f>
        <v>5613307.1100000003</v>
      </c>
      <c r="D444" s="179"/>
    </row>
    <row r="445" spans="1:7" ht="12.6" customHeight="1" x14ac:dyDescent="0.25">
      <c r="A445" s="179" t="s">
        <v>343</v>
      </c>
      <c r="B445" s="179">
        <f>D229</f>
        <v>590775841</v>
      </c>
      <c r="C445" s="179">
        <f>C364</f>
        <v>590775841</v>
      </c>
      <c r="D445" s="179"/>
    </row>
    <row r="446" spans="1:7" ht="12.6" customHeight="1" x14ac:dyDescent="0.25">
      <c r="A446" s="179" t="s">
        <v>351</v>
      </c>
      <c r="B446" s="179">
        <f>D236</f>
        <v>23941239</v>
      </c>
      <c r="C446" s="179">
        <f>C365</f>
        <v>23941239.010000002</v>
      </c>
      <c r="D446" s="179"/>
    </row>
    <row r="447" spans="1:7" ht="12.6" customHeight="1" x14ac:dyDescent="0.25">
      <c r="A447" s="179" t="s">
        <v>356</v>
      </c>
      <c r="B447" s="179">
        <f>D240</f>
        <v>15000727</v>
      </c>
      <c r="C447" s="179">
        <f>C366</f>
        <v>15000727</v>
      </c>
      <c r="D447" s="179"/>
    </row>
    <row r="448" spans="1:7" ht="12.6" customHeight="1" x14ac:dyDescent="0.25">
      <c r="A448" s="179" t="s">
        <v>358</v>
      </c>
      <c r="B448" s="179">
        <f>D242</f>
        <v>634881114</v>
      </c>
      <c r="C448" s="179">
        <f>D367</f>
        <v>635331114.12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3074</v>
      </c>
    </row>
    <row r="454" spans="1:7" ht="12.6" customHeight="1" x14ac:dyDescent="0.25">
      <c r="A454" s="179" t="s">
        <v>168</v>
      </c>
      <c r="B454" s="179">
        <f>C233</f>
        <v>11863541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12077698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4773722.7299999995</v>
      </c>
      <c r="C458" s="194">
        <f>CE70</f>
        <v>4773722.7300000014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424441211.62</v>
      </c>
      <c r="C463" s="194">
        <f>CE73</f>
        <v>424441211.62</v>
      </c>
      <c r="D463" s="194">
        <f>E141+E147+E153</f>
        <v>424441211.62</v>
      </c>
    </row>
    <row r="464" spans="1:7" ht="12.6" customHeight="1" x14ac:dyDescent="0.25">
      <c r="A464" s="179" t="s">
        <v>246</v>
      </c>
      <c r="B464" s="194">
        <f>C360</f>
        <v>386928962.07000011</v>
      </c>
      <c r="C464" s="194">
        <f>CE74</f>
        <v>386928962.07000011</v>
      </c>
      <c r="D464" s="194">
        <f>E142+E148+E154</f>
        <v>386928962</v>
      </c>
    </row>
    <row r="465" spans="1:7" ht="12.6" customHeight="1" x14ac:dyDescent="0.25">
      <c r="A465" s="179" t="s">
        <v>247</v>
      </c>
      <c r="B465" s="194">
        <f>D361</f>
        <v>811370173.69000006</v>
      </c>
      <c r="C465" s="194">
        <f>CE75</f>
        <v>811370173.68999994</v>
      </c>
      <c r="D465" s="194">
        <f>D463+D464</f>
        <v>811370173.62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10659435.130000001</v>
      </c>
      <c r="C468" s="179">
        <f>E195</f>
        <v>10659435.130000001</v>
      </c>
      <c r="D468" s="179"/>
    </row>
    <row r="469" spans="1:7" ht="12.6" customHeight="1" x14ac:dyDescent="0.25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" customHeight="1" x14ac:dyDescent="0.25">
      <c r="A470" s="179" t="s">
        <v>334</v>
      </c>
      <c r="B470" s="179">
        <f t="shared" si="14"/>
        <v>128329425.64999998</v>
      </c>
      <c r="C470" s="179">
        <f>E197</f>
        <v>128329425.64999998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1616430.13</v>
      </c>
      <c r="C472" s="179">
        <f>E199</f>
        <v>1616430.13</v>
      </c>
      <c r="D472" s="179"/>
    </row>
    <row r="473" spans="1:7" ht="12.6" customHeight="1" x14ac:dyDescent="0.25">
      <c r="A473" s="179" t="s">
        <v>495</v>
      </c>
      <c r="B473" s="179">
        <f t="shared" si="14"/>
        <v>38866826.669999994</v>
      </c>
      <c r="C473" s="179">
        <f>SUM(E200:E201)</f>
        <v>38866826.669999994</v>
      </c>
      <c r="D473" s="179"/>
    </row>
    <row r="474" spans="1:7" ht="12.6" customHeight="1" x14ac:dyDescent="0.25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181936212.70999995</v>
      </c>
      <c r="C476" s="179">
        <f>E204</f>
        <v>181936212.70999995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54240311.580000006</v>
      </c>
      <c r="C478" s="179">
        <f>E217</f>
        <v>54240313.580000006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161043545.53999996</v>
      </c>
    </row>
    <row r="482" spans="1:12" ht="12.6" customHeight="1" x14ac:dyDescent="0.25">
      <c r="A482" s="180" t="s">
        <v>499</v>
      </c>
      <c r="C482" s="180">
        <f>D339</f>
        <v>161043545.53999996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183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8070213.2400000012</v>
      </c>
      <c r="C496" s="240">
        <f>C71</f>
        <v>9305046.3099999987</v>
      </c>
      <c r="D496" s="240">
        <f>'Prior Year'!C59</f>
        <v>5563</v>
      </c>
      <c r="E496" s="180">
        <f>C59</f>
        <v>5755</v>
      </c>
      <c r="F496" s="263">
        <f t="shared" ref="F496:G511" si="15">IF(B496=0,"",IF(D496=0,"",B496/D496))</f>
        <v>1450.6944526334714</v>
      </c>
      <c r="G496" s="264">
        <f t="shared" si="15"/>
        <v>1616.8629556907035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5786831.0599999996</v>
      </c>
      <c r="C497" s="240">
        <f>D71</f>
        <v>5590532.9299999988</v>
      </c>
      <c r="D497" s="240">
        <f>'Prior Year'!D59</f>
        <v>6185</v>
      </c>
      <c r="E497" s="180">
        <f>D59</f>
        <v>6211</v>
      </c>
      <c r="F497" s="263">
        <f t="shared" si="15"/>
        <v>935.62345351657234</v>
      </c>
      <c r="G497" s="263">
        <f t="shared" si="15"/>
        <v>900.1019046852357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7309248</v>
      </c>
      <c r="C498" s="240">
        <f>E71</f>
        <v>7625743.7699999986</v>
      </c>
      <c r="D498" s="240">
        <f>'Prior Year'!E59</f>
        <v>8127</v>
      </c>
      <c r="E498" s="180">
        <f>E59</f>
        <v>9364</v>
      </c>
      <c r="F498" s="263">
        <f t="shared" si="15"/>
        <v>899.37836840162424</v>
      </c>
      <c r="G498" s="263">
        <f t="shared" si="15"/>
        <v>814.36819414779995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723502.54000000015</v>
      </c>
      <c r="C499" s="240">
        <f>F71</f>
        <v>356807.66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9690761.8799999952</v>
      </c>
      <c r="C501" s="240">
        <f>H71</f>
        <v>7697849.7599999979</v>
      </c>
      <c r="D501" s="240">
        <f>'Prior Year'!H59</f>
        <v>11848</v>
      </c>
      <c r="E501" s="180">
        <f>H59</f>
        <v>12151</v>
      </c>
      <c r="F501" s="263">
        <f t="shared" si="15"/>
        <v>817.92385887913531</v>
      </c>
      <c r="G501" s="263">
        <f t="shared" si="15"/>
        <v>633.51574026829053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5831066.2499999991</v>
      </c>
      <c r="C508" s="240">
        <f>O71</f>
        <v>5998851.8200000003</v>
      </c>
      <c r="D508" s="240">
        <f>'Prior Year'!O59</f>
        <v>1209</v>
      </c>
      <c r="E508" s="180">
        <f>O59</f>
        <v>1222</v>
      </c>
      <c r="F508" s="263">
        <f t="shared" si="15"/>
        <v>4823.0490074441677</v>
      </c>
      <c r="G508" s="263">
        <f t="shared" si="15"/>
        <v>4909.0440425531915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11160235.909999998</v>
      </c>
      <c r="C509" s="240">
        <f>P71</f>
        <v>11935105.510000002</v>
      </c>
      <c r="D509" s="240">
        <f>'Prior Year'!P59</f>
        <v>571126</v>
      </c>
      <c r="E509" s="180">
        <f>P59</f>
        <v>556865</v>
      </c>
      <c r="F509" s="263">
        <f t="shared" si="15"/>
        <v>19.540759674747775</v>
      </c>
      <c r="G509" s="263">
        <f t="shared" si="15"/>
        <v>21.432673107485659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1426839.9999999998</v>
      </c>
      <c r="C511" s="240">
        <f>R71</f>
        <v>1364370.8299999998</v>
      </c>
      <c r="D511" s="240">
        <f>'Prior Year'!R59</f>
        <v>329720</v>
      </c>
      <c r="E511" s="180">
        <f>R59</f>
        <v>315284</v>
      </c>
      <c r="F511" s="263">
        <f t="shared" si="15"/>
        <v>4.327429333980346</v>
      </c>
      <c r="G511" s="263">
        <f t="shared" si="15"/>
        <v>4.3274344083429535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1089295.3399999999</v>
      </c>
      <c r="C512" s="240">
        <f>S71</f>
        <v>1087698.72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5585.2899999999991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4202958.8800000008</v>
      </c>
      <c r="C514" s="240">
        <f>U71</f>
        <v>4579626.71</v>
      </c>
      <c r="D514" s="240">
        <f>'Prior Year'!U59</f>
        <v>274533</v>
      </c>
      <c r="E514" s="180">
        <f>U59</f>
        <v>299137</v>
      </c>
      <c r="F514" s="263">
        <f t="shared" si="17"/>
        <v>15.309485125649744</v>
      </c>
      <c r="G514" s="263">
        <f t="shared" si="17"/>
        <v>15.309462587376352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10196.64</v>
      </c>
      <c r="C515" s="240">
        <f>V71</f>
        <v>-3148.58</v>
      </c>
      <c r="D515" s="240">
        <f>'Prior Year'!V59</f>
        <v>13737</v>
      </c>
      <c r="E515" s="180">
        <f>V59</f>
        <v>-4242</v>
      </c>
      <c r="F515" s="263">
        <f t="shared" si="17"/>
        <v>0.74227560602751685</v>
      </c>
      <c r="G515" s="263">
        <f t="shared" si="17"/>
        <v>0.74223950966525221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802299</v>
      </c>
      <c r="C516" s="240">
        <f>W71</f>
        <v>812013.32000000007</v>
      </c>
      <c r="D516" s="240">
        <f>'Prior Year'!W59</f>
        <v>18489</v>
      </c>
      <c r="E516" s="180">
        <f>W59</f>
        <v>18713</v>
      </c>
      <c r="F516" s="263">
        <f t="shared" si="17"/>
        <v>43.393314944020766</v>
      </c>
      <c r="G516" s="263">
        <f t="shared" si="17"/>
        <v>43.393005931705233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1440171.8400000003</v>
      </c>
      <c r="C517" s="240">
        <f>X71</f>
        <v>1405276.8699999999</v>
      </c>
      <c r="D517" s="240">
        <f>'Prior Year'!X59</f>
        <v>14829</v>
      </c>
      <c r="E517" s="180">
        <f>X59</f>
        <v>14470</v>
      </c>
      <c r="F517" s="263">
        <f t="shared" si="17"/>
        <v>97.11860813271295</v>
      </c>
      <c r="G517" s="263">
        <f t="shared" si="17"/>
        <v>97.116577055977871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5523797.8999999994</v>
      </c>
      <c r="C518" s="240">
        <f>Y71</f>
        <v>4877056.0599999996</v>
      </c>
      <c r="D518" s="240">
        <f>'Prior Year'!Y59</f>
        <v>68214</v>
      </c>
      <c r="E518" s="180">
        <f>Y59</f>
        <v>60227</v>
      </c>
      <c r="F518" s="263">
        <f t="shared" si="17"/>
        <v>80.977481162224748</v>
      </c>
      <c r="G518" s="263">
        <f t="shared" si="17"/>
        <v>80.977901273515201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1127019.7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813828.85000000021</v>
      </c>
      <c r="C520" s="240">
        <f>AA71</f>
        <v>869919.12</v>
      </c>
      <c r="D520" s="240">
        <f>'Prior Year'!AA59</f>
        <v>16445</v>
      </c>
      <c r="E520" s="180">
        <f>AA59</f>
        <v>17578</v>
      </c>
      <c r="F520" s="263">
        <f t="shared" si="17"/>
        <v>49.487920340529051</v>
      </c>
      <c r="G520" s="263">
        <f t="shared" si="17"/>
        <v>49.489084082375697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7620682.3500000015</v>
      </c>
      <c r="C521" s="240">
        <f>AB71</f>
        <v>8071500.5600000005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2115451.9700000002</v>
      </c>
      <c r="C522" s="240">
        <f>AC71</f>
        <v>2100150.2799999998</v>
      </c>
      <c r="D522" s="240">
        <f>'Prior Year'!AC59</f>
        <v>52266</v>
      </c>
      <c r="E522" s="180">
        <f>AC59</f>
        <v>51888</v>
      </c>
      <c r="F522" s="263">
        <f t="shared" si="17"/>
        <v>40.47472486893966</v>
      </c>
      <c r="G522" s="263">
        <f t="shared" si="17"/>
        <v>40.474681621954979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656000</v>
      </c>
      <c r="C523" s="240">
        <f>AD71</f>
        <v>627945.1</v>
      </c>
      <c r="D523" s="240">
        <f>'Prior Year'!AD59</f>
        <v>2680</v>
      </c>
      <c r="E523" s="180">
        <f>AD59</f>
        <v>2565</v>
      </c>
      <c r="F523" s="263">
        <f t="shared" si="17"/>
        <v>244.77611940298507</v>
      </c>
      <c r="G523" s="263">
        <f t="shared" si="17"/>
        <v>244.8129044834308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71330.679999999993</v>
      </c>
      <c r="C524" s="240">
        <f>AE71</f>
        <v>3.99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14039810.460000003</v>
      </c>
      <c r="C526" s="240">
        <f>AG71</f>
        <v>12182485.130000001</v>
      </c>
      <c r="D526" s="240">
        <f>'Prior Year'!AG59</f>
        <v>39207</v>
      </c>
      <c r="E526" s="180">
        <f>AG59</f>
        <v>41667</v>
      </c>
      <c r="F526" s="263">
        <f t="shared" si="17"/>
        <v>358.09448465835192</v>
      </c>
      <c r="G526" s="263">
        <f t="shared" si="17"/>
        <v>292.37730410156723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1321437.56</v>
      </c>
      <c r="C528" s="240">
        <f>AI71</f>
        <v>1244740.8500000001</v>
      </c>
      <c r="D528" s="240">
        <f>'Prior Year'!AI59</f>
        <v>4334</v>
      </c>
      <c r="E528" s="180">
        <f>AI59</f>
        <v>4082</v>
      </c>
      <c r="F528" s="263">
        <f t="shared" ref="F528:G540" si="18">IF(B528=0,"",IF(D528=0,"",B528/D528))</f>
        <v>304.90022150438398</v>
      </c>
      <c r="G528" s="263">
        <f t="shared" si="18"/>
        <v>304.93406418422342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811096.02000000014</v>
      </c>
      <c r="C529" s="240">
        <f>AJ71</f>
        <v>1254132.1300000001</v>
      </c>
      <c r="D529" s="240">
        <f>'Prior Year'!AJ59</f>
        <v>1036</v>
      </c>
      <c r="E529" s="180">
        <f>AJ59</f>
        <v>1602</v>
      </c>
      <c r="F529" s="263">
        <f t="shared" si="18"/>
        <v>782.9112162162163</v>
      </c>
      <c r="G529" s="263">
        <f t="shared" si="18"/>
        <v>782.85401373283401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932421.85</v>
      </c>
      <c r="C530" s="240">
        <f>AK71</f>
        <v>234888.38</v>
      </c>
      <c r="D530" s="240">
        <f>'Prior Year'!AK59</f>
        <v>26503</v>
      </c>
      <c r="E530" s="180">
        <f>AK59</f>
        <v>6676</v>
      </c>
      <c r="F530" s="263">
        <f t="shared" si="18"/>
        <v>35.181747349356677</v>
      </c>
      <c r="G530" s="263">
        <f t="shared" si="18"/>
        <v>35.183999400838829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1087.1699999999998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7649483.7899999982</v>
      </c>
      <c r="C541" s="240">
        <f>AV71</f>
        <v>10091400.91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1238943.6899999997</v>
      </c>
      <c r="C542" s="240">
        <f>AW71</f>
        <v>966541.51000000013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1923289.9899999998</v>
      </c>
      <c r="C544" s="240">
        <f>AY71</f>
        <v>1953135.61</v>
      </c>
      <c r="D544" s="240">
        <f>'Prior Year'!AY59</f>
        <v>118568</v>
      </c>
      <c r="E544" s="180">
        <f>AY59</f>
        <v>0</v>
      </c>
      <c r="F544" s="263">
        <f t="shared" ref="F544:G550" si="19">IF(B544=0,"",IF(D544=0,"",B544/D544))</f>
        <v>16.220987028540581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62296.79</v>
      </c>
      <c r="C546" s="240">
        <f>BA71</f>
        <v>140722.89000000001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1192904.99</v>
      </c>
      <c r="C547" s="240">
        <f>BB71</f>
        <v>1145473.67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475964.52000000008</v>
      </c>
      <c r="C548" s="240">
        <f>BC71</f>
        <v>459471.20999999996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606861.05999999994</v>
      </c>
      <c r="C549" s="240">
        <f>BD71</f>
        <v>745229.52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3241494.53</v>
      </c>
      <c r="D550" s="240">
        <f>'Prior Year'!BE59</f>
        <v>186810</v>
      </c>
      <c r="E550" s="180">
        <f>BE59</f>
        <v>186810</v>
      </c>
      <c r="F550" s="263" t="str">
        <f t="shared" si="19"/>
        <v/>
      </c>
      <c r="G550" s="263">
        <f t="shared" si="19"/>
        <v>17.351825544671055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1656340.9499999995</v>
      </c>
      <c r="C557" s="240">
        <f>BL71</f>
        <v>1138354.1800000002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5357552.8500000015</v>
      </c>
      <c r="C559" s="240">
        <f>BN71</f>
        <v>6448543.54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1118260.5600000003</v>
      </c>
      <c r="C569" s="240">
        <f>BX71</f>
        <v>1081236.8999999999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598599.21</v>
      </c>
      <c r="C570" s="240">
        <f>BY71</f>
        <v>1247198.26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1089568.0500000005</v>
      </c>
      <c r="C571" s="240">
        <f>BZ71</f>
        <v>495879.46999999991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62752939.919999994</v>
      </c>
      <c r="C574" s="240">
        <f>CC71</f>
        <v>63822328.610000007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4567750</v>
      </c>
      <c r="C575" s="240">
        <f>CD71</f>
        <v>6038316.8200000003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186810</v>
      </c>
      <c r="E612" s="180">
        <f>SUM(C624:D647)+SUM(C668:D713)</f>
        <v>117284381.37326474</v>
      </c>
      <c r="F612" s="180">
        <f>CE64-(AX64+BD64+BE64+BG64+BJ64+BN64+BP64+BQ64+CB64+CC64+CD64)</f>
        <v>21159838.879999995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692.64662456265114</v>
      </c>
      <c r="I612" s="180">
        <f>CE78-(AX78+AY78+AZ78+BD78+BE78+BF78+BG78+BJ78+BN78+BO78+BP78+BQ78+BR78+CB78+CC78+CD78)</f>
        <v>48687</v>
      </c>
      <c r="J612" s="180">
        <f>CE79-(AX79+AY79+AZ79+BA79+BD79+BE79+BF79+BG79+BJ79+BN79+BO79+BP79+BQ79+BR79+CB79+CC79+CD79)</f>
        <v>1157528</v>
      </c>
      <c r="K612" s="180">
        <f>CE75-(AW75+AX75+AY75+AZ75+BA75+BB75+BC75+BD75+BE75+BF75+BG75+BH75+BI75+BJ75+BK75+BL75+BM75+BN75+BO75+BP75+BQ75+BR75+BS75+BT75+BU75+BV75+BW75+BX75+CB75+CC75+CD75)</f>
        <v>811370173.68999994</v>
      </c>
      <c r="L612" s="197">
        <f>CE80-(AW80+AX80+AY80+AZ80+BA80+BB80+BC80+BD80+BE80+BF80+BG80+BH80+BI80+BJ80+BK80+BL80+BM80+BN80+BO80+BP80+BQ80+BR80+BS80+BT80+BU80+BV80+BW80+BX80+BY80+BZ80+CA80+CB80+CC80+CD80)</f>
        <v>249.76075750003278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3241494.53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6038316.8200000003</v>
      </c>
      <c r="D615" s="266">
        <f>SUM(C614:C615)</f>
        <v>9279811.3499999996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6448543.54</v>
      </c>
      <c r="D619" s="180">
        <f>(D615/D612)*BN76</f>
        <v>368440.45170467318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63822328.610000007</v>
      </c>
      <c r="D620" s="180">
        <f>(D615/D612)*CC76</f>
        <v>1437250.5850305122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72076563.186735198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745229.52</v>
      </c>
      <c r="D624" s="180">
        <f>(D615/D612)*BD76</f>
        <v>0</v>
      </c>
      <c r="E624" s="180">
        <f>(E623/E612)*SUM(C624:D624)</f>
        <v>457977.2852785365</v>
      </c>
      <c r="F624" s="180">
        <f>SUM(C624:E624)</f>
        <v>1203206.8052785364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1953135.61</v>
      </c>
      <c r="D625" s="180">
        <f>(D615/D612)*AY76</f>
        <v>286675.18495182268</v>
      </c>
      <c r="E625" s="180">
        <f>(E623/E612)*SUM(C625:D625)</f>
        <v>1376465.1558751946</v>
      </c>
      <c r="F625" s="180">
        <f>(F624/F612)*AY64</f>
        <v>24672.521129086384</v>
      </c>
      <c r="G625" s="180">
        <f>SUM(C625:F625)</f>
        <v>3640948.471956104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140722.89000000001</v>
      </c>
      <c r="D630" s="180">
        <f>(D615/D612)*BA76</f>
        <v>0</v>
      </c>
      <c r="E630" s="180">
        <f>(E623/E612)*SUM(C630:D630)</f>
        <v>86480.588072719023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227203.47807271904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966541.51000000013</v>
      </c>
      <c r="D631" s="180">
        <f>(D615/D612)*AW76</f>
        <v>0</v>
      </c>
      <c r="E631" s="180">
        <f>(E623/E612)*SUM(C631:D631)</f>
        <v>593983.52451043203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1145473.67</v>
      </c>
      <c r="D632" s="180">
        <f>(D615/D612)*BB76</f>
        <v>4172.711061506343</v>
      </c>
      <c r="E632" s="180">
        <f>(E623/E612)*SUM(C632:D632)</f>
        <v>706509.75907240296</v>
      </c>
      <c r="F632" s="180">
        <f>(F624/F612)*BB64</f>
        <v>6.8491192450799865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459471.20999999996</v>
      </c>
      <c r="D633" s="180">
        <f>(D615/D612)*BC76</f>
        <v>0</v>
      </c>
      <c r="E633" s="180">
        <f>(E623/E612)*SUM(C633:D633)</f>
        <v>282365.8641695304</v>
      </c>
      <c r="F633" s="180">
        <f>(F624/F612)*BC64</f>
        <v>2593.6229972951719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1138354.1800000002</v>
      </c>
      <c r="D637" s="180">
        <f>(D615/D612)*BL76</f>
        <v>82212.342938011876</v>
      </c>
      <c r="E637" s="180">
        <f>(E623/E612)*SUM(C637:D637)</f>
        <v>750093.39763810392</v>
      </c>
      <c r="F637" s="180">
        <f>(F624/F612)*BL64</f>
        <v>1695.0543758784477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1081236.8999999999</v>
      </c>
      <c r="D644" s="180">
        <f>(D615/D612)*BX76</f>
        <v>0</v>
      </c>
      <c r="E644" s="180">
        <f>(E623/E612)*SUM(C644:D644)</f>
        <v>664469.03526443825</v>
      </c>
      <c r="F644" s="180">
        <f>(F624/F612)*BX64</f>
        <v>216.6186779919652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7879396.2498248369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1247198.26</v>
      </c>
      <c r="D645" s="180">
        <f>(D615/D612)*BY76</f>
        <v>11574.305682511642</v>
      </c>
      <c r="E645" s="180">
        <f>(E623/E612)*SUM(C645:D645)</f>
        <v>773572.74093808699</v>
      </c>
      <c r="F645" s="180">
        <f>(F624/F612)*BY64</f>
        <v>904.36407374929831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495879.46999999991</v>
      </c>
      <c r="D646" s="180">
        <f>(D615/D612)*BZ76</f>
        <v>0</v>
      </c>
      <c r="E646" s="180">
        <f>(E623/E612)*SUM(C646:D646)</f>
        <v>304740.38856641029</v>
      </c>
      <c r="F646" s="180">
        <f>(F624/F612)*BZ64</f>
        <v>386.18001167128284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2834255.7092724293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88923926.720000014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9305046.3099999987</v>
      </c>
      <c r="D668" s="180">
        <f>(D615/D612)*C76</f>
        <v>446579.43384454789</v>
      </c>
      <c r="E668" s="180">
        <f>(E623/E612)*SUM(C668:D668)</f>
        <v>5992815.5895088734</v>
      </c>
      <c r="F668" s="180">
        <f>(F624/F612)*C64</f>
        <v>43897.847595088664</v>
      </c>
      <c r="G668" s="180">
        <f>(G625/G612)*C77</f>
        <v>254726.132225398</v>
      </c>
      <c r="H668" s="180">
        <f>(H628/H612)*C60</f>
        <v>0</v>
      </c>
      <c r="I668" s="180">
        <f>(I629/I612)*C78</f>
        <v>0</v>
      </c>
      <c r="J668" s="180">
        <f>(J630/J612)*C79</f>
        <v>25374.726858727241</v>
      </c>
      <c r="K668" s="180">
        <f>(K644/K612)*C75</f>
        <v>270319.38457886444</v>
      </c>
      <c r="L668" s="180">
        <f>(L647/L612)*C80</f>
        <v>452349.21901646955</v>
      </c>
      <c r="M668" s="180">
        <f t="shared" ref="M668:M713" si="20">ROUND(SUM(D668:L668),0)</f>
        <v>7486062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5590532.9299999988</v>
      </c>
      <c r="D669" s="180">
        <f>(D615/D612)*D76</f>
        <v>489846.47354183393</v>
      </c>
      <c r="E669" s="180">
        <f>(E623/E612)*SUM(C669:D669)</f>
        <v>3736668.4732209961</v>
      </c>
      <c r="F669" s="180">
        <f>(F624/F612)*D64</f>
        <v>23951.189745100692</v>
      </c>
      <c r="G669" s="180">
        <f>(G625/G612)*D77</f>
        <v>680021.90975860308</v>
      </c>
      <c r="H669" s="180">
        <f>(H628/H612)*D60</f>
        <v>0</v>
      </c>
      <c r="I669" s="180">
        <f>(I629/I612)*D78</f>
        <v>0</v>
      </c>
      <c r="J669" s="180">
        <f>(J630/J612)*D79</f>
        <v>13162.1728624468</v>
      </c>
      <c r="K669" s="180">
        <f>(K644/K612)*D75</f>
        <v>243159.35138711336</v>
      </c>
      <c r="L669" s="180">
        <f>(L647/L612)*D80</f>
        <v>276308.46199412202</v>
      </c>
      <c r="M669" s="180">
        <f t="shared" si="20"/>
        <v>5463118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7625743.7699999986</v>
      </c>
      <c r="D670" s="180">
        <f>(D615/D612)*E76</f>
        <v>1052268.3144748674</v>
      </c>
      <c r="E670" s="180">
        <f>(E623/E612)*SUM(C670:D670)</f>
        <v>5333031.3808048461</v>
      </c>
      <c r="F670" s="180">
        <f>(F624/F612)*E64</f>
        <v>32715.185691857387</v>
      </c>
      <c r="G670" s="180">
        <f>(G625/G612)*E77</f>
        <v>1203222.5111810847</v>
      </c>
      <c r="H670" s="180">
        <f>(H628/H612)*E60</f>
        <v>0</v>
      </c>
      <c r="I670" s="180">
        <f>(I629/I612)*E78</f>
        <v>0</v>
      </c>
      <c r="J670" s="180">
        <f>(J630/J612)*E79</f>
        <v>19216.729196834473</v>
      </c>
      <c r="K670" s="180">
        <f>(K644/K612)*E75</f>
        <v>239492.68221151963</v>
      </c>
      <c r="L670" s="180">
        <f>(L647/L612)*E80</f>
        <v>351043.6880173391</v>
      </c>
      <c r="M670" s="180">
        <f t="shared" si="20"/>
        <v>8230990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356807.66</v>
      </c>
      <c r="D671" s="180">
        <f>(D615/D612)*F76</f>
        <v>0</v>
      </c>
      <c r="E671" s="180">
        <f>(E623/E612)*SUM(C671:D671)</f>
        <v>219274.46391735401</v>
      </c>
      <c r="F671" s="180">
        <f>(F624/F612)*F64</f>
        <v>8.7568647882301204E-2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3576.4872297906973</v>
      </c>
      <c r="M671" s="180">
        <f t="shared" si="20"/>
        <v>222851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7697849.7599999979</v>
      </c>
      <c r="D673" s="180">
        <f>(D615/D612)*H76</f>
        <v>802452.07723301742</v>
      </c>
      <c r="E673" s="180">
        <f>(E623/E612)*SUM(C673:D673)</f>
        <v>5223820.3868576381</v>
      </c>
      <c r="F673" s="180">
        <f>(F624/F612)*H64</f>
        <v>18014.114457914802</v>
      </c>
      <c r="G673" s="180">
        <f>(G625/G612)*H77</f>
        <v>1051296.444039427</v>
      </c>
      <c r="H673" s="180">
        <f>(H628/H612)*H60</f>
        <v>0</v>
      </c>
      <c r="I673" s="180">
        <f>(I629/I612)*H78</f>
        <v>0</v>
      </c>
      <c r="J673" s="180">
        <f>(J630/J612)*H79</f>
        <v>13457.579310065728</v>
      </c>
      <c r="K673" s="180">
        <f>(K644/K612)*H75</f>
        <v>753283.62854113197</v>
      </c>
      <c r="L673" s="180">
        <f>(L647/L612)*H80</f>
        <v>382466.72059650026</v>
      </c>
      <c r="M673" s="180">
        <f t="shared" si="20"/>
        <v>8244791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5998851.8200000003</v>
      </c>
      <c r="D680" s="180">
        <f>(D615/D612)*O76</f>
        <v>917897.08326802624</v>
      </c>
      <c r="E680" s="180">
        <f>(E623/E612)*SUM(C680:D680)</f>
        <v>4250655.4030119274</v>
      </c>
      <c r="F680" s="180">
        <f>(F624/F612)*O64</f>
        <v>35196.853878717797</v>
      </c>
      <c r="G680" s="180">
        <f>(G625/G612)*O77</f>
        <v>292013.28855769697</v>
      </c>
      <c r="H680" s="180">
        <f>(H628/H612)*O60</f>
        <v>0</v>
      </c>
      <c r="I680" s="180">
        <f>(I629/I612)*O78</f>
        <v>0</v>
      </c>
      <c r="J680" s="180">
        <f>(J630/J612)*O79</f>
        <v>25167.647920363142</v>
      </c>
      <c r="K680" s="180">
        <f>(K644/K612)*O75</f>
        <v>192863.80000495966</v>
      </c>
      <c r="L680" s="180">
        <f>(L647/L612)*O80</f>
        <v>259163.41279923182</v>
      </c>
      <c r="M680" s="180">
        <f t="shared" si="20"/>
        <v>5972957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11935105.510000002</v>
      </c>
      <c r="D681" s="180">
        <f>(D615/D612)*P76</f>
        <v>725803.3490436807</v>
      </c>
      <c r="E681" s="180">
        <f>(E623/E612)*SUM(C681:D681)</f>
        <v>7780701.8010019232</v>
      </c>
      <c r="F681" s="180">
        <f>(F624/F612)*P64</f>
        <v>441101.7125835304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28713.310425205873</v>
      </c>
      <c r="K681" s="180">
        <f>(K644/K612)*P75</f>
        <v>1308011.8164200424</v>
      </c>
      <c r="L681" s="180">
        <f>(L647/L612)*P80</f>
        <v>96474.947311643366</v>
      </c>
      <c r="M681" s="180">
        <f t="shared" si="20"/>
        <v>10380807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1364370.8299999998</v>
      </c>
      <c r="D683" s="180">
        <f>(D615/D612)*R76</f>
        <v>152452.97914003531</v>
      </c>
      <c r="E683" s="180">
        <f>(E623/E612)*SUM(C683:D683)</f>
        <v>932156.9150344478</v>
      </c>
      <c r="F683" s="180">
        <f>(F624/F612)*R64</f>
        <v>1322.9871322058063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3795.7274977108464</v>
      </c>
      <c r="K683" s="180">
        <f>(K644/K612)*R75</f>
        <v>156224.10544744667</v>
      </c>
      <c r="L683" s="180">
        <f>(L647/L612)*R80</f>
        <v>64604.574989524292</v>
      </c>
      <c r="M683" s="180">
        <f t="shared" si="20"/>
        <v>1310557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1087698.72</v>
      </c>
      <c r="D684" s="180">
        <f>(D615/D612)*S76</f>
        <v>86236.028604464416</v>
      </c>
      <c r="E684" s="180">
        <f>(E623/E612)*SUM(C684:D684)</f>
        <v>721436.06074543833</v>
      </c>
      <c r="F684" s="180">
        <f>(F624/F612)*S64</f>
        <v>11444.865180094235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819117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4579626.71</v>
      </c>
      <c r="D686" s="180">
        <f>(D615/D612)*U76</f>
        <v>195769.69396900592</v>
      </c>
      <c r="E686" s="180">
        <f>(E623/E612)*SUM(C686:D686)</f>
        <v>2934697.328171609</v>
      </c>
      <c r="F686" s="180">
        <f>(F624/F612)*U64</f>
        <v>86731.732706641866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457396.59303168469</v>
      </c>
      <c r="L686" s="180">
        <f>(L647/L612)*U80</f>
        <v>0</v>
      </c>
      <c r="M686" s="180">
        <f t="shared" si="20"/>
        <v>3674595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-3148.58</v>
      </c>
      <c r="D687" s="180">
        <f>(D615/D612)*V76</f>
        <v>0</v>
      </c>
      <c r="E687" s="180">
        <f>(E623/E612)*SUM(C687:D687)</f>
        <v>-1934.9449829661799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-622.02194850789499</v>
      </c>
      <c r="K687" s="180">
        <f>(K644/K612)*V75</f>
        <v>38696.385805084952</v>
      </c>
      <c r="L687" s="180">
        <f>(L647/L612)*V80</f>
        <v>0</v>
      </c>
      <c r="M687" s="180">
        <f t="shared" si="20"/>
        <v>36139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812013.32000000007</v>
      </c>
      <c r="D688" s="180">
        <f>(D615/D612)*W76</f>
        <v>34722.917047534924</v>
      </c>
      <c r="E688" s="180">
        <f>(E623/E612)*SUM(C688:D688)</f>
        <v>520357.75929809309</v>
      </c>
      <c r="F688" s="180">
        <f>(F624/F612)*W64</f>
        <v>1879.3255365192408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101158.79771630059</v>
      </c>
      <c r="L688" s="180">
        <f>(L647/L612)*W80</f>
        <v>0</v>
      </c>
      <c r="M688" s="180">
        <f t="shared" si="20"/>
        <v>658119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1405276.8699999999</v>
      </c>
      <c r="D689" s="180">
        <f>(D615/D612)*X76</f>
        <v>74711.398053637386</v>
      </c>
      <c r="E689" s="180">
        <f>(E623/E612)*SUM(C689:D689)</f>
        <v>909519.80706197442</v>
      </c>
      <c r="F689" s="180">
        <f>(F624/F612)*X64</f>
        <v>11688.323080034545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588126.70658819412</v>
      </c>
      <c r="L689" s="180">
        <f>(L647/L612)*X80</f>
        <v>0</v>
      </c>
      <c r="M689" s="180">
        <f t="shared" si="20"/>
        <v>1584046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4877056.0599999996</v>
      </c>
      <c r="D690" s="180">
        <f>(D615/D612)*Y76</f>
        <v>654966.61126144207</v>
      </c>
      <c r="E690" s="180">
        <f>(E623/E612)*SUM(C690:D690)</f>
        <v>3399678.4307251181</v>
      </c>
      <c r="F690" s="180">
        <f>(F624/F612)*Y64</f>
        <v>51002.955586169875</v>
      </c>
      <c r="G690" s="180">
        <f>(G625/G612)*Y77</f>
        <v>659.64243045966498</v>
      </c>
      <c r="H690" s="180">
        <f>(H628/H612)*Y60</f>
        <v>0</v>
      </c>
      <c r="I690" s="180">
        <f>(I629/I612)*Y78</f>
        <v>0</v>
      </c>
      <c r="J690" s="180">
        <f>(J630/J612)*Y79</f>
        <v>37929.402740854719</v>
      </c>
      <c r="K690" s="180">
        <f>(K644/K612)*Y75</f>
        <v>452794.64631537319</v>
      </c>
      <c r="L690" s="180">
        <f>(L647/L612)*Y80</f>
        <v>14190.441466681679</v>
      </c>
      <c r="M690" s="180">
        <f t="shared" si="20"/>
        <v>4611222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1127019.7</v>
      </c>
      <c r="D691" s="180">
        <f>(D615/D612)*Z76</f>
        <v>0</v>
      </c>
      <c r="E691" s="180">
        <f>(E623/E612)*SUM(C691:D691)</f>
        <v>692604.63898616179</v>
      </c>
      <c r="F691" s="180">
        <f>(F624/F612)*Z64</f>
        <v>27331.011455241751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58546.620260429983</v>
      </c>
      <c r="L691" s="180">
        <f>(L647/L612)*Z80</f>
        <v>12893.798222437794</v>
      </c>
      <c r="M691" s="180">
        <f t="shared" si="20"/>
        <v>791376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869919.12</v>
      </c>
      <c r="D692" s="180">
        <f>(D615/D612)*AA76</f>
        <v>114650.20392805523</v>
      </c>
      <c r="E692" s="180">
        <f>(E623/E612)*SUM(C692:D692)</f>
        <v>605062.43249877542</v>
      </c>
      <c r="F692" s="180">
        <f>(F624/F612)*AA64</f>
        <v>17274.465873576944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2614.1017072351356</v>
      </c>
      <c r="K692" s="180">
        <f>(K644/K612)*AA75</f>
        <v>64990.617969364866</v>
      </c>
      <c r="L692" s="180">
        <f>(L647/L612)*AA80</f>
        <v>0</v>
      </c>
      <c r="M692" s="180">
        <f t="shared" si="20"/>
        <v>804592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8071500.5600000005</v>
      </c>
      <c r="D693" s="180">
        <f>(D615/D612)*AB76</f>
        <v>84596.749258872645</v>
      </c>
      <c r="E693" s="180">
        <f>(E623/E612)*SUM(C693:D693)</f>
        <v>5012291.1182610625</v>
      </c>
      <c r="F693" s="180">
        <f>(F624/F612)*AB64</f>
        <v>226949.17697088153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408796.27964354289</v>
      </c>
      <c r="L693" s="180">
        <f>(L647/L612)*AB80</f>
        <v>0</v>
      </c>
      <c r="M693" s="180">
        <f t="shared" si="20"/>
        <v>5732633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2100150.2799999998</v>
      </c>
      <c r="D694" s="180">
        <f>(D615/D612)*AC76</f>
        <v>13312.935291472619</v>
      </c>
      <c r="E694" s="180">
        <f>(E623/E612)*SUM(C694:D694)</f>
        <v>1298818.8469442753</v>
      </c>
      <c r="F694" s="180">
        <f>(F624/F612)*AC64</f>
        <v>12598.751566963481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572.16597661739149</v>
      </c>
      <c r="K694" s="180">
        <f>(K644/K612)*AC75</f>
        <v>239550.08437343943</v>
      </c>
      <c r="L694" s="180">
        <f>(L647/L612)*AC80</f>
        <v>0</v>
      </c>
      <c r="M694" s="180">
        <f t="shared" si="20"/>
        <v>1564853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627945.1</v>
      </c>
      <c r="D695" s="180">
        <f>(D615/D612)*AD76</f>
        <v>0</v>
      </c>
      <c r="E695" s="180">
        <f>(E623/E612)*SUM(C695:D695)</f>
        <v>385900.69835392339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12089.461988985653</v>
      </c>
      <c r="L695" s="180">
        <f>(L647/L612)*AD80</f>
        <v>0</v>
      </c>
      <c r="M695" s="180">
        <f t="shared" si="20"/>
        <v>397990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3.99</v>
      </c>
      <c r="D696" s="180">
        <f>(D615/D612)*AE76</f>
        <v>257068.80646780148</v>
      </c>
      <c r="E696" s="180">
        <f>(E623/E612)*SUM(C696:D696)</f>
        <v>157982.87411546105</v>
      </c>
      <c r="F696" s="180">
        <f>(F624/F612)*AE64</f>
        <v>0.22688240587687131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415052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12182485.130000001</v>
      </c>
      <c r="D698" s="180">
        <f>(D615/D612)*AG76</f>
        <v>483935.13287136657</v>
      </c>
      <c r="E698" s="180">
        <f>(E623/E612)*SUM(C698:D698)</f>
        <v>7784088.8082196154</v>
      </c>
      <c r="F698" s="180">
        <f>(F624/F612)*AG64</f>
        <v>63379.653532696866</v>
      </c>
      <c r="G698" s="180">
        <f>(G625/G612)*AG77</f>
        <v>145225.48876909362</v>
      </c>
      <c r="H698" s="180">
        <f>(H628/H612)*AG60</f>
        <v>0</v>
      </c>
      <c r="I698" s="180">
        <f>(I629/I612)*AG78</f>
        <v>0</v>
      </c>
      <c r="J698" s="180">
        <f>(J630/J612)*AG79</f>
        <v>45067.050622060488</v>
      </c>
      <c r="K698" s="180">
        <f>(K644/K612)*AG75</f>
        <v>1741045.6357178343</v>
      </c>
      <c r="L698" s="180">
        <f>(L647/L612)*AG80</f>
        <v>551298.73531244928</v>
      </c>
      <c r="M698" s="180">
        <f t="shared" si="20"/>
        <v>10814041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1244740.8500000001</v>
      </c>
      <c r="D700" s="180">
        <f>(D615/D612)*AI76</f>
        <v>38895.628109041267</v>
      </c>
      <c r="E700" s="180">
        <f>(E623/E612)*SUM(C700:D700)</f>
        <v>788852.74100371171</v>
      </c>
      <c r="F700" s="180">
        <f>(F624/F612)*AI64</f>
        <v>12831.166150601692</v>
      </c>
      <c r="G700" s="180">
        <f>(G625/G612)*AI77</f>
        <v>13783.054994341421</v>
      </c>
      <c r="H700" s="180">
        <f>(H628/H612)*AI60</f>
        <v>0</v>
      </c>
      <c r="I700" s="180">
        <f>(I629/I612)*AI78</f>
        <v>0</v>
      </c>
      <c r="J700" s="180">
        <f>(J630/J612)*AI79</f>
        <v>12754.88490310509</v>
      </c>
      <c r="K700" s="180">
        <f>(K644/K612)*AI75</f>
        <v>35094.182637512378</v>
      </c>
      <c r="L700" s="180">
        <f>(L647/L612)*AI80</f>
        <v>65579.396951890769</v>
      </c>
      <c r="M700" s="180">
        <f t="shared" si="20"/>
        <v>967791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1254132.1300000001</v>
      </c>
      <c r="D701" s="180">
        <f>(D615/D612)*AJ76</f>
        <v>0</v>
      </c>
      <c r="E701" s="180">
        <f>(E623/E612)*SUM(C701:D701)</f>
        <v>770720.98308449821</v>
      </c>
      <c r="F701" s="180">
        <f>(F624/F612)*AJ64</f>
        <v>2392.5369503782258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44161.580177147713</v>
      </c>
      <c r="L701" s="180">
        <f>(L647/L612)*AJ80</f>
        <v>28005.198072608749</v>
      </c>
      <c r="M701" s="180">
        <f t="shared" si="20"/>
        <v>845280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234888.38</v>
      </c>
      <c r="D702" s="180">
        <f>(D615/D612)*AK76</f>
        <v>89812.638085755578</v>
      </c>
      <c r="E702" s="180">
        <f>(E623/E612)*SUM(C702:D702)</f>
        <v>199543.47861862925</v>
      </c>
      <c r="F702" s="180">
        <f>(F624/F612)*AK64</f>
        <v>110.7720650607764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4871.7754600214585</v>
      </c>
      <c r="L702" s="180">
        <f>(L647/L612)*AK80</f>
        <v>0</v>
      </c>
      <c r="M702" s="180">
        <f t="shared" si="20"/>
        <v>294339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89812.638085755578</v>
      </c>
      <c r="E703" s="180">
        <f>(E623/E612)*SUM(C703:D703)</f>
        <v>55193.932970097638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145007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10091400.91</v>
      </c>
      <c r="D713" s="180">
        <f>(D615/D612)*AV76</f>
        <v>283694.67705074674</v>
      </c>
      <c r="E713" s="180">
        <f>(E623/E612)*SUM(C713:D713)</f>
        <v>6375966.0399158979</v>
      </c>
      <c r="F713" s="180">
        <f>(F624/F612)*AV64</f>
        <v>50916.65270328879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468722.11354884325</v>
      </c>
      <c r="L713" s="180">
        <f>(L647/L612)*AV80</f>
        <v>276300.62729173986</v>
      </c>
      <c r="M713" s="180">
        <f t="shared" si="20"/>
        <v>7455600</v>
      </c>
      <c r="N713" s="199" t="s">
        <v>741</v>
      </c>
    </row>
    <row r="715" spans="1:15" ht="12.6" customHeight="1" x14ac:dyDescent="0.25">
      <c r="C715" s="180">
        <f>SUM(C614:C647)+SUM(C668:C713)</f>
        <v>189360944.56</v>
      </c>
      <c r="D715" s="180">
        <f>SUM(D616:D647)+SUM(D668:D713)</f>
        <v>9279811.3500000015</v>
      </c>
      <c r="E715" s="180">
        <f>SUM(E624:E647)+SUM(E668:E713)</f>
        <v>72076563.186735243</v>
      </c>
      <c r="F715" s="180">
        <f>SUM(F625:F648)+SUM(F668:F713)</f>
        <v>1203206.8052785366</v>
      </c>
      <c r="G715" s="180">
        <f>SUM(G626:G647)+SUM(G668:G713)</f>
        <v>3640948.471956104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227203.47807271904</v>
      </c>
      <c r="K715" s="180">
        <f>SUM(K668:K713)</f>
        <v>7879396.2498248378</v>
      </c>
      <c r="L715" s="180">
        <f>SUM(L668:L713)</f>
        <v>2834255.7092724289</v>
      </c>
      <c r="M715" s="180">
        <f>SUM(M668:M713)</f>
        <v>88923925</v>
      </c>
      <c r="N715" s="198" t="s">
        <v>742</v>
      </c>
    </row>
    <row r="716" spans="1:15" ht="12.6" customHeight="1" x14ac:dyDescent="0.25">
      <c r="C716" s="180">
        <f>CE71</f>
        <v>189360944.56</v>
      </c>
      <c r="D716" s="180">
        <f>D615</f>
        <v>9279811.3499999996</v>
      </c>
      <c r="E716" s="180">
        <f>E623</f>
        <v>72076563.186735198</v>
      </c>
      <c r="F716" s="180">
        <f>F624</f>
        <v>1203206.8052785364</v>
      </c>
      <c r="G716" s="180">
        <f>G625</f>
        <v>3640948.471956104</v>
      </c>
      <c r="H716" s="180">
        <f>H628</f>
        <v>0</v>
      </c>
      <c r="I716" s="180">
        <f>I629</f>
        <v>0</v>
      </c>
      <c r="J716" s="180">
        <f>J630</f>
        <v>227203.47807271904</v>
      </c>
      <c r="K716" s="180">
        <f>K644</f>
        <v>7879396.2498248369</v>
      </c>
      <c r="L716" s="180">
        <f>L647</f>
        <v>2834255.7092724293</v>
      </c>
      <c r="M716" s="180">
        <f>C648</f>
        <v>88923926.720000014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Auburn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H-183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Plaza One, 202 N. Division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Auburn, WA  98001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H-183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Auburn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6853</v>
      </c>
      <c r="G23" s="21">
        <f>data!D111</f>
        <v>43885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1163</v>
      </c>
      <c r="G26" s="13">
        <f>data!D114</f>
        <v>1742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25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22</v>
      </c>
      <c r="E34" s="49" t="s">
        <v>291</v>
      </c>
      <c r="F34" s="24"/>
      <c r="G34" s="21">
        <f>data!E127</f>
        <v>153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58</v>
      </c>
      <c r="E36" s="49" t="s">
        <v>292</v>
      </c>
      <c r="F36" s="24"/>
      <c r="G36" s="21">
        <f>data!C128</f>
        <v>195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Auburn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2580.6129444870812</v>
      </c>
      <c r="C7" s="48">
        <f>data!B139</f>
        <v>24435.14003312161</v>
      </c>
      <c r="D7" s="48">
        <f>data!B140</f>
        <v>19656.904099722185</v>
      </c>
      <c r="E7" s="48">
        <f>data!B141</f>
        <v>225479749.66000003</v>
      </c>
      <c r="F7" s="48">
        <f>data!B142</f>
        <v>203609303</v>
      </c>
      <c r="G7" s="48">
        <f>data!B141+data!B142</f>
        <v>429089052.66000003</v>
      </c>
    </row>
    <row r="8" spans="1:13" ht="20.100000000000001" customHeight="1" x14ac:dyDescent="0.25">
      <c r="A8" s="23" t="s">
        <v>297</v>
      </c>
      <c r="B8" s="48">
        <f>data!C138</f>
        <v>2513.9938603223331</v>
      </c>
      <c r="C8" s="48">
        <f>data!C139</f>
        <v>11468.260067500996</v>
      </c>
      <c r="D8" s="48">
        <f>data!C140</f>
        <v>9135.7365953503195</v>
      </c>
      <c r="E8" s="48">
        <f>data!C141</f>
        <v>102119978.39999999</v>
      </c>
      <c r="F8" s="48">
        <f>data!C142</f>
        <v>94629396</v>
      </c>
      <c r="G8" s="48">
        <f>data!C141+data!C142</f>
        <v>196749374.39999998</v>
      </c>
    </row>
    <row r="9" spans="1:13" ht="20.100000000000001" customHeight="1" x14ac:dyDescent="0.25">
      <c r="A9" s="23" t="s">
        <v>1058</v>
      </c>
      <c r="B9" s="48">
        <f>data!D138</f>
        <v>1758.3931951905861</v>
      </c>
      <c r="C9" s="48">
        <f>data!D139</f>
        <v>7981.5998993773974</v>
      </c>
      <c r="D9" s="48">
        <f>data!D140</f>
        <v>8562.3593049274987</v>
      </c>
      <c r="E9" s="48">
        <f>data!D141</f>
        <v>96841483.560000002</v>
      </c>
      <c r="F9" s="48">
        <f>data!D142</f>
        <v>88690263</v>
      </c>
      <c r="G9" s="48">
        <f>data!D141+data!D142</f>
        <v>185531746.56</v>
      </c>
    </row>
    <row r="10" spans="1:13" ht="20.100000000000001" customHeight="1" x14ac:dyDescent="0.25">
      <c r="A10" s="111" t="s">
        <v>203</v>
      </c>
      <c r="B10" s="48">
        <f>data!E138</f>
        <v>6853.0000000000009</v>
      </c>
      <c r="C10" s="48">
        <f>data!E139</f>
        <v>43885</v>
      </c>
      <c r="D10" s="48">
        <f>data!E140</f>
        <v>37355.000000000007</v>
      </c>
      <c r="E10" s="48">
        <f>data!E141</f>
        <v>424441211.62</v>
      </c>
      <c r="F10" s="48">
        <f>data!E142</f>
        <v>386928962</v>
      </c>
      <c r="G10" s="48">
        <f>data!E141+data!E142</f>
        <v>811370173.62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Auburn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4888004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8713695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3901413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12977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17516089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218017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665517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883534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1127508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1127508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51809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1841246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1893055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3017453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3017453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Auburn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10659152.129999999</v>
      </c>
      <c r="D7" s="21">
        <f>data!C195</f>
        <v>283.00000000186265</v>
      </c>
      <c r="E7" s="21">
        <f>data!D195</f>
        <v>0</v>
      </c>
      <c r="F7" s="21">
        <f>data!E195</f>
        <v>10659435.130000001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15357.24</v>
      </c>
      <c r="D8" s="21">
        <f>data!C196</f>
        <v>9872.5000000000018</v>
      </c>
      <c r="E8" s="21">
        <f>data!D196</f>
        <v>0</v>
      </c>
      <c r="F8" s="21">
        <f>data!E196</f>
        <v>25229.74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106834141.36000001</v>
      </c>
      <c r="D9" s="21">
        <f>data!C197</f>
        <v>21495284.289999962</v>
      </c>
      <c r="E9" s="21">
        <f>data!D197</f>
        <v>0</v>
      </c>
      <c r="F9" s="21">
        <f>data!E197</f>
        <v>128329425.64999998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1533930.13</v>
      </c>
      <c r="D11" s="21">
        <f>data!C199</f>
        <v>82500</v>
      </c>
      <c r="E11" s="21">
        <f>data!D199</f>
        <v>0</v>
      </c>
      <c r="F11" s="21">
        <f>data!E199</f>
        <v>1616430.13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33237202.27</v>
      </c>
      <c r="D12" s="21">
        <f>data!C200</f>
        <v>5629624.3999999948</v>
      </c>
      <c r="E12" s="21">
        <f>data!D200</f>
        <v>0</v>
      </c>
      <c r="F12" s="21">
        <f>data!E200</f>
        <v>38866826.669999994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2374711.1399999997</v>
      </c>
      <c r="D14" s="21">
        <f>data!C202</f>
        <v>64154.250000000466</v>
      </c>
      <c r="E14" s="21">
        <f>data!D202</f>
        <v>0</v>
      </c>
      <c r="F14" s="21">
        <f>data!E202</f>
        <v>2438865.39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154654494.27000001</v>
      </c>
      <c r="D16" s="21">
        <f>data!C204</f>
        <v>27281718.43999996</v>
      </c>
      <c r="E16" s="21">
        <f>data!D204</f>
        <v>0</v>
      </c>
      <c r="F16" s="21">
        <f>data!E204</f>
        <v>181936212.70999995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6270.8699999999972</v>
      </c>
      <c r="D24" s="21">
        <f>data!C209</f>
        <v>2564.1000000000004</v>
      </c>
      <c r="E24" s="21">
        <f>data!D209</f>
        <v>0</v>
      </c>
      <c r="F24" s="21">
        <f>data!E209</f>
        <v>8834.9699999999975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19948139.710000001</v>
      </c>
      <c r="D25" s="21">
        <f>data!C210</f>
        <v>6122218.25</v>
      </c>
      <c r="E25" s="21">
        <f>data!D210</f>
        <v>-787938.00000000698</v>
      </c>
      <c r="F25" s="21">
        <f>data!E210</f>
        <v>26858295.960000008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445171.26999999996</v>
      </c>
      <c r="D27" s="21">
        <f>data!C212</f>
        <v>162429.25000000017</v>
      </c>
      <c r="E27" s="21">
        <f>data!D212</f>
        <v>0</v>
      </c>
      <c r="F27" s="21">
        <f>data!E212</f>
        <v>607600.52000000014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22075706.390000001</v>
      </c>
      <c r="D28" s="21">
        <f>data!C213</f>
        <v>1783666.66</v>
      </c>
      <c r="E28" s="21">
        <f>data!D213</f>
        <v>-2096100.82</v>
      </c>
      <c r="F28" s="21">
        <f>data!E213</f>
        <v>25955473.870000001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604370.52</v>
      </c>
      <c r="D30" s="21">
        <f>data!C215</f>
        <v>205737.74000000011</v>
      </c>
      <c r="E30" s="21">
        <f>data!D215</f>
        <v>0</v>
      </c>
      <c r="F30" s="21">
        <f>data!E215</f>
        <v>810108.26000000013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43079658.760000005</v>
      </c>
      <c r="D32" s="21">
        <f>data!C217</f>
        <v>8276616</v>
      </c>
      <c r="E32" s="21">
        <f>data!D217</f>
        <v>-2884038.8200000068</v>
      </c>
      <c r="F32" s="21">
        <f>data!E217</f>
        <v>54240313.580000006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Auburn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5163307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353035634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146887708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6063000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7614024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77175475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590775841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3074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11863541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12077698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23941239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15000727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634881114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Auburn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25106553.740000028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2364797.7000000011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2864930.98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14479.700000000059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25621166.720000029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10659435.130000001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25229.74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128329425.64999998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1616430.13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38866826.669999994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2438865.39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181936212.70999995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54240311.580000006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127695901.12999994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7726477.6899999995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7726477.6899999995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161043545.53999996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Auburn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3303.84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1758048.6700000004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1761352.5100000005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237992739.70999998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237992739.70999998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237992739.70999998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-78710546.680000007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-78710546.680000007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161043545.53999996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Auburn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424441211.62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386928962.07000011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811370173.69000006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5613307.1100000003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590775841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23941239.010000002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15000727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635331114.12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176039059.57000005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4773722.7299999995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4773722.7299999995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180812782.30000004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75912596.179999977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17516089.109999999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6627631.9299999997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21443838.199999996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1009885.2600000001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50859841.390000001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8276615.8099999987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883533.9299999997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1127508.3200000003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1893055.1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3017753.4000000004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5566318.5800000001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194134667.20999998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-13321884.909999937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-13321884.909999937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-13321884.909999937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Auburn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5755</v>
      </c>
      <c r="D9" s="14">
        <f>data!D59</f>
        <v>6211</v>
      </c>
      <c r="E9" s="14">
        <f>data!E59</f>
        <v>9364</v>
      </c>
      <c r="F9" s="14">
        <f>data!F59</f>
        <v>0</v>
      </c>
      <c r="G9" s="14">
        <f>data!G59</f>
        <v>0</v>
      </c>
      <c r="H9" s="14">
        <f>data!H59</f>
        <v>12151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57.364956841456852</v>
      </c>
      <c r="D10" s="26">
        <f>data!D60</f>
        <v>45.513741089655653</v>
      </c>
      <c r="E10" s="26">
        <f>data!E60</f>
        <v>59.585889032933444</v>
      </c>
      <c r="F10" s="26">
        <f>data!F60</f>
        <v>3.0003630132876213</v>
      </c>
      <c r="G10" s="26">
        <f>data!G60</f>
        <v>0</v>
      </c>
      <c r="H10" s="26">
        <f>data!H60</f>
        <v>93.124452042037746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6068706.6499999994</v>
      </c>
      <c r="D11" s="14">
        <f>data!D61</f>
        <v>3790011.27</v>
      </c>
      <c r="E11" s="14">
        <f>data!E61</f>
        <v>4914816.0599999996</v>
      </c>
      <c r="F11" s="14">
        <f>data!F61</f>
        <v>262317.23</v>
      </c>
      <c r="G11" s="14">
        <f>data!G61</f>
        <v>0</v>
      </c>
      <c r="H11" s="14">
        <f>data!H61</f>
        <v>7756424.8099999996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1219715</v>
      </c>
      <c r="D12" s="14">
        <f>data!D62</f>
        <v>879408</v>
      </c>
      <c r="E12" s="14">
        <f>data!E62</f>
        <v>1206013</v>
      </c>
      <c r="F12" s="14">
        <f>data!F62</f>
        <v>66766</v>
      </c>
      <c r="G12" s="14">
        <f>data!G62</f>
        <v>0</v>
      </c>
      <c r="H12" s="14">
        <f>data!H62</f>
        <v>1994404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534611.01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108550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771996.45</v>
      </c>
      <c r="D14" s="14">
        <f>data!D64</f>
        <v>421210.47999999992</v>
      </c>
      <c r="E14" s="14">
        <f>data!E64</f>
        <v>575335.89</v>
      </c>
      <c r="F14" s="14">
        <f>data!F64</f>
        <v>1.54</v>
      </c>
      <c r="G14" s="14">
        <f>data!G64</f>
        <v>0</v>
      </c>
      <c r="H14" s="14">
        <f>data!H64</f>
        <v>316799.87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39905.19</v>
      </c>
      <c r="D15" s="14">
        <f>data!D65</f>
        <v>42046.76</v>
      </c>
      <c r="E15" s="14">
        <f>data!E65</f>
        <v>90895.18</v>
      </c>
      <c r="F15" s="14">
        <f>data!F65</f>
        <v>0</v>
      </c>
      <c r="G15" s="14">
        <f>data!G65</f>
        <v>0</v>
      </c>
      <c r="H15" s="14">
        <f>data!H65</f>
        <v>72531.149999999994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64660.86</v>
      </c>
      <c r="D16" s="14">
        <f>data!D66</f>
        <v>71863.61</v>
      </c>
      <c r="E16" s="14">
        <f>data!E66</f>
        <v>116437.27</v>
      </c>
      <c r="F16" s="14">
        <f>data!F66</f>
        <v>122.89</v>
      </c>
      <c r="G16" s="14">
        <f>data!G66</f>
        <v>0</v>
      </c>
      <c r="H16" s="14">
        <f>data!H66</f>
        <v>42404.88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344449</v>
      </c>
      <c r="D17" s="14">
        <f>data!D67</f>
        <v>255043</v>
      </c>
      <c r="E17" s="14">
        <f>data!E67</f>
        <v>483119</v>
      </c>
      <c r="F17" s="14">
        <f>data!F67</f>
        <v>0</v>
      </c>
      <c r="G17" s="14">
        <f>data!G67</f>
        <v>0</v>
      </c>
      <c r="H17" s="14">
        <f>data!H67</f>
        <v>438247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251009.81</v>
      </c>
      <c r="D18" s="14">
        <f>data!D68</f>
        <v>128880.96000000001</v>
      </c>
      <c r="E18" s="14">
        <f>data!E68</f>
        <v>234134.39999999997</v>
      </c>
      <c r="F18" s="14">
        <f>data!F68</f>
        <v>0</v>
      </c>
      <c r="G18" s="14">
        <f>data!G68</f>
        <v>0</v>
      </c>
      <c r="H18" s="14">
        <f>data!H68</f>
        <v>741.95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11532.400000000009</v>
      </c>
      <c r="D19" s="14">
        <f>data!D69</f>
        <v>2068.8499999999913</v>
      </c>
      <c r="E19" s="14">
        <f>data!E69</f>
        <v>5255.8500000000058</v>
      </c>
      <c r="F19" s="14">
        <f>data!F69</f>
        <v>27600</v>
      </c>
      <c r="G19" s="14">
        <f>data!G69</f>
        <v>0</v>
      </c>
      <c r="H19" s="14">
        <f>data!H69</f>
        <v>17772.820000000007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-1540.06</v>
      </c>
      <c r="D20" s="14">
        <f>-data!D70</f>
        <v>0</v>
      </c>
      <c r="E20" s="14">
        <f>-data!E70</f>
        <v>-262.88000000000022</v>
      </c>
      <c r="F20" s="14">
        <f>-data!F70</f>
        <v>0</v>
      </c>
      <c r="G20" s="14">
        <f>-data!G70</f>
        <v>0</v>
      </c>
      <c r="H20" s="14">
        <f>-data!H70</f>
        <v>-3050026.72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9305046.3099999987</v>
      </c>
      <c r="D21" s="14">
        <f>data!D71</f>
        <v>5590532.9299999988</v>
      </c>
      <c r="E21" s="14">
        <f>data!E71</f>
        <v>7625743.7699999986</v>
      </c>
      <c r="F21" s="14">
        <f>data!F71</f>
        <v>356807.66</v>
      </c>
      <c r="G21" s="14">
        <f>data!G71</f>
        <v>0</v>
      </c>
      <c r="H21" s="14">
        <f>data!H71</f>
        <v>7697849.7599999979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7486062</v>
      </c>
      <c r="D23" s="48">
        <f>+data!M669</f>
        <v>5463118</v>
      </c>
      <c r="E23" s="48">
        <f>+data!M670</f>
        <v>8230990</v>
      </c>
      <c r="F23" s="48">
        <f>+data!M671</f>
        <v>222851</v>
      </c>
      <c r="G23" s="48">
        <f>+data!M672</f>
        <v>0</v>
      </c>
      <c r="H23" s="48">
        <f>+data!M673</f>
        <v>8244791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27754624.079999998</v>
      </c>
      <c r="D24" s="14">
        <f>data!D73</f>
        <v>24484605.390000001</v>
      </c>
      <c r="E24" s="14">
        <f>data!E73</f>
        <v>22965589</v>
      </c>
      <c r="F24" s="14">
        <f>data!F73</f>
        <v>0</v>
      </c>
      <c r="G24" s="14">
        <f>data!G73</f>
        <v>0</v>
      </c>
      <c r="H24" s="14">
        <f>data!H73</f>
        <v>76798228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81149</v>
      </c>
      <c r="D25" s="14">
        <f>data!D74</f>
        <v>554400</v>
      </c>
      <c r="E25" s="14">
        <f>data!E74</f>
        <v>1695846.09</v>
      </c>
      <c r="F25" s="14">
        <f>data!F74</f>
        <v>0</v>
      </c>
      <c r="G25" s="14">
        <f>data!G74</f>
        <v>0</v>
      </c>
      <c r="H25" s="14">
        <f>data!H74</f>
        <v>770135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27835773.079999998</v>
      </c>
      <c r="D26" s="14">
        <f>data!D75</f>
        <v>25039005.390000001</v>
      </c>
      <c r="E26" s="14">
        <f>data!E75</f>
        <v>24661435.09</v>
      </c>
      <c r="F26" s="14">
        <f>data!F75</f>
        <v>0</v>
      </c>
      <c r="G26" s="14">
        <f>data!G75</f>
        <v>0</v>
      </c>
      <c r="H26" s="14">
        <f>data!H75</f>
        <v>77568363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8990</v>
      </c>
      <c r="D28" s="14">
        <f>data!D76</f>
        <v>9861</v>
      </c>
      <c r="E28" s="14">
        <f>data!E76</f>
        <v>21183</v>
      </c>
      <c r="F28" s="14">
        <f>data!F76</f>
        <v>0</v>
      </c>
      <c r="G28" s="14">
        <f>data!G76</f>
        <v>0</v>
      </c>
      <c r="H28" s="14">
        <f>data!H76</f>
        <v>16154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7337</v>
      </c>
      <c r="D29" s="14">
        <f>data!D77</f>
        <v>19587</v>
      </c>
      <c r="E29" s="14">
        <f>data!E77</f>
        <v>34657</v>
      </c>
      <c r="F29" s="14">
        <f>data!F77</f>
        <v>0</v>
      </c>
      <c r="G29" s="14">
        <f>data!G77</f>
        <v>0</v>
      </c>
      <c r="H29" s="14">
        <f>data!H77</f>
        <v>30281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6827</v>
      </c>
      <c r="D30" s="14">
        <f>data!D78</f>
        <v>4683</v>
      </c>
      <c r="E30" s="14">
        <f>data!E78</f>
        <v>6303</v>
      </c>
      <c r="F30" s="14">
        <f>data!F78</f>
        <v>0</v>
      </c>
      <c r="G30" s="14">
        <f>data!G78</f>
        <v>0</v>
      </c>
      <c r="H30" s="14">
        <f>data!H78</f>
        <v>4395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129276</v>
      </c>
      <c r="D31" s="14">
        <f>data!D79</f>
        <v>67057</v>
      </c>
      <c r="E31" s="14">
        <f>data!E79</f>
        <v>97903</v>
      </c>
      <c r="F31" s="14">
        <f>data!F79</f>
        <v>0</v>
      </c>
      <c r="G31" s="14">
        <f>data!G79</f>
        <v>0</v>
      </c>
      <c r="H31" s="14">
        <f>data!H79</f>
        <v>68562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39.861993830155889</v>
      </c>
      <c r="D32" s="84">
        <f>data!D80</f>
        <v>24.348900681596046</v>
      </c>
      <c r="E32" s="84">
        <f>data!E80</f>
        <v>30.934730817680173</v>
      </c>
      <c r="F32" s="84">
        <f>data!F80</f>
        <v>0.31516780817600443</v>
      </c>
      <c r="G32" s="84">
        <f>data!G80</f>
        <v>0</v>
      </c>
      <c r="H32" s="84">
        <f>data!H80</f>
        <v>33.703796570725508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Auburn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1222</v>
      </c>
      <c r="I41" s="14">
        <f>data!P59</f>
        <v>556865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39.21055752887527</v>
      </c>
      <c r="I42" s="26">
        <f>data!P60</f>
        <v>20.967862325894814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3797282.7299999995</v>
      </c>
      <c r="I43" s="14">
        <f>data!P61</f>
        <v>1872980.81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847555</v>
      </c>
      <c r="I44" s="14">
        <f>data!P62</f>
        <v>442806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618979.01000000013</v>
      </c>
      <c r="I46" s="14">
        <f>data!P64</f>
        <v>7757304.1700000009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78769.039999999994</v>
      </c>
      <c r="I47" s="14">
        <f>data!P65</f>
        <v>63832.51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84783.9</v>
      </c>
      <c r="I48" s="14">
        <f>data!P66</f>
        <v>750678.04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564846</v>
      </c>
      <c r="I49" s="14">
        <f>data!P67</f>
        <v>1045119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2022.58</v>
      </c>
      <c r="I50" s="14">
        <f>data!P68</f>
        <v>434.07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13268.080000000002</v>
      </c>
      <c r="I51" s="14">
        <f>data!P69</f>
        <v>1950.9100000000108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-8654.52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5998851.8200000003</v>
      </c>
      <c r="I53" s="14">
        <f>data!P71</f>
        <v>11935105.510000002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5972957</v>
      </c>
      <c r="I55" s="48">
        <f>+data!M681</f>
        <v>10380807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19184283</v>
      </c>
      <c r="I56" s="14">
        <f>data!P73</f>
        <v>49783612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675606.00000000012</v>
      </c>
      <c r="I57" s="14">
        <f>data!P74</f>
        <v>84907136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19859889</v>
      </c>
      <c r="I58" s="14">
        <f>data!P75</f>
        <v>134690748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18478</v>
      </c>
      <c r="I60" s="14">
        <f>data!P76</f>
        <v>14611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8411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4659</v>
      </c>
      <c r="I62" s="14">
        <f>data!P78</f>
        <v>5501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128221</v>
      </c>
      <c r="I63" s="14">
        <f>data!P79</f>
        <v>146285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22.838041777693419</v>
      </c>
      <c r="I64" s="26">
        <f>data!P80</f>
        <v>8.5015815056847153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Auburn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315284</v>
      </c>
      <c r="E73" s="212"/>
      <c r="F73" s="212"/>
      <c r="G73" s="14">
        <f>data!U59</f>
        <v>299137</v>
      </c>
      <c r="H73" s="14">
        <f>data!V59</f>
        <v>-4242</v>
      </c>
      <c r="I73" s="14">
        <f>data!W59</f>
        <v>18713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6.8830952045365619</v>
      </c>
      <c r="E74" s="26">
        <f>data!S60</f>
        <v>9.9854280808239153</v>
      </c>
      <c r="F74" s="26">
        <f>data!T60</f>
        <v>0</v>
      </c>
      <c r="G74" s="26">
        <f>data!U60</f>
        <v>27.91189109206686</v>
      </c>
      <c r="H74" s="26">
        <f>data!V60</f>
        <v>0</v>
      </c>
      <c r="I74" s="26">
        <f>data!W60</f>
        <v>2.4083260270673525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969862.79999999993</v>
      </c>
      <c r="E75" s="14">
        <f>data!S61</f>
        <v>605163.26</v>
      </c>
      <c r="F75" s="14">
        <f>data!T61</f>
        <v>0</v>
      </c>
      <c r="G75" s="14">
        <f>data!U61</f>
        <v>2027448.41</v>
      </c>
      <c r="H75" s="14">
        <f>data!V61</f>
        <v>0</v>
      </c>
      <c r="I75" s="14">
        <f>data!W61</f>
        <v>311811.58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154411</v>
      </c>
      <c r="E76" s="14">
        <f>data!S62</f>
        <v>174550</v>
      </c>
      <c r="F76" s="14">
        <f>data!T62</f>
        <v>0</v>
      </c>
      <c r="G76" s="14">
        <f>data!U62</f>
        <v>589561</v>
      </c>
      <c r="H76" s="14">
        <f>data!V62</f>
        <v>0</v>
      </c>
      <c r="I76" s="14">
        <f>data!W62</f>
        <v>60365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23266.319999999996</v>
      </c>
      <c r="E78" s="14">
        <f>data!S64</f>
        <v>201271.72000000003</v>
      </c>
      <c r="F78" s="14">
        <f>data!T64</f>
        <v>0</v>
      </c>
      <c r="G78" s="14">
        <f>data!U64</f>
        <v>1525281.84</v>
      </c>
      <c r="H78" s="14">
        <f>data!V64</f>
        <v>0</v>
      </c>
      <c r="I78" s="14">
        <f>data!W64</f>
        <v>33050.199999999997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24137.23</v>
      </c>
      <c r="E79" s="14">
        <f>data!S65</f>
        <v>7588.9100000000008</v>
      </c>
      <c r="F79" s="14">
        <f>data!T65</f>
        <v>0</v>
      </c>
      <c r="G79" s="14">
        <f>data!U65</f>
        <v>23149.07</v>
      </c>
      <c r="H79" s="14">
        <f>data!V65</f>
        <v>0</v>
      </c>
      <c r="I79" s="14">
        <f>data!W65</f>
        <v>3557.5800000000004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4474.21</v>
      </c>
      <c r="E80" s="14">
        <f>data!S66</f>
        <v>23105.86</v>
      </c>
      <c r="F80" s="14">
        <f>data!T66</f>
        <v>0</v>
      </c>
      <c r="G80" s="14">
        <f>data!U66</f>
        <v>260063.59</v>
      </c>
      <c r="H80" s="14">
        <f>data!V66</f>
        <v>2243.2399999999998</v>
      </c>
      <c r="I80" s="14">
        <f>data!W66</f>
        <v>75612.350000000006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187788</v>
      </c>
      <c r="E81" s="14">
        <f>data!S67</f>
        <v>75750</v>
      </c>
      <c r="F81" s="14">
        <f>data!T67</f>
        <v>0</v>
      </c>
      <c r="G81" s="14">
        <f>data!U67</f>
        <v>150203</v>
      </c>
      <c r="H81" s="14">
        <f>data!V67</f>
        <v>0</v>
      </c>
      <c r="I81" s="14">
        <f>data!W67</f>
        <v>327458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51.68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431.2699999999968</v>
      </c>
      <c r="E83" s="14">
        <f>data!S69</f>
        <v>268.97000000000025</v>
      </c>
      <c r="F83" s="14">
        <f>data!T69</f>
        <v>0</v>
      </c>
      <c r="G83" s="14">
        <f>data!U69</f>
        <v>3868.1200000000026</v>
      </c>
      <c r="H83" s="14">
        <f>data!V69</f>
        <v>-5391.82</v>
      </c>
      <c r="I83" s="14">
        <f>data!W69</f>
        <v>158.60999999999831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1364370.8299999998</v>
      </c>
      <c r="E85" s="14">
        <f>data!S71</f>
        <v>1087698.72</v>
      </c>
      <c r="F85" s="14">
        <f>data!T71</f>
        <v>0</v>
      </c>
      <c r="G85" s="14">
        <f>data!U71</f>
        <v>4579626.71</v>
      </c>
      <c r="H85" s="14">
        <f>data!V71</f>
        <v>-3148.58</v>
      </c>
      <c r="I85" s="14">
        <f>data!W71</f>
        <v>812013.32000000007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1310557</v>
      </c>
      <c r="E87" s="48">
        <f>+data!M684</f>
        <v>819117</v>
      </c>
      <c r="F87" s="48">
        <f>+data!M685</f>
        <v>0</v>
      </c>
      <c r="G87" s="48">
        <f>+data!M686</f>
        <v>3674595</v>
      </c>
      <c r="H87" s="48">
        <f>+data!M687</f>
        <v>36139</v>
      </c>
      <c r="I87" s="48">
        <f>+data!M688</f>
        <v>658119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5363447</v>
      </c>
      <c r="E88" s="14">
        <f>data!S73</f>
        <v>0</v>
      </c>
      <c r="F88" s="14">
        <f>data!T73</f>
        <v>0</v>
      </c>
      <c r="G88" s="14">
        <f>data!U73</f>
        <v>26693574.640000001</v>
      </c>
      <c r="H88" s="14">
        <f>data!V73</f>
        <v>1230175</v>
      </c>
      <c r="I88" s="14">
        <f>data!W73</f>
        <v>3261927.8499999996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10723519</v>
      </c>
      <c r="E89" s="14">
        <f>data!S74</f>
        <v>0</v>
      </c>
      <c r="F89" s="14">
        <f>data!T74</f>
        <v>0</v>
      </c>
      <c r="G89" s="14">
        <f>data!U74</f>
        <v>20406221</v>
      </c>
      <c r="H89" s="14">
        <f>data!V74</f>
        <v>2754533</v>
      </c>
      <c r="I89" s="14">
        <f>data!W74</f>
        <v>7154762.5499999998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16086966</v>
      </c>
      <c r="E90" s="14">
        <f>data!S75</f>
        <v>0</v>
      </c>
      <c r="F90" s="14">
        <f>data!T75</f>
        <v>0</v>
      </c>
      <c r="G90" s="14">
        <f>data!U75</f>
        <v>47099795.640000001</v>
      </c>
      <c r="H90" s="14">
        <f>data!V75</f>
        <v>3984708</v>
      </c>
      <c r="I90" s="14">
        <f>data!W75</f>
        <v>10416690.399999999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3069</v>
      </c>
      <c r="E92" s="14">
        <f>data!S76</f>
        <v>1736</v>
      </c>
      <c r="F92" s="14">
        <f>data!T76</f>
        <v>0</v>
      </c>
      <c r="G92" s="14">
        <f>data!U76</f>
        <v>3941</v>
      </c>
      <c r="H92" s="14">
        <f>data!V76</f>
        <v>0</v>
      </c>
      <c r="I92" s="14">
        <f>data!W76</f>
        <v>699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19338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-3169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5.6930952046995751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Auburn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14470</v>
      </c>
      <c r="D105" s="14">
        <f>data!Y59</f>
        <v>60227</v>
      </c>
      <c r="E105" s="14">
        <f>data!Z59</f>
        <v>0</v>
      </c>
      <c r="F105" s="14">
        <f>data!AA59</f>
        <v>17578</v>
      </c>
      <c r="G105" s="212"/>
      <c r="H105" s="14">
        <f>data!AC59</f>
        <v>51888</v>
      </c>
      <c r="I105" s="14">
        <f>data!AD59</f>
        <v>2565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7.7503328756506393</v>
      </c>
      <c r="D106" s="26">
        <f>data!Y60</f>
        <v>27.18755890038527</v>
      </c>
      <c r="E106" s="26">
        <f>data!Z60</f>
        <v>4.6619041089504245</v>
      </c>
      <c r="F106" s="26">
        <f>data!AA60</f>
        <v>3.0140321913679404</v>
      </c>
      <c r="G106" s="26">
        <f>data!AB60</f>
        <v>30.558284242389274</v>
      </c>
      <c r="H106" s="26">
        <f>data!AC60</f>
        <v>16.57941369635898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807622.52</v>
      </c>
      <c r="D107" s="14">
        <f>data!Y61</f>
        <v>2555636.4899999998</v>
      </c>
      <c r="E107" s="14">
        <f>data!Z61</f>
        <v>481947.39999999997</v>
      </c>
      <c r="F107" s="14">
        <f>data!AA61</f>
        <v>371054.66000000003</v>
      </c>
      <c r="G107" s="14">
        <f>data!AB61</f>
        <v>3101284.1300000004</v>
      </c>
      <c r="H107" s="14">
        <f>data!AC61</f>
        <v>1399490.5199999998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182052</v>
      </c>
      <c r="D108" s="14">
        <f>data!Y62</f>
        <v>607757</v>
      </c>
      <c r="E108" s="14">
        <f>data!Z62</f>
        <v>101394</v>
      </c>
      <c r="F108" s="14">
        <f>data!AA62</f>
        <v>73849</v>
      </c>
      <c r="G108" s="14">
        <f>data!AB62</f>
        <v>705473</v>
      </c>
      <c r="H108" s="14">
        <f>data!AC62</f>
        <v>364852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205553.22000000006</v>
      </c>
      <c r="D110" s="14">
        <f>data!Y64</f>
        <v>896948.32</v>
      </c>
      <c r="E110" s="14">
        <f>data!Z64</f>
        <v>480648.70999999996</v>
      </c>
      <c r="F110" s="14">
        <f>data!AA64</f>
        <v>303792.26</v>
      </c>
      <c r="G110" s="14">
        <f>data!AB64</f>
        <v>3991174.25</v>
      </c>
      <c r="H110" s="14">
        <f>data!AC64</f>
        <v>221564.2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10149.459999999999</v>
      </c>
      <c r="D111" s="14">
        <f>data!Y65</f>
        <v>57684.88</v>
      </c>
      <c r="E111" s="14">
        <f>data!Z65</f>
        <v>623.09999999999991</v>
      </c>
      <c r="F111" s="14">
        <f>data!AA65</f>
        <v>13494.35</v>
      </c>
      <c r="G111" s="14">
        <f>data!AB65</f>
        <v>9801.39</v>
      </c>
      <c r="H111" s="14">
        <f>data!AC65</f>
        <v>5223.1000000000004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2927.64</v>
      </c>
      <c r="D112" s="14">
        <f>data!Y66</f>
        <v>38594.81</v>
      </c>
      <c r="E112" s="14">
        <f>data!Z66</f>
        <v>54795.49</v>
      </c>
      <c r="F112" s="14">
        <f>data!AA66</f>
        <v>10884.66</v>
      </c>
      <c r="G112" s="14">
        <f>data!AB66</f>
        <v>185222.56</v>
      </c>
      <c r="H112" s="14">
        <f>data!AC66</f>
        <v>26755.37</v>
      </c>
      <c r="I112" s="14">
        <f>data!AD66</f>
        <v>627945.1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184579</v>
      </c>
      <c r="D113" s="14">
        <f>data!Y67</f>
        <v>716099</v>
      </c>
      <c r="E113" s="14">
        <f>data!Z67</f>
        <v>7611</v>
      </c>
      <c r="F113" s="14">
        <f>data!AA67</f>
        <v>96630</v>
      </c>
      <c r="G113" s="14">
        <f>data!AB67</f>
        <v>52016</v>
      </c>
      <c r="H113" s="14">
        <f>data!AC67</f>
        <v>82124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12262.910000000003</v>
      </c>
      <c r="D114" s="14">
        <f>data!Y68</f>
        <v>162.63999999999999</v>
      </c>
      <c r="E114" s="14">
        <f>data!Z68</f>
        <v>0</v>
      </c>
      <c r="F114" s="14">
        <f>data!AA68</f>
        <v>26.69</v>
      </c>
      <c r="G114" s="14">
        <f>data!AB68</f>
        <v>75.319999999999993</v>
      </c>
      <c r="H114" s="14">
        <f>data!AC68</f>
        <v>59.230000000000011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130.11999999999898</v>
      </c>
      <c r="D115" s="14">
        <f>data!Y69</f>
        <v>7888.6300000000119</v>
      </c>
      <c r="E115" s="14">
        <f>data!Z69</f>
        <v>0</v>
      </c>
      <c r="F115" s="14">
        <f>data!AA69</f>
        <v>187.49999999999818</v>
      </c>
      <c r="G115" s="14">
        <f>data!AB69</f>
        <v>27753.650000000009</v>
      </c>
      <c r="H115" s="14">
        <f>data!AC69</f>
        <v>81.860000000002401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-3715.71</v>
      </c>
      <c r="E116" s="14">
        <f>-data!Z70</f>
        <v>0</v>
      </c>
      <c r="F116" s="14">
        <f>-data!AA70</f>
        <v>0</v>
      </c>
      <c r="G116" s="14">
        <f>-data!AB70</f>
        <v>-1299.7400000000002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1405276.8699999999</v>
      </c>
      <c r="D117" s="14">
        <f>data!Y71</f>
        <v>4877056.0599999996</v>
      </c>
      <c r="E117" s="14">
        <f>data!Z71</f>
        <v>1127019.7</v>
      </c>
      <c r="F117" s="14">
        <f>data!AA71</f>
        <v>869919.12</v>
      </c>
      <c r="G117" s="14">
        <f>data!AB71</f>
        <v>8071500.5600000005</v>
      </c>
      <c r="H117" s="14">
        <f>data!AC71</f>
        <v>2100150.2799999998</v>
      </c>
      <c r="I117" s="14">
        <f>data!AD71</f>
        <v>627945.1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1584046</v>
      </c>
      <c r="D119" s="48">
        <f>+data!M690</f>
        <v>4611222</v>
      </c>
      <c r="E119" s="48">
        <f>+data!M691</f>
        <v>791376</v>
      </c>
      <c r="F119" s="48">
        <f>+data!M692</f>
        <v>804592</v>
      </c>
      <c r="G119" s="48">
        <f>+data!M693</f>
        <v>5732633</v>
      </c>
      <c r="H119" s="48">
        <f>+data!M694</f>
        <v>1564853</v>
      </c>
      <c r="I119" s="48">
        <f>+data!M695</f>
        <v>397990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16340678.350000001</v>
      </c>
      <c r="D120" s="14">
        <f>data!Y73</f>
        <v>22078950</v>
      </c>
      <c r="E120" s="14">
        <f>data!Z73</f>
        <v>2501103</v>
      </c>
      <c r="F120" s="14">
        <f>data!AA73</f>
        <v>1475040</v>
      </c>
      <c r="G120" s="14">
        <f>data!AB73</f>
        <v>29802582.600000005</v>
      </c>
      <c r="H120" s="14">
        <f>data!AC73</f>
        <v>22066416</v>
      </c>
      <c r="I120" s="14">
        <f>data!AD73</f>
        <v>1220220.0000000002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44220873.949999996</v>
      </c>
      <c r="D121" s="14">
        <f>data!Y74</f>
        <v>24546966.400000002</v>
      </c>
      <c r="E121" s="14">
        <f>data!Z74</f>
        <v>3527656.05</v>
      </c>
      <c r="F121" s="14">
        <f>data!AA74</f>
        <v>5217281</v>
      </c>
      <c r="G121" s="14">
        <f>data!AB74</f>
        <v>12292661.490000002</v>
      </c>
      <c r="H121" s="14">
        <f>data!AC74</f>
        <v>2600930</v>
      </c>
      <c r="I121" s="14">
        <f>data!AD74</f>
        <v>24676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60561552.299999997</v>
      </c>
      <c r="D122" s="14">
        <f>data!Y75</f>
        <v>46625916.400000006</v>
      </c>
      <c r="E122" s="14">
        <f>data!Z75</f>
        <v>6028759.0499999998</v>
      </c>
      <c r="F122" s="14">
        <f>data!AA75</f>
        <v>6692321</v>
      </c>
      <c r="G122" s="14">
        <f>data!AB75</f>
        <v>42095244.090000004</v>
      </c>
      <c r="H122" s="14">
        <f>data!AC75</f>
        <v>24667346</v>
      </c>
      <c r="I122" s="14">
        <f>data!AD75</f>
        <v>1244896.0000000002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1504</v>
      </c>
      <c r="D124" s="14">
        <f>data!Y76</f>
        <v>13185</v>
      </c>
      <c r="E124" s="14">
        <f>data!Z76</f>
        <v>0</v>
      </c>
      <c r="F124" s="14">
        <f>data!AA76</f>
        <v>2308</v>
      </c>
      <c r="G124" s="14">
        <f>data!AB76</f>
        <v>1703</v>
      </c>
      <c r="H124" s="14">
        <f>data!AC76</f>
        <v>268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19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2152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193238</v>
      </c>
      <c r="E127" s="14">
        <f>data!Z79</f>
        <v>0</v>
      </c>
      <c r="F127" s="14">
        <f>data!AA79</f>
        <v>13318</v>
      </c>
      <c r="G127" s="14">
        <f>data!AB79</f>
        <v>0</v>
      </c>
      <c r="H127" s="14">
        <f>data!AC79</f>
        <v>2915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1.2504924655821243</v>
      </c>
      <c r="E128" s="26">
        <f>data!Z80</f>
        <v>1.1362294518991467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Auburn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41667</v>
      </c>
      <c r="F137" s="14">
        <f>data!AH59</f>
        <v>0</v>
      </c>
      <c r="G137" s="14">
        <f>data!AI59</f>
        <v>4082</v>
      </c>
      <c r="H137" s="14">
        <f>data!AJ59</f>
        <v>1602</v>
      </c>
      <c r="I137" s="14">
        <f>data!AK59</f>
        <v>6676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96.928841767544</v>
      </c>
      <c r="F138" s="26">
        <f>data!AH60</f>
        <v>0</v>
      </c>
      <c r="G138" s="26">
        <f>data!AI60</f>
        <v>8.0962047934114789</v>
      </c>
      <c r="H138" s="26">
        <f>data!AJ60</f>
        <v>8.4604972591150016</v>
      </c>
      <c r="I138" s="26">
        <f>data!AK60</f>
        <v>0.87991917796165497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8603626.0500000007</v>
      </c>
      <c r="F139" s="14">
        <f>data!AH61</f>
        <v>0</v>
      </c>
      <c r="G139" s="14">
        <f>data!AI61</f>
        <v>796671.18</v>
      </c>
      <c r="H139" s="14">
        <f>data!AJ61</f>
        <v>775177.5</v>
      </c>
      <c r="I139" s="14">
        <f>data!AK61</f>
        <v>71603.010000000009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1930002</v>
      </c>
      <c r="F140" s="14">
        <f>data!AH62</f>
        <v>0</v>
      </c>
      <c r="G140" s="14">
        <f>data!AI62</f>
        <v>186260</v>
      </c>
      <c r="H140" s="14">
        <f>data!AJ62</f>
        <v>189871</v>
      </c>
      <c r="I140" s="14">
        <f>data!AK62</f>
        <v>17567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54000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3.99</v>
      </c>
      <c r="D142" s="14">
        <f>data!AF64</f>
        <v>0</v>
      </c>
      <c r="E142" s="14">
        <f>data!AG64</f>
        <v>1114607.4400000002</v>
      </c>
      <c r="F142" s="14">
        <f>data!AH64</f>
        <v>0</v>
      </c>
      <c r="G142" s="14">
        <f>data!AI64</f>
        <v>225651.48999999996</v>
      </c>
      <c r="H142" s="14">
        <f>data!AJ64</f>
        <v>42075.64</v>
      </c>
      <c r="I142" s="14">
        <f>data!AK64</f>
        <v>1948.06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36079.14</v>
      </c>
      <c r="F143" s="14">
        <f>data!AH65</f>
        <v>0</v>
      </c>
      <c r="G143" s="14">
        <f>data!AI65</f>
        <v>1409.3400000000001</v>
      </c>
      <c r="H143" s="14">
        <f>data!AJ65</f>
        <v>3445.8699999999994</v>
      </c>
      <c r="I143" s="14">
        <f>data!AK65</f>
        <v>4293.4199999999992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143527.07</v>
      </c>
      <c r="F144" s="14">
        <f>data!AH66</f>
        <v>0</v>
      </c>
      <c r="G144" s="14">
        <f>data!AI66</f>
        <v>20698.04</v>
      </c>
      <c r="H144" s="14">
        <f>data!AJ66</f>
        <v>13544.09</v>
      </c>
      <c r="I144" s="14">
        <f>data!AK66</f>
        <v>1134.26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287134</v>
      </c>
      <c r="F145" s="14">
        <f>data!AH67</f>
        <v>0</v>
      </c>
      <c r="G145" s="14">
        <f>data!AI67</f>
        <v>13736</v>
      </c>
      <c r="H145" s="14">
        <f>data!AJ67</f>
        <v>102547</v>
      </c>
      <c r="I145" s="14">
        <f>data!AK67</f>
        <v>138259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2861.99</v>
      </c>
      <c r="F146" s="14">
        <f>data!AH68</f>
        <v>0</v>
      </c>
      <c r="G146" s="14">
        <f>data!AI68</f>
        <v>306.10000000000002</v>
      </c>
      <c r="H146" s="14">
        <f>data!AJ68</f>
        <v>123780.00000000003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12604.830000000002</v>
      </c>
      <c r="F147" s="14">
        <f>data!AH69</f>
        <v>0</v>
      </c>
      <c r="G147" s="14">
        <f>data!AI69</f>
        <v>8.6999999999989086</v>
      </c>
      <c r="H147" s="14">
        <f>data!AJ69</f>
        <v>3691.0300000000011</v>
      </c>
      <c r="I147" s="14">
        <f>data!AK69</f>
        <v>83.630000000001928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-1957.3899999999994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3.99</v>
      </c>
      <c r="D149" s="14">
        <f>data!AF71</f>
        <v>0</v>
      </c>
      <c r="E149" s="14">
        <f>data!AG71</f>
        <v>12182485.130000001</v>
      </c>
      <c r="F149" s="14">
        <f>data!AH71</f>
        <v>0</v>
      </c>
      <c r="G149" s="14">
        <f>data!AI71</f>
        <v>1244740.8500000001</v>
      </c>
      <c r="H149" s="14">
        <f>data!AJ71</f>
        <v>1254132.1300000001</v>
      </c>
      <c r="I149" s="14">
        <f>data!AK71</f>
        <v>234888.38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415052</v>
      </c>
      <c r="D151" s="48">
        <f>+data!M697</f>
        <v>0</v>
      </c>
      <c r="E151" s="48">
        <f>+data!M698</f>
        <v>10814041</v>
      </c>
      <c r="F151" s="48">
        <f>+data!M699</f>
        <v>0</v>
      </c>
      <c r="G151" s="48">
        <f>+data!M700</f>
        <v>967791</v>
      </c>
      <c r="H151" s="48">
        <f>+data!M701</f>
        <v>845280</v>
      </c>
      <c r="I151" s="48">
        <f>+data!M702</f>
        <v>294339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43142651.940000005</v>
      </c>
      <c r="F152" s="14">
        <f>data!AH73</f>
        <v>0</v>
      </c>
      <c r="G152" s="14">
        <f>data!AI73</f>
        <v>132684</v>
      </c>
      <c r="H152" s="14">
        <f>data!AJ73</f>
        <v>311460.99999999994</v>
      </c>
      <c r="I152" s="14">
        <f>data!AK73</f>
        <v>0.01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136139168.02000001</v>
      </c>
      <c r="F153" s="14">
        <f>data!AH74</f>
        <v>0</v>
      </c>
      <c r="G153" s="14">
        <f>data!AI74</f>
        <v>3481092</v>
      </c>
      <c r="H153" s="14">
        <f>data!AJ74</f>
        <v>4236018</v>
      </c>
      <c r="I153" s="14">
        <f>data!AK74</f>
        <v>501664.48000000004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179281819.96000001</v>
      </c>
      <c r="F154" s="14">
        <f>data!AH75</f>
        <v>0</v>
      </c>
      <c r="G154" s="14">
        <f>data!AI75</f>
        <v>3613776</v>
      </c>
      <c r="H154" s="14">
        <f>data!AJ75</f>
        <v>4547479</v>
      </c>
      <c r="I154" s="14">
        <f>data!AK75</f>
        <v>501664.49000000005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5175</v>
      </c>
      <c r="D156" s="14">
        <f>data!AF76</f>
        <v>0</v>
      </c>
      <c r="E156" s="14">
        <f>data!AG76</f>
        <v>9742</v>
      </c>
      <c r="F156" s="14">
        <f>data!AH76</f>
        <v>0</v>
      </c>
      <c r="G156" s="14">
        <f>data!AI76</f>
        <v>783</v>
      </c>
      <c r="H156" s="14">
        <f>data!AJ76</f>
        <v>0</v>
      </c>
      <c r="I156" s="14">
        <f>data!AK76</f>
        <v>1808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4183</v>
      </c>
      <c r="F157" s="14">
        <f>data!AH77</f>
        <v>0</v>
      </c>
      <c r="G157" s="14">
        <f>data!AI77</f>
        <v>397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2083</v>
      </c>
      <c r="F158" s="14">
        <f>data!AH78</f>
        <v>0</v>
      </c>
      <c r="G158" s="14">
        <f>data!AI78</f>
        <v>0</v>
      </c>
      <c r="H158" s="14">
        <f>data!AJ78</f>
        <v>12084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229602</v>
      </c>
      <c r="F159" s="14">
        <f>data!AH79</f>
        <v>0</v>
      </c>
      <c r="G159" s="14">
        <f>data!AI79</f>
        <v>64982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48.581639719372383</v>
      </c>
      <c r="F160" s="26">
        <f>data!AH80</f>
        <v>0</v>
      </c>
      <c r="G160" s="26">
        <f>data!AI80</f>
        <v>5.7789986293453426</v>
      </c>
      <c r="H160" s="26">
        <f>data!AJ80</f>
        <v>2.4678787667852227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Auburn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145007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1808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Auburn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57.515519170203355</v>
      </c>
      <c r="G202" s="26">
        <f>data!AW60</f>
        <v>10.1026828753284</v>
      </c>
      <c r="H202" s="26">
        <f>data!AX60</f>
        <v>0</v>
      </c>
      <c r="I202" s="26">
        <f>data!AY60</f>
        <v>24.95791506507426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5501229.2999999998</v>
      </c>
      <c r="G203" s="14">
        <f>data!AW61</f>
        <v>695040.51000000013</v>
      </c>
      <c r="H203" s="14">
        <f>data!AX61</f>
        <v>0</v>
      </c>
      <c r="I203" s="14">
        <f>data!AY61</f>
        <v>1272809.68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1234555</v>
      </c>
      <c r="G204" s="14">
        <f>data!AW62</f>
        <v>208501</v>
      </c>
      <c r="H204" s="14">
        <f>data!AX62</f>
        <v>0</v>
      </c>
      <c r="I204" s="14">
        <f>data!AY62</f>
        <v>489217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1388635.8299999998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895430.58000000007</v>
      </c>
      <c r="G206" s="14">
        <f>data!AW64</f>
        <v>0</v>
      </c>
      <c r="H206" s="14">
        <f>data!AX64</f>
        <v>0</v>
      </c>
      <c r="I206" s="14">
        <f>data!AY64</f>
        <v>433895.95999999985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61871.51</v>
      </c>
      <c r="G207" s="14">
        <f>data!AW65</f>
        <v>0</v>
      </c>
      <c r="H207" s="14">
        <f>data!AX65</f>
        <v>0</v>
      </c>
      <c r="I207" s="14">
        <f>data!AY65</f>
        <v>24880.639999999999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71951.240000000005</v>
      </c>
      <c r="G208" s="14">
        <f>data!AW66</f>
        <v>63000</v>
      </c>
      <c r="H208" s="14">
        <f>data!AX66</f>
        <v>0</v>
      </c>
      <c r="I208" s="14">
        <f>data!AY66</f>
        <v>68939.039999999994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801550</v>
      </c>
      <c r="G209" s="14">
        <f>data!AW67</f>
        <v>0</v>
      </c>
      <c r="H209" s="14">
        <f>data!AX67</f>
        <v>0</v>
      </c>
      <c r="I209" s="14">
        <f>data!AY67</f>
        <v>141845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132783.85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12506.100000000013</v>
      </c>
      <c r="G211" s="14">
        <f>data!AW69</f>
        <v>0</v>
      </c>
      <c r="H211" s="14">
        <f>data!AX69</f>
        <v>0</v>
      </c>
      <c r="I211" s="14">
        <f>data!AY69</f>
        <v>3894.2400000000016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-9112.5</v>
      </c>
      <c r="G212" s="14">
        <f>-data!AW70</f>
        <v>0</v>
      </c>
      <c r="H212" s="14">
        <f>-data!AX70</f>
        <v>0</v>
      </c>
      <c r="I212" s="14">
        <f>-data!AY70</f>
        <v>-482345.95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10091400.91</v>
      </c>
      <c r="G213" s="14">
        <f>data!AW71</f>
        <v>966541.51000000013</v>
      </c>
      <c r="H213" s="14">
        <f>data!AX71</f>
        <v>0</v>
      </c>
      <c r="I213" s="14">
        <f>data!AY71</f>
        <v>1953135.61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7455600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27849358.759999998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20416667.039999999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48266025.799999997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5711</v>
      </c>
      <c r="G220" s="14">
        <f>data!AW76</f>
        <v>0</v>
      </c>
      <c r="H220" s="14">
        <f>data!AX76</f>
        <v>0</v>
      </c>
      <c r="I220" s="85">
        <f>data!AY76</f>
        <v>5771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24.348210270637232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Auburn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186810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1.2331890409269604</v>
      </c>
      <c r="E234" s="26">
        <f>data!BB60</f>
        <v>9.2428671220215257</v>
      </c>
      <c r="F234" s="26">
        <f>data!BC60</f>
        <v>6.8911931497409329</v>
      </c>
      <c r="G234" s="26">
        <f>data!BD60</f>
        <v>10.886284930015577</v>
      </c>
      <c r="H234" s="26">
        <f>data!BE60</f>
        <v>10.721947943736719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43813.69000000001</v>
      </c>
      <c r="E235" s="14">
        <f>data!BB61</f>
        <v>911239.75000000012</v>
      </c>
      <c r="F235" s="14">
        <f>data!BC61</f>
        <v>259816.67</v>
      </c>
      <c r="G235" s="14">
        <f>data!BD61</f>
        <v>526181.12</v>
      </c>
      <c r="H235" s="14">
        <f>data!BE61</f>
        <v>908931.11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22732</v>
      </c>
      <c r="E236" s="14">
        <f>data!BB62</f>
        <v>212067</v>
      </c>
      <c r="F236" s="14">
        <f>data!BC62</f>
        <v>127190</v>
      </c>
      <c r="G236" s="14">
        <f>data!BD62</f>
        <v>207985</v>
      </c>
      <c r="H236" s="14">
        <f>data!BE62</f>
        <v>239567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120.45</v>
      </c>
      <c r="F238" s="14">
        <f>data!BC64</f>
        <v>45611.98</v>
      </c>
      <c r="G238" s="14">
        <f>data!BD64</f>
        <v>8931.49</v>
      </c>
      <c r="H238" s="14">
        <f>data!BE64</f>
        <v>15705.84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3540.26</v>
      </c>
      <c r="F239" s="14">
        <f>data!BC65</f>
        <v>6567.6599999999989</v>
      </c>
      <c r="G239" s="14">
        <f>data!BD65</f>
        <v>527.48</v>
      </c>
      <c r="H239" s="14">
        <f>data!BE65</f>
        <v>217540.65999999997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74177.2</v>
      </c>
      <c r="E240" s="14">
        <f>data!BB66</f>
        <v>0</v>
      </c>
      <c r="F240" s="14">
        <f>data!BC66</f>
        <v>363.54</v>
      </c>
      <c r="G240" s="14">
        <f>data!BD66</f>
        <v>1577.52</v>
      </c>
      <c r="H240" s="14">
        <f>data!BE66</f>
        <v>842143.78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18228</v>
      </c>
      <c r="F241" s="14">
        <f>data!BC67</f>
        <v>19675</v>
      </c>
      <c r="G241" s="14">
        <f>data!BD67</f>
        <v>0</v>
      </c>
      <c r="H241" s="14">
        <f>data!BE67</f>
        <v>1010445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26.91</v>
      </c>
      <c r="H242" s="14">
        <f>data!BE68</f>
        <v>943.48000000000013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278.20999999999958</v>
      </c>
      <c r="F243" s="14">
        <f>data!BC69</f>
        <v>246.35999999999967</v>
      </c>
      <c r="G243" s="14">
        <f>data!BD69</f>
        <v>0</v>
      </c>
      <c r="H243" s="14">
        <f>data!BE69</f>
        <v>6217.6600000000035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140722.89000000001</v>
      </c>
      <c r="E245" s="14">
        <f>data!BB71</f>
        <v>1145473.67</v>
      </c>
      <c r="F245" s="14">
        <f>data!BC71</f>
        <v>459471.20999999996</v>
      </c>
      <c r="G245" s="14">
        <f>data!BD71</f>
        <v>745229.52</v>
      </c>
      <c r="H245" s="14">
        <f>data!BE71</f>
        <v>3241494.53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84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Auburn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15.759761641676747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791915.27000000014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306191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29809.57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1269.28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2765.84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6386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17.220000000000027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1138354.1800000002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1655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Auburn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9.5659698617032927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1889305.3699999996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250487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3616084.2199999997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43610.66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27341.68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185362.25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324824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44.500000000000007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160483.82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-48999.960000000006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6448543.54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7417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Auburn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9.6498308205959145</v>
      </c>
      <c r="G330" s="26">
        <f>data!BY60</f>
        <v>7.5254219167773391</v>
      </c>
      <c r="H330" s="26">
        <f>data!BZ60</f>
        <v>4.6526075336092321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860005.19</v>
      </c>
      <c r="G331" s="86">
        <f>data!BY61</f>
        <v>1000212.1399999999</v>
      </c>
      <c r="H331" s="86">
        <f>data!BZ61</f>
        <v>378977.92999999993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216749</v>
      </c>
      <c r="G332" s="86">
        <f>data!BY62</f>
        <v>163162</v>
      </c>
      <c r="H332" s="86">
        <f>data!BZ62</f>
        <v>102588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3809.5</v>
      </c>
      <c r="G334" s="86">
        <f>data!BY64</f>
        <v>15904.33</v>
      </c>
      <c r="H334" s="86">
        <f>data!BZ64</f>
        <v>6791.44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110.73999999999998</v>
      </c>
      <c r="G335" s="86">
        <f>data!BY65</f>
        <v>2163.7399999999998</v>
      </c>
      <c r="H335" s="86">
        <f>data!BZ65</f>
        <v>623.09999999999991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381.25</v>
      </c>
      <c r="G336" s="86">
        <f>data!BY66</f>
        <v>13511.25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28163</v>
      </c>
      <c r="H337" s="86">
        <f>data!BZ67</f>
        <v>6899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181.22</v>
      </c>
      <c r="G339" s="86">
        <f>data!BY69</f>
        <v>24081.800000000003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1081236.8999999999</v>
      </c>
      <c r="G341" s="14">
        <f>data!BY71</f>
        <v>1247198.26</v>
      </c>
      <c r="H341" s="14">
        <f>data!BZ71</f>
        <v>495879.46999999991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233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Auburn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73.226817798188122</v>
      </c>
      <c r="E362" s="217"/>
      <c r="F362" s="211"/>
      <c r="G362" s="211"/>
      <c r="H362" s="211"/>
      <c r="I362" s="87">
        <f>data!CE60</f>
        <v>822.00556016136909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9532179.3800000008</v>
      </c>
      <c r="E363" s="218"/>
      <c r="F363" s="219"/>
      <c r="G363" s="219"/>
      <c r="H363" s="219"/>
      <c r="I363" s="86">
        <f>data!CE61</f>
        <v>75912596.179999977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1740467</v>
      </c>
      <c r="E364" s="218"/>
      <c r="F364" s="219"/>
      <c r="G364" s="219"/>
      <c r="H364" s="219"/>
      <c r="I364" s="86">
        <f>data!CE62</f>
        <v>17516089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925750.86999999988</v>
      </c>
      <c r="E365" s="218"/>
      <c r="F365" s="219"/>
      <c r="G365" s="219"/>
      <c r="H365" s="219"/>
      <c r="I365" s="86">
        <f>data!CE63</f>
        <v>6627631.9299999997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215751.33000000002</v>
      </c>
      <c r="E366" s="218"/>
      <c r="F366" s="219"/>
      <c r="G366" s="219"/>
      <c r="H366" s="219"/>
      <c r="I366" s="86">
        <f>data!CE64</f>
        <v>21443838.199999996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74831.839999999997</v>
      </c>
      <c r="E367" s="218"/>
      <c r="F367" s="219"/>
      <c r="G367" s="219"/>
      <c r="H367" s="219"/>
      <c r="I367" s="86">
        <f>data!CE65</f>
        <v>1009885.2600000001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46913188.690000005</v>
      </c>
      <c r="E368" s="218"/>
      <c r="F368" s="219"/>
      <c r="G368" s="219"/>
      <c r="H368" s="219"/>
      <c r="I368" s="86">
        <f>data!CE66</f>
        <v>50859841.390000008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365844</v>
      </c>
      <c r="E369" s="218"/>
      <c r="F369" s="219"/>
      <c r="G369" s="219"/>
      <c r="H369" s="219"/>
      <c r="I369" s="86">
        <f>data!CE67</f>
        <v>8276616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-7075.1399999999976</v>
      </c>
      <c r="E370" s="218"/>
      <c r="F370" s="219"/>
      <c r="G370" s="219"/>
      <c r="H370" s="219"/>
      <c r="I370" s="86">
        <f>data!CE68</f>
        <v>883533.9299999997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5227197.9399999995</v>
      </c>
      <c r="E371" s="86">
        <f>data!CD69</f>
        <v>6038316.8200000003</v>
      </c>
      <c r="F371" s="219"/>
      <c r="G371" s="219"/>
      <c r="H371" s="219"/>
      <c r="I371" s="86">
        <f>data!CE69</f>
        <v>11604635.399999999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-1165807.3000000005</v>
      </c>
      <c r="E372" s="229">
        <f>data!CD70</f>
        <v>0</v>
      </c>
      <c r="F372" s="220"/>
      <c r="G372" s="220"/>
      <c r="H372" s="220"/>
      <c r="I372" s="14">
        <f>-data!CE70</f>
        <v>-4773722.7300000014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63822328.610000007</v>
      </c>
      <c r="E373" s="86">
        <f>data!CD71</f>
        <v>6038316.8200000003</v>
      </c>
      <c r="F373" s="219"/>
      <c r="G373" s="219"/>
      <c r="H373" s="219"/>
      <c r="I373" s="14">
        <f>data!CE71</f>
        <v>189360944.56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424441211.62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386928962.07000011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811370173.68999994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28933</v>
      </c>
      <c r="E380" s="214"/>
      <c r="F380" s="211"/>
      <c r="G380" s="211"/>
      <c r="H380" s="211"/>
      <c r="I380" s="14">
        <f>data!CE76</f>
        <v>186810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104872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48687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1157528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249.76075750003278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27" transitionEvaluation="1" transitionEntry="1" codeName="Sheet10">
    <pageSetUpPr autoPageBreaks="0" fitToPage="1"/>
  </sheetPr>
  <dimension ref="A1:CF817"/>
  <sheetViews>
    <sheetView showGridLines="0" topLeftCell="A127" zoomScale="75" workbookViewId="0">
      <selection activeCell="CA99" sqref="CA9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287">
        <v>1021757.7999999999</v>
      </c>
      <c r="D47" s="287">
        <v>967719.93</v>
      </c>
      <c r="E47" s="287">
        <v>1219081.73</v>
      </c>
      <c r="F47" s="287">
        <v>127923.75000000001</v>
      </c>
      <c r="G47" s="287">
        <v>0</v>
      </c>
      <c r="H47" s="287">
        <v>1766779.7600000002</v>
      </c>
      <c r="I47" s="287"/>
      <c r="J47" s="287"/>
      <c r="K47" s="287"/>
      <c r="L47" s="287"/>
      <c r="M47" s="287"/>
      <c r="N47" s="287"/>
      <c r="O47" s="287">
        <v>835368.72000000009</v>
      </c>
      <c r="P47" s="287">
        <v>495080.86</v>
      </c>
      <c r="Q47" s="287"/>
      <c r="R47" s="287">
        <v>192957.13</v>
      </c>
      <c r="S47" s="287">
        <v>186704.00000000003</v>
      </c>
      <c r="T47" s="287">
        <v>0</v>
      </c>
      <c r="U47" s="287">
        <v>553510.78</v>
      </c>
      <c r="V47" s="287">
        <v>0</v>
      </c>
      <c r="W47" s="287">
        <v>59729.13</v>
      </c>
      <c r="X47" s="287">
        <v>175796.23000000004</v>
      </c>
      <c r="Y47" s="287">
        <v>666602.12000000023</v>
      </c>
      <c r="Z47" s="287"/>
      <c r="AA47" s="287">
        <v>71751.42</v>
      </c>
      <c r="AB47" s="287">
        <v>652806.49999999988</v>
      </c>
      <c r="AC47" s="287">
        <v>369071.04</v>
      </c>
      <c r="AD47" s="287">
        <v>0</v>
      </c>
      <c r="AE47" s="287">
        <v>0</v>
      </c>
      <c r="AF47" s="287"/>
      <c r="AG47" s="287">
        <v>1622737.99</v>
      </c>
      <c r="AH47" s="287"/>
      <c r="AI47" s="287">
        <v>180756.40000000002</v>
      </c>
      <c r="AJ47" s="287">
        <v>116439.46</v>
      </c>
      <c r="AK47" s="287">
        <v>147447.32999999999</v>
      </c>
      <c r="AL47" s="287">
        <v>0</v>
      </c>
      <c r="AM47" s="287"/>
      <c r="AN47" s="287"/>
      <c r="AO47" s="287"/>
      <c r="AP47" s="287"/>
      <c r="AQ47" s="287"/>
      <c r="AR47" s="287"/>
      <c r="AS47" s="287"/>
      <c r="AT47" s="287"/>
      <c r="AU47" s="287"/>
      <c r="AV47" s="287">
        <v>961288.66999999993</v>
      </c>
      <c r="AW47" s="287">
        <v>276981.69</v>
      </c>
      <c r="AX47" s="287"/>
      <c r="AY47" s="287">
        <v>460583.02</v>
      </c>
      <c r="AZ47" s="287"/>
      <c r="BA47" s="287">
        <v>18127.86</v>
      </c>
      <c r="BB47" s="287">
        <v>218340.21</v>
      </c>
      <c r="BC47" s="287">
        <v>142330.51999999996</v>
      </c>
      <c r="BD47" s="287">
        <v>156564.08000000002</v>
      </c>
      <c r="BE47" s="287"/>
      <c r="BF47" s="287"/>
      <c r="BG47" s="287"/>
      <c r="BH47" s="287"/>
      <c r="BI47" s="287"/>
      <c r="BJ47" s="287"/>
      <c r="BK47" s="287"/>
      <c r="BL47" s="287">
        <v>392714.14000000007</v>
      </c>
      <c r="BM47" s="287"/>
      <c r="BN47" s="287">
        <v>219803.22999999995</v>
      </c>
      <c r="BO47" s="287"/>
      <c r="BP47" s="287"/>
      <c r="BQ47" s="287"/>
      <c r="BR47" s="287"/>
      <c r="BS47" s="287"/>
      <c r="BT47" s="287"/>
      <c r="BU47" s="287"/>
      <c r="BV47" s="287"/>
      <c r="BW47" s="287"/>
      <c r="BX47" s="287">
        <v>219582.84</v>
      </c>
      <c r="BY47" s="287">
        <v>86686.549999999988</v>
      </c>
      <c r="BZ47" s="287">
        <v>242166.70999999996</v>
      </c>
      <c r="CA47" s="287"/>
      <c r="CB47" s="287"/>
      <c r="CC47" s="287">
        <f>1967143.96-222048</f>
        <v>1745095.96</v>
      </c>
      <c r="CD47" s="195"/>
      <c r="CE47" s="195">
        <f>SUM(C47:CC47)</f>
        <v>16570287.560000002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287">
        <v>329579.26</v>
      </c>
      <c r="D51" s="287">
        <v>261992.78</v>
      </c>
      <c r="E51" s="287">
        <v>503937.75</v>
      </c>
      <c r="F51" s="287">
        <v>6449.9999999999991</v>
      </c>
      <c r="G51" s="287">
        <v>0</v>
      </c>
      <c r="H51" s="287">
        <v>438867.64999999997</v>
      </c>
      <c r="I51" s="287"/>
      <c r="J51" s="287"/>
      <c r="K51" s="287"/>
      <c r="L51" s="287"/>
      <c r="M51" s="287"/>
      <c r="N51" s="287"/>
      <c r="O51" s="287">
        <v>577766.24</v>
      </c>
      <c r="P51" s="287">
        <v>1376089.9300000002</v>
      </c>
      <c r="Q51" s="287"/>
      <c r="R51" s="287">
        <v>181985.78</v>
      </c>
      <c r="S51" s="287">
        <v>102431.49000000002</v>
      </c>
      <c r="T51" s="287">
        <v>0</v>
      </c>
      <c r="U51" s="287">
        <v>173463.09</v>
      </c>
      <c r="V51" s="287">
        <v>0</v>
      </c>
      <c r="W51" s="287">
        <v>328809.13</v>
      </c>
      <c r="X51" s="287">
        <v>241363.34</v>
      </c>
      <c r="Y51" s="287">
        <v>744181.28</v>
      </c>
      <c r="Z51" s="287"/>
      <c r="AA51" s="287">
        <v>116709.48999999999</v>
      </c>
      <c r="AB51" s="287">
        <v>58694.68</v>
      </c>
      <c r="AC51" s="287">
        <v>116160.81000000001</v>
      </c>
      <c r="AD51" s="287">
        <v>0</v>
      </c>
      <c r="AE51" s="287">
        <v>66377</v>
      </c>
      <c r="AF51" s="287"/>
      <c r="AG51" s="287">
        <v>329583.05000000005</v>
      </c>
      <c r="AH51" s="287"/>
      <c r="AI51" s="287">
        <v>26685.71</v>
      </c>
      <c r="AJ51" s="287">
        <v>35974.759999999995</v>
      </c>
      <c r="AK51" s="287">
        <v>209660.36</v>
      </c>
      <c r="AL51" s="287">
        <v>0</v>
      </c>
      <c r="AM51" s="287"/>
      <c r="AN51" s="287"/>
      <c r="AO51" s="287"/>
      <c r="AP51" s="287"/>
      <c r="AQ51" s="287"/>
      <c r="AR51" s="287"/>
      <c r="AS51" s="287"/>
      <c r="AT51" s="287"/>
      <c r="AU51" s="287"/>
      <c r="AV51" s="287">
        <v>933853.41</v>
      </c>
      <c r="AW51" s="287">
        <v>0</v>
      </c>
      <c r="AX51" s="287"/>
      <c r="AY51" s="287">
        <v>145132.39000000001</v>
      </c>
      <c r="AZ51" s="287"/>
      <c r="BA51" s="287">
        <v>0</v>
      </c>
      <c r="BB51" s="287">
        <v>18679</v>
      </c>
      <c r="BC51" s="287">
        <v>17171.240000000005</v>
      </c>
      <c r="BD51" s="287">
        <v>0</v>
      </c>
      <c r="BE51" s="287"/>
      <c r="BF51" s="287"/>
      <c r="BG51" s="287"/>
      <c r="BH51" s="287"/>
      <c r="BI51" s="287"/>
      <c r="BJ51" s="287"/>
      <c r="BK51" s="287"/>
      <c r="BL51" s="287">
        <v>4776.55</v>
      </c>
      <c r="BM51" s="287"/>
      <c r="BN51" s="287">
        <v>284458.09999999998</v>
      </c>
      <c r="BO51" s="287"/>
      <c r="BP51" s="287"/>
      <c r="BQ51" s="287"/>
      <c r="BR51" s="287"/>
      <c r="BS51" s="287"/>
      <c r="BT51" s="287"/>
      <c r="BU51" s="287"/>
      <c r="BV51" s="287"/>
      <c r="BW51" s="287"/>
      <c r="BX51" s="287">
        <v>0</v>
      </c>
      <c r="BY51" s="287">
        <v>42599.999999999993</v>
      </c>
      <c r="BZ51" s="287">
        <v>6898.5</v>
      </c>
      <c r="CA51" s="287"/>
      <c r="CB51" s="287"/>
      <c r="CC51" s="287">
        <v>1384220.2400000002</v>
      </c>
      <c r="CD51" s="195"/>
      <c r="CE51" s="195">
        <f>SUM(C51:CD51)</f>
        <v>9064553.0099999979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287">
        <v>5563</v>
      </c>
      <c r="D59" s="287">
        <v>6185</v>
      </c>
      <c r="E59" s="287">
        <v>8127</v>
      </c>
      <c r="F59" s="287">
        <v>0</v>
      </c>
      <c r="G59" s="287">
        <v>0</v>
      </c>
      <c r="H59" s="287">
        <v>11848</v>
      </c>
      <c r="I59" s="287">
        <v>0</v>
      </c>
      <c r="J59" s="287">
        <v>0</v>
      </c>
      <c r="K59" s="287">
        <v>0</v>
      </c>
      <c r="L59" s="287">
        <v>0</v>
      </c>
      <c r="M59" s="287">
        <v>0</v>
      </c>
      <c r="N59" s="287">
        <v>0</v>
      </c>
      <c r="O59" s="287">
        <v>1209</v>
      </c>
      <c r="P59" s="287">
        <v>571126</v>
      </c>
      <c r="Q59" s="287">
        <v>0</v>
      </c>
      <c r="R59" s="287">
        <v>329720</v>
      </c>
      <c r="S59" s="248"/>
      <c r="T59" s="248"/>
      <c r="U59" s="287">
        <v>274533</v>
      </c>
      <c r="V59" s="287">
        <v>13737</v>
      </c>
      <c r="W59" s="287">
        <v>18489</v>
      </c>
      <c r="X59" s="287">
        <v>14829</v>
      </c>
      <c r="Y59" s="287">
        <v>68214</v>
      </c>
      <c r="Z59" s="287">
        <v>0</v>
      </c>
      <c r="AA59" s="287">
        <v>16445</v>
      </c>
      <c r="AB59" s="248"/>
      <c r="AC59" s="287">
        <v>52266</v>
      </c>
      <c r="AD59" s="287">
        <v>2680</v>
      </c>
      <c r="AE59" s="287">
        <v>0</v>
      </c>
      <c r="AF59" s="287">
        <v>0</v>
      </c>
      <c r="AG59" s="287">
        <v>39207</v>
      </c>
      <c r="AH59" s="287">
        <v>0</v>
      </c>
      <c r="AI59" s="287">
        <v>4334</v>
      </c>
      <c r="AJ59" s="287">
        <v>1036</v>
      </c>
      <c r="AK59" s="287">
        <v>26503</v>
      </c>
      <c r="AL59" s="287">
        <v>0</v>
      </c>
      <c r="AM59" s="287">
        <v>0</v>
      </c>
      <c r="AN59" s="287">
        <v>0</v>
      </c>
      <c r="AO59" s="287">
        <v>0</v>
      </c>
      <c r="AP59" s="287">
        <v>0</v>
      </c>
      <c r="AQ59" s="287">
        <v>0</v>
      </c>
      <c r="AR59" s="287">
        <v>0</v>
      </c>
      <c r="AS59" s="287">
        <v>0</v>
      </c>
      <c r="AT59" s="287">
        <v>0</v>
      </c>
      <c r="AU59" s="287">
        <v>0</v>
      </c>
      <c r="AV59" s="248"/>
      <c r="AW59" s="248"/>
      <c r="AX59" s="248"/>
      <c r="AY59" s="286">
        <v>118568</v>
      </c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287">
        <v>49.566168278816697</v>
      </c>
      <c r="D60" s="287">
        <v>51.650484601297691</v>
      </c>
      <c r="E60" s="287">
        <v>61.063411765268405</v>
      </c>
      <c r="F60" s="287">
        <v>4.7452340765321006</v>
      </c>
      <c r="G60" s="287">
        <v>0</v>
      </c>
      <c r="H60" s="287">
        <v>79.267608933685892</v>
      </c>
      <c r="I60" s="287"/>
      <c r="J60" s="287"/>
      <c r="K60" s="287"/>
      <c r="L60" s="287"/>
      <c r="M60" s="287"/>
      <c r="N60" s="287"/>
      <c r="O60" s="287">
        <v>37.041694359307833</v>
      </c>
      <c r="P60" s="287">
        <v>23.290622116179996</v>
      </c>
      <c r="Q60" s="287"/>
      <c r="R60" s="287">
        <v>7.2155579250362205</v>
      </c>
      <c r="S60" s="287">
        <v>8.936741241554742</v>
      </c>
      <c r="T60" s="287">
        <v>0</v>
      </c>
      <c r="U60" s="287">
        <v>27.547472757613285</v>
      </c>
      <c r="V60" s="287">
        <v>0</v>
      </c>
      <c r="W60" s="287">
        <v>2.4964402006301971</v>
      </c>
      <c r="X60" s="287">
        <v>7.5489597926757561</v>
      </c>
      <c r="Y60" s="287">
        <v>31.962967567334971</v>
      </c>
      <c r="Z60" s="287"/>
      <c r="AA60" s="287">
        <v>3.0930616187165603</v>
      </c>
      <c r="AB60" s="287">
        <v>28.094763819624085</v>
      </c>
      <c r="AC60" s="287">
        <v>18.175584892488803</v>
      </c>
      <c r="AD60" s="287">
        <v>0</v>
      </c>
      <c r="AE60" s="287">
        <v>1.3388097025451731E-4</v>
      </c>
      <c r="AF60" s="287"/>
      <c r="AG60" s="287">
        <v>79.186084985727334</v>
      </c>
      <c r="AH60" s="287"/>
      <c r="AI60" s="287">
        <v>8.6422031069948044</v>
      </c>
      <c r="AJ60" s="287">
        <v>5.7941245379911175</v>
      </c>
      <c r="AK60" s="287">
        <v>6.481837611946009</v>
      </c>
      <c r="AL60" s="287">
        <v>0</v>
      </c>
      <c r="AM60" s="287"/>
      <c r="AN60" s="287"/>
      <c r="AO60" s="287"/>
      <c r="AP60" s="287"/>
      <c r="AQ60" s="287"/>
      <c r="AR60" s="287"/>
      <c r="AS60" s="287"/>
      <c r="AT60" s="287"/>
      <c r="AU60" s="287"/>
      <c r="AV60" s="287">
        <v>45.834341425162947</v>
      </c>
      <c r="AW60" s="287">
        <v>13.055551039729179</v>
      </c>
      <c r="AX60" s="287"/>
      <c r="AY60" s="287">
        <v>23.763757465059459</v>
      </c>
      <c r="AZ60" s="287"/>
      <c r="BA60" s="287">
        <v>0.94660540018456441</v>
      </c>
      <c r="BB60" s="287">
        <v>9.5481565068542302</v>
      </c>
      <c r="BC60" s="287">
        <v>9.4292893311211099</v>
      </c>
      <c r="BD60" s="287">
        <v>8.9697189934063637</v>
      </c>
      <c r="BE60" s="287"/>
      <c r="BF60" s="287"/>
      <c r="BG60" s="287"/>
      <c r="BH60" s="287"/>
      <c r="BI60" s="287"/>
      <c r="BJ60" s="287"/>
      <c r="BK60" s="287"/>
      <c r="BL60" s="287">
        <v>25.3327802774205</v>
      </c>
      <c r="BM60" s="287"/>
      <c r="BN60" s="287">
        <v>9.590118628102573</v>
      </c>
      <c r="BO60" s="287"/>
      <c r="BP60" s="287"/>
      <c r="BQ60" s="287"/>
      <c r="BR60" s="287"/>
      <c r="BS60" s="287"/>
      <c r="BT60" s="287"/>
      <c r="BU60" s="287"/>
      <c r="BV60" s="287"/>
      <c r="BW60" s="287"/>
      <c r="BX60" s="287">
        <v>9.8563361559904585</v>
      </c>
      <c r="BY60" s="287">
        <v>9.6108032380068948</v>
      </c>
      <c r="BZ60" s="287">
        <v>7.8227463768462417</v>
      </c>
      <c r="CA60" s="287"/>
      <c r="CB60" s="287"/>
      <c r="CC60" s="287">
        <v>74.311555362171944</v>
      </c>
      <c r="CD60" s="249" t="s">
        <v>221</v>
      </c>
      <c r="CE60" s="251">
        <f t="shared" ref="CE60:CE70" si="0">SUM(C60:CD60)</f>
        <v>789.87291827044919</v>
      </c>
    </row>
    <row r="61" spans="1:84" ht="12.6" customHeight="1" x14ac:dyDescent="0.25">
      <c r="A61" s="171" t="s">
        <v>235</v>
      </c>
      <c r="B61" s="175"/>
      <c r="C61" s="287">
        <v>5482743.3399999999</v>
      </c>
      <c r="D61" s="287">
        <v>4005921.8999999994</v>
      </c>
      <c r="E61" s="287">
        <v>4827970.6399999997</v>
      </c>
      <c r="F61" s="185">
        <v>580706.12000000011</v>
      </c>
      <c r="G61" s="287">
        <v>0</v>
      </c>
      <c r="H61" s="287">
        <v>7126989.2799999984</v>
      </c>
      <c r="I61" s="185"/>
      <c r="J61" s="185"/>
      <c r="K61" s="185"/>
      <c r="L61" s="185"/>
      <c r="M61" s="287"/>
      <c r="N61" s="287"/>
      <c r="O61" s="287">
        <v>3664978.19</v>
      </c>
      <c r="P61" s="185">
        <v>2043811.7000000004</v>
      </c>
      <c r="Q61" s="185"/>
      <c r="R61" s="185">
        <v>1021954.9400000001</v>
      </c>
      <c r="S61" s="185">
        <v>532775.16</v>
      </c>
      <c r="T61" s="185">
        <v>0</v>
      </c>
      <c r="U61" s="185">
        <v>1917433.61</v>
      </c>
      <c r="V61" s="185">
        <v>0</v>
      </c>
      <c r="W61" s="185">
        <v>323109.21999999997</v>
      </c>
      <c r="X61" s="185">
        <v>796985.32000000018</v>
      </c>
      <c r="Y61" s="185">
        <v>2939383.3800000004</v>
      </c>
      <c r="Z61" s="185"/>
      <c r="AA61" s="185">
        <v>371814.6</v>
      </c>
      <c r="AB61" s="185">
        <v>2884230.91</v>
      </c>
      <c r="AC61" s="185">
        <v>1415411.35</v>
      </c>
      <c r="AD61" s="185">
        <v>0</v>
      </c>
      <c r="AE61" s="185">
        <v>0</v>
      </c>
      <c r="AF61" s="185"/>
      <c r="AG61" s="185">
        <v>9542100.5100000016</v>
      </c>
      <c r="AH61" s="185"/>
      <c r="AI61" s="185">
        <v>840705.37</v>
      </c>
      <c r="AJ61" s="185">
        <v>444112.13000000012</v>
      </c>
      <c r="AK61" s="185">
        <v>556703.56000000006</v>
      </c>
      <c r="AL61" s="185">
        <v>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4258961.4799999995</v>
      </c>
      <c r="AW61" s="185">
        <v>947102.5399999998</v>
      </c>
      <c r="AX61" s="185"/>
      <c r="AY61" s="185">
        <v>1238469.8699999999</v>
      </c>
      <c r="AZ61" s="185"/>
      <c r="BA61" s="185">
        <v>44008.11</v>
      </c>
      <c r="BB61" s="185">
        <v>948489.66000000015</v>
      </c>
      <c r="BC61" s="185">
        <v>299460.31000000006</v>
      </c>
      <c r="BD61" s="185">
        <v>415981.28</v>
      </c>
      <c r="BE61" s="185"/>
      <c r="BF61" s="185"/>
      <c r="BG61" s="185"/>
      <c r="BH61" s="185"/>
      <c r="BI61" s="185"/>
      <c r="BJ61" s="185"/>
      <c r="BK61" s="185"/>
      <c r="BL61" s="185">
        <v>1218424.0899999996</v>
      </c>
      <c r="BM61" s="185"/>
      <c r="BN61" s="185">
        <v>1675983.87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876288.97000000009</v>
      </c>
      <c r="BY61" s="185">
        <v>441679.73999999993</v>
      </c>
      <c r="BZ61" s="185">
        <v>836254.01000000013</v>
      </c>
      <c r="CA61" s="185"/>
      <c r="CB61" s="185"/>
      <c r="CC61" s="185">
        <f>9420814.52-576038</f>
        <v>8844776.5199999996</v>
      </c>
      <c r="CD61" s="249" t="s">
        <v>221</v>
      </c>
      <c r="CE61" s="195">
        <f t="shared" si="0"/>
        <v>73365721.679999992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1021758</v>
      </c>
      <c r="D62" s="195">
        <f t="shared" si="1"/>
        <v>967720</v>
      </c>
      <c r="E62" s="195">
        <f t="shared" si="1"/>
        <v>1219082</v>
      </c>
      <c r="F62" s="195">
        <f t="shared" si="1"/>
        <v>127924</v>
      </c>
      <c r="G62" s="195">
        <f t="shared" si="1"/>
        <v>0</v>
      </c>
      <c r="H62" s="195">
        <f t="shared" si="1"/>
        <v>1766780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835369</v>
      </c>
      <c r="P62" s="195">
        <f t="shared" si="1"/>
        <v>495081</v>
      </c>
      <c r="Q62" s="195">
        <f t="shared" si="1"/>
        <v>0</v>
      </c>
      <c r="R62" s="195">
        <f t="shared" si="1"/>
        <v>192957</v>
      </c>
      <c r="S62" s="195">
        <f t="shared" si="1"/>
        <v>186704</v>
      </c>
      <c r="T62" s="195">
        <f t="shared" si="1"/>
        <v>0</v>
      </c>
      <c r="U62" s="195">
        <f t="shared" si="1"/>
        <v>553511</v>
      </c>
      <c r="V62" s="195">
        <f t="shared" si="1"/>
        <v>0</v>
      </c>
      <c r="W62" s="195">
        <f t="shared" si="1"/>
        <v>59729</v>
      </c>
      <c r="X62" s="195">
        <f t="shared" si="1"/>
        <v>175796</v>
      </c>
      <c r="Y62" s="195">
        <f t="shared" si="1"/>
        <v>666602</v>
      </c>
      <c r="Z62" s="195">
        <f t="shared" si="1"/>
        <v>0</v>
      </c>
      <c r="AA62" s="195">
        <f t="shared" si="1"/>
        <v>71751</v>
      </c>
      <c r="AB62" s="195">
        <f t="shared" si="1"/>
        <v>652807</v>
      </c>
      <c r="AC62" s="195">
        <f t="shared" si="1"/>
        <v>369071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1622738</v>
      </c>
      <c r="AH62" s="195">
        <f t="shared" si="1"/>
        <v>0</v>
      </c>
      <c r="AI62" s="195">
        <f t="shared" si="1"/>
        <v>180756</v>
      </c>
      <c r="AJ62" s="195">
        <f t="shared" si="1"/>
        <v>116439</v>
      </c>
      <c r="AK62" s="195">
        <f t="shared" si="1"/>
        <v>147447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961289</v>
      </c>
      <c r="AW62" s="195">
        <f t="shared" si="1"/>
        <v>276982</v>
      </c>
      <c r="AX62" s="195">
        <f t="shared" si="1"/>
        <v>0</v>
      </c>
      <c r="AY62" s="195">
        <f>ROUND(AY47+AY48,0)</f>
        <v>460583</v>
      </c>
      <c r="AZ62" s="195">
        <f>ROUND(AZ47+AZ48,0)</f>
        <v>0</v>
      </c>
      <c r="BA62" s="195">
        <f>ROUND(BA47+BA48,0)</f>
        <v>18128</v>
      </c>
      <c r="BB62" s="195">
        <f t="shared" si="1"/>
        <v>218340</v>
      </c>
      <c r="BC62" s="195">
        <f t="shared" si="1"/>
        <v>142331</v>
      </c>
      <c r="BD62" s="195">
        <f t="shared" si="1"/>
        <v>156564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392714</v>
      </c>
      <c r="BM62" s="195">
        <f t="shared" si="1"/>
        <v>0</v>
      </c>
      <c r="BN62" s="195">
        <f t="shared" si="1"/>
        <v>219803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219583</v>
      </c>
      <c r="BY62" s="195">
        <f t="shared" si="2"/>
        <v>86687</v>
      </c>
      <c r="BZ62" s="195">
        <f t="shared" si="2"/>
        <v>242167</v>
      </c>
      <c r="CA62" s="195">
        <f t="shared" si="2"/>
        <v>0</v>
      </c>
      <c r="CB62" s="195">
        <f t="shared" si="2"/>
        <v>0</v>
      </c>
      <c r="CC62" s="195">
        <f t="shared" si="2"/>
        <v>1745096</v>
      </c>
      <c r="CD62" s="249" t="s">
        <v>221</v>
      </c>
      <c r="CE62" s="195">
        <f t="shared" si="0"/>
        <v>16570289</v>
      </c>
      <c r="CF62" s="252"/>
    </row>
    <row r="63" spans="1:84" ht="12.6" customHeight="1" x14ac:dyDescent="0.25">
      <c r="A63" s="171" t="s">
        <v>236</v>
      </c>
      <c r="B63" s="175"/>
      <c r="C63" s="188">
        <v>207999.96000000008</v>
      </c>
      <c r="D63" s="188">
        <v>0</v>
      </c>
      <c r="E63" s="188">
        <v>0</v>
      </c>
      <c r="F63" s="188">
        <v>0</v>
      </c>
      <c r="G63" s="188">
        <v>0</v>
      </c>
      <c r="H63" s="188">
        <v>22460</v>
      </c>
      <c r="I63" s="188"/>
      <c r="J63" s="188"/>
      <c r="K63" s="188"/>
      <c r="L63" s="188"/>
      <c r="M63" s="188"/>
      <c r="N63" s="188"/>
      <c r="O63" s="188">
        <v>0</v>
      </c>
      <c r="P63" s="188">
        <v>9274.85</v>
      </c>
      <c r="Q63" s="188"/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88">
        <v>0</v>
      </c>
      <c r="Y63" s="188">
        <v>0</v>
      </c>
      <c r="Z63" s="188"/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/>
      <c r="AG63" s="188">
        <v>1282839.75</v>
      </c>
      <c r="AH63" s="188"/>
      <c r="AI63" s="188">
        <v>0</v>
      </c>
      <c r="AJ63" s="188">
        <v>0</v>
      </c>
      <c r="AK63" s="188">
        <v>0</v>
      </c>
      <c r="AL63" s="188">
        <v>0</v>
      </c>
      <c r="AM63" s="188"/>
      <c r="AN63" s="188"/>
      <c r="AO63" s="188"/>
      <c r="AP63" s="188"/>
      <c r="AQ63" s="188"/>
      <c r="AR63" s="188"/>
      <c r="AS63" s="188"/>
      <c r="AT63" s="188"/>
      <c r="AU63" s="188"/>
      <c r="AV63" s="188">
        <v>177513.12</v>
      </c>
      <c r="AW63" s="188">
        <v>0</v>
      </c>
      <c r="AX63" s="188"/>
      <c r="AY63" s="188">
        <v>0</v>
      </c>
      <c r="AZ63" s="188"/>
      <c r="BA63" s="188">
        <v>0</v>
      </c>
      <c r="BB63" s="188">
        <v>0</v>
      </c>
      <c r="BC63" s="188">
        <v>0</v>
      </c>
      <c r="BD63" s="188">
        <v>0</v>
      </c>
      <c r="BE63" s="188"/>
      <c r="BF63" s="188"/>
      <c r="BG63" s="188"/>
      <c r="BH63" s="188"/>
      <c r="BI63" s="188"/>
      <c r="BJ63" s="188"/>
      <c r="BK63" s="188"/>
      <c r="BL63" s="188">
        <v>0</v>
      </c>
      <c r="BM63" s="188"/>
      <c r="BN63" s="188">
        <v>2635820.6800000006</v>
      </c>
      <c r="BO63" s="188"/>
      <c r="BP63" s="188"/>
      <c r="BQ63" s="188"/>
      <c r="BR63" s="188"/>
      <c r="BS63" s="188"/>
      <c r="BT63" s="188"/>
      <c r="BU63" s="188"/>
      <c r="BV63" s="188"/>
      <c r="BW63" s="188"/>
      <c r="BX63" s="188">
        <v>0</v>
      </c>
      <c r="BY63" s="188">
        <v>0</v>
      </c>
      <c r="BZ63" s="188">
        <v>0</v>
      </c>
      <c r="CA63" s="188"/>
      <c r="CB63" s="188"/>
      <c r="CC63" s="188">
        <v>1197508.6000000003</v>
      </c>
      <c r="CD63" s="249" t="s">
        <v>221</v>
      </c>
      <c r="CE63" s="195">
        <f t="shared" si="0"/>
        <v>5533416.9600000018</v>
      </c>
      <c r="CF63" s="252"/>
    </row>
    <row r="64" spans="1:84" ht="12.6" customHeight="1" x14ac:dyDescent="0.25">
      <c r="A64" s="171" t="s">
        <v>237</v>
      </c>
      <c r="B64" s="175"/>
      <c r="C64" s="188">
        <v>745918.1100000001</v>
      </c>
      <c r="D64" s="188">
        <v>405620</v>
      </c>
      <c r="E64" s="188">
        <v>559897.94000000006</v>
      </c>
      <c r="F64" s="188">
        <v>229.02</v>
      </c>
      <c r="G64" s="188">
        <v>0</v>
      </c>
      <c r="H64" s="188">
        <v>178760.23999999996</v>
      </c>
      <c r="I64" s="188"/>
      <c r="J64" s="188"/>
      <c r="K64" s="188"/>
      <c r="L64" s="188"/>
      <c r="M64" s="188"/>
      <c r="N64" s="188"/>
      <c r="O64" s="188">
        <v>606597.01000000013</v>
      </c>
      <c r="P64" s="188">
        <v>6461994.4400000004</v>
      </c>
      <c r="Q64" s="188"/>
      <c r="R64" s="188">
        <v>19339.210000000003</v>
      </c>
      <c r="S64" s="188">
        <v>245755.01999999996</v>
      </c>
      <c r="T64" s="188">
        <v>0</v>
      </c>
      <c r="U64" s="188">
        <v>1258180.43</v>
      </c>
      <c r="V64" s="188">
        <v>0</v>
      </c>
      <c r="W64" s="188">
        <v>33281.160000000003</v>
      </c>
      <c r="X64" s="188">
        <v>203965.15</v>
      </c>
      <c r="Y64" s="188">
        <v>1031900.3200000002</v>
      </c>
      <c r="Z64" s="188"/>
      <c r="AA64" s="188">
        <v>233457.80000000002</v>
      </c>
      <c r="AB64" s="188">
        <v>3614776.12</v>
      </c>
      <c r="AC64" s="188">
        <v>204678.28</v>
      </c>
      <c r="AD64" s="188">
        <v>0</v>
      </c>
      <c r="AE64" s="188">
        <v>0</v>
      </c>
      <c r="AF64" s="188"/>
      <c r="AG64" s="188">
        <v>1011422.7499999999</v>
      </c>
      <c r="AH64" s="188"/>
      <c r="AI64" s="188">
        <v>227166.81999999995</v>
      </c>
      <c r="AJ64" s="188">
        <v>39074.5</v>
      </c>
      <c r="AK64" s="188">
        <v>12471.069999999998</v>
      </c>
      <c r="AL64" s="188">
        <v>0</v>
      </c>
      <c r="AM64" s="188"/>
      <c r="AN64" s="188"/>
      <c r="AO64" s="188"/>
      <c r="AP64" s="188"/>
      <c r="AQ64" s="188"/>
      <c r="AR64" s="188"/>
      <c r="AS64" s="188"/>
      <c r="AT64" s="188"/>
      <c r="AU64" s="188"/>
      <c r="AV64" s="188">
        <v>957701.84</v>
      </c>
      <c r="AW64" s="188">
        <v>0</v>
      </c>
      <c r="AX64" s="188"/>
      <c r="AY64" s="188">
        <v>444884.49000000005</v>
      </c>
      <c r="AZ64" s="188"/>
      <c r="BA64" s="188">
        <v>160.68</v>
      </c>
      <c r="BB64" s="188">
        <v>951.41</v>
      </c>
      <c r="BC64" s="188">
        <v>10378.230000000001</v>
      </c>
      <c r="BD64" s="188">
        <v>33346.58</v>
      </c>
      <c r="BE64" s="188"/>
      <c r="BF64" s="188"/>
      <c r="BG64" s="188"/>
      <c r="BH64" s="188"/>
      <c r="BI64" s="188"/>
      <c r="BJ64" s="188"/>
      <c r="BK64" s="188"/>
      <c r="BL64" s="188">
        <v>40288.920000000006</v>
      </c>
      <c r="BM64" s="188"/>
      <c r="BN64" s="188">
        <v>200344.06999999998</v>
      </c>
      <c r="BO64" s="188"/>
      <c r="BP64" s="188"/>
      <c r="BQ64" s="188"/>
      <c r="BR64" s="188"/>
      <c r="BS64" s="188"/>
      <c r="BT64" s="188"/>
      <c r="BU64" s="188"/>
      <c r="BV64" s="188"/>
      <c r="BW64" s="188"/>
      <c r="BX64" s="188">
        <v>6233.8700000000008</v>
      </c>
      <c r="BY64" s="188">
        <v>14967.69</v>
      </c>
      <c r="BZ64" s="188">
        <v>2522.08</v>
      </c>
      <c r="CA64" s="188"/>
      <c r="CB64" s="188"/>
      <c r="CC64" s="188">
        <f>246374.63-1017</f>
        <v>245357.63</v>
      </c>
      <c r="CD64" s="249" t="s">
        <v>221</v>
      </c>
      <c r="CE64" s="195">
        <f t="shared" si="0"/>
        <v>19051622.879999999</v>
      </c>
      <c r="CF64" s="252"/>
    </row>
    <row r="65" spans="1:84" ht="12.6" customHeight="1" x14ac:dyDescent="0.25">
      <c r="A65" s="171" t="s">
        <v>238</v>
      </c>
      <c r="B65" s="175"/>
      <c r="C65" s="188">
        <v>4049.96</v>
      </c>
      <c r="D65" s="188">
        <v>672.45999999999992</v>
      </c>
      <c r="E65" s="188">
        <v>1960.7899999999997</v>
      </c>
      <c r="F65" s="188">
        <v>0</v>
      </c>
      <c r="G65" s="188">
        <v>0</v>
      </c>
      <c r="H65" s="188">
        <v>1290.6999999999998</v>
      </c>
      <c r="I65" s="188"/>
      <c r="J65" s="188"/>
      <c r="K65" s="188"/>
      <c r="L65" s="188"/>
      <c r="M65" s="188"/>
      <c r="N65" s="188"/>
      <c r="O65" s="188">
        <v>2111.85</v>
      </c>
      <c r="P65" s="188">
        <v>4379.0199999999995</v>
      </c>
      <c r="Q65" s="188"/>
      <c r="R65" s="188">
        <v>622.01</v>
      </c>
      <c r="S65" s="188">
        <v>620.51999999999987</v>
      </c>
      <c r="T65" s="188">
        <v>5585.2899999999991</v>
      </c>
      <c r="U65" s="188">
        <v>10065.469999999999</v>
      </c>
      <c r="V65" s="188">
        <v>0</v>
      </c>
      <c r="W65" s="188">
        <v>0</v>
      </c>
      <c r="X65" s="188">
        <v>128.32</v>
      </c>
      <c r="Y65" s="188">
        <v>12080.98</v>
      </c>
      <c r="Z65" s="188"/>
      <c r="AA65" s="188">
        <v>1166.6599999999999</v>
      </c>
      <c r="AB65" s="188">
        <v>11389.74</v>
      </c>
      <c r="AC65" s="188">
        <v>8066.7300000000005</v>
      </c>
      <c r="AD65" s="188">
        <v>0</v>
      </c>
      <c r="AE65" s="188">
        <v>4953.6799999999994</v>
      </c>
      <c r="AF65" s="188"/>
      <c r="AG65" s="188">
        <v>1669.56</v>
      </c>
      <c r="AH65" s="188"/>
      <c r="AI65" s="188">
        <v>8.25</v>
      </c>
      <c r="AJ65" s="188">
        <v>37114.099999999991</v>
      </c>
      <c r="AK65" s="188">
        <v>0</v>
      </c>
      <c r="AL65" s="188">
        <v>1087.1699999999998</v>
      </c>
      <c r="AM65" s="188"/>
      <c r="AN65" s="188"/>
      <c r="AO65" s="188"/>
      <c r="AP65" s="188"/>
      <c r="AQ65" s="188"/>
      <c r="AR65" s="188"/>
      <c r="AS65" s="188"/>
      <c r="AT65" s="188"/>
      <c r="AU65" s="188"/>
      <c r="AV65" s="188">
        <v>21480.93</v>
      </c>
      <c r="AW65" s="188">
        <v>14859.150000000001</v>
      </c>
      <c r="AX65" s="188"/>
      <c r="AY65" s="188">
        <v>0</v>
      </c>
      <c r="AZ65" s="188"/>
      <c r="BA65" s="188">
        <v>0</v>
      </c>
      <c r="BB65" s="188">
        <v>4332.2700000000004</v>
      </c>
      <c r="BC65" s="188">
        <v>1241.0299999999997</v>
      </c>
      <c r="BD65" s="188">
        <v>0</v>
      </c>
      <c r="BE65" s="188"/>
      <c r="BF65" s="188"/>
      <c r="BG65" s="188"/>
      <c r="BH65" s="188"/>
      <c r="BI65" s="188"/>
      <c r="BJ65" s="188"/>
      <c r="BK65" s="188"/>
      <c r="BL65" s="188">
        <v>0</v>
      </c>
      <c r="BM65" s="188"/>
      <c r="BN65" s="188">
        <v>6135.29</v>
      </c>
      <c r="BO65" s="188"/>
      <c r="BP65" s="188"/>
      <c r="BQ65" s="188"/>
      <c r="BR65" s="188"/>
      <c r="BS65" s="188"/>
      <c r="BT65" s="188"/>
      <c r="BU65" s="188"/>
      <c r="BV65" s="188"/>
      <c r="BW65" s="188"/>
      <c r="BX65" s="188">
        <v>14599.910000000002</v>
      </c>
      <c r="BY65" s="188">
        <v>798.41000000000008</v>
      </c>
      <c r="BZ65" s="188">
        <v>762.09999999999991</v>
      </c>
      <c r="CA65" s="188"/>
      <c r="CB65" s="188"/>
      <c r="CC65" s="188">
        <f>48425.76+45997</f>
        <v>94422.760000000009</v>
      </c>
      <c r="CD65" s="249" t="s">
        <v>221</v>
      </c>
      <c r="CE65" s="195">
        <f t="shared" si="0"/>
        <v>267655.11</v>
      </c>
      <c r="CF65" s="252"/>
    </row>
    <row r="66" spans="1:84" ht="12.6" customHeight="1" x14ac:dyDescent="0.25">
      <c r="A66" s="171" t="s">
        <v>239</v>
      </c>
      <c r="B66" s="175"/>
      <c r="C66" s="188">
        <v>48490.239999999998</v>
      </c>
      <c r="D66" s="188">
        <v>60893.11</v>
      </c>
      <c r="E66" s="188">
        <v>86500.3</v>
      </c>
      <c r="F66" s="188">
        <v>8193.4</v>
      </c>
      <c r="G66" s="188">
        <v>0</v>
      </c>
      <c r="H66" s="188">
        <v>96902.09</v>
      </c>
      <c r="I66" s="188"/>
      <c r="J66" s="188"/>
      <c r="K66" s="188"/>
      <c r="L66" s="188"/>
      <c r="M66" s="188"/>
      <c r="N66" s="188"/>
      <c r="O66" s="188">
        <v>126521.60000000001</v>
      </c>
      <c r="P66" s="188">
        <v>758837.33</v>
      </c>
      <c r="Q66" s="188"/>
      <c r="R66" s="188">
        <v>9053.66</v>
      </c>
      <c r="S66" s="188">
        <v>20000</v>
      </c>
      <c r="T66" s="188">
        <v>0</v>
      </c>
      <c r="U66" s="188">
        <v>273365.2</v>
      </c>
      <c r="V66" s="188">
        <v>1413</v>
      </c>
      <c r="W66" s="188">
        <v>52468.58</v>
      </c>
      <c r="X66" s="188">
        <v>4478.95</v>
      </c>
      <c r="Y66" s="188">
        <v>117758.43</v>
      </c>
      <c r="Z66" s="188"/>
      <c r="AA66" s="188">
        <v>11051.31</v>
      </c>
      <c r="AB66" s="188">
        <v>375571.17</v>
      </c>
      <c r="AC66" s="188">
        <v>0</v>
      </c>
      <c r="AD66" s="188">
        <v>656000</v>
      </c>
      <c r="AE66" s="188">
        <v>0</v>
      </c>
      <c r="AF66" s="188"/>
      <c r="AG66" s="188">
        <v>114300</v>
      </c>
      <c r="AH66" s="188"/>
      <c r="AI66" s="188">
        <v>45051</v>
      </c>
      <c r="AJ66" s="188">
        <v>5000</v>
      </c>
      <c r="AK66" s="188">
        <v>5230</v>
      </c>
      <c r="AL66" s="188">
        <v>0</v>
      </c>
      <c r="AM66" s="188"/>
      <c r="AN66" s="188"/>
      <c r="AO66" s="188"/>
      <c r="AP66" s="188"/>
      <c r="AQ66" s="188"/>
      <c r="AR66" s="188"/>
      <c r="AS66" s="188"/>
      <c r="AT66" s="188"/>
      <c r="AU66" s="188"/>
      <c r="AV66" s="188">
        <v>145573</v>
      </c>
      <c r="AW66" s="188">
        <v>0</v>
      </c>
      <c r="AX66" s="188"/>
      <c r="AY66" s="188">
        <v>71471</v>
      </c>
      <c r="AZ66" s="188"/>
      <c r="BA66" s="188">
        <v>0</v>
      </c>
      <c r="BB66" s="188">
        <v>0</v>
      </c>
      <c r="BC66" s="188">
        <v>0</v>
      </c>
      <c r="BD66" s="188">
        <v>0</v>
      </c>
      <c r="BE66" s="188"/>
      <c r="BF66" s="188"/>
      <c r="BG66" s="188"/>
      <c r="BH66" s="188"/>
      <c r="BI66" s="188"/>
      <c r="BJ66" s="188"/>
      <c r="BK66" s="188"/>
      <c r="BL66" s="188">
        <v>0</v>
      </c>
      <c r="BM66" s="188"/>
      <c r="BN66" s="188">
        <v>80000</v>
      </c>
      <c r="BO66" s="188"/>
      <c r="BP66" s="188"/>
      <c r="BQ66" s="188"/>
      <c r="BR66" s="188"/>
      <c r="BS66" s="188"/>
      <c r="BT66" s="188"/>
      <c r="BU66" s="188"/>
      <c r="BV66" s="188"/>
      <c r="BW66" s="188"/>
      <c r="BX66" s="188">
        <v>700</v>
      </c>
      <c r="BY66" s="188">
        <v>3000</v>
      </c>
      <c r="BZ66" s="188">
        <v>0</v>
      </c>
      <c r="CA66" s="188"/>
      <c r="CB66" s="188"/>
      <c r="CC66" s="188">
        <v>46635217.729999997</v>
      </c>
      <c r="CD66" s="249" t="s">
        <v>221</v>
      </c>
      <c r="CE66" s="195">
        <f t="shared" si="0"/>
        <v>49813041.099999994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329579</v>
      </c>
      <c r="D67" s="195">
        <f>ROUND(D51+D52,0)</f>
        <v>261993</v>
      </c>
      <c r="E67" s="195">
        <f t="shared" ref="E67:BP67" si="3">ROUND(E51+E52,0)</f>
        <v>503938</v>
      </c>
      <c r="F67" s="195">
        <f t="shared" si="3"/>
        <v>6450</v>
      </c>
      <c r="G67" s="195">
        <f t="shared" si="3"/>
        <v>0</v>
      </c>
      <c r="H67" s="195">
        <f t="shared" si="3"/>
        <v>438868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577766</v>
      </c>
      <c r="P67" s="195">
        <f t="shared" si="3"/>
        <v>1376090</v>
      </c>
      <c r="Q67" s="195">
        <f t="shared" si="3"/>
        <v>0</v>
      </c>
      <c r="R67" s="195">
        <f t="shared" si="3"/>
        <v>181986</v>
      </c>
      <c r="S67" s="195">
        <f t="shared" si="3"/>
        <v>102431</v>
      </c>
      <c r="T67" s="195">
        <f t="shared" si="3"/>
        <v>0</v>
      </c>
      <c r="U67" s="195">
        <f t="shared" si="3"/>
        <v>173463</v>
      </c>
      <c r="V67" s="195">
        <f t="shared" si="3"/>
        <v>0</v>
      </c>
      <c r="W67" s="195">
        <f t="shared" si="3"/>
        <v>328809</v>
      </c>
      <c r="X67" s="195">
        <f t="shared" si="3"/>
        <v>241363</v>
      </c>
      <c r="Y67" s="195">
        <f t="shared" si="3"/>
        <v>744181</v>
      </c>
      <c r="Z67" s="195">
        <f t="shared" si="3"/>
        <v>0</v>
      </c>
      <c r="AA67" s="195">
        <f t="shared" si="3"/>
        <v>116709</v>
      </c>
      <c r="AB67" s="195">
        <f t="shared" si="3"/>
        <v>58695</v>
      </c>
      <c r="AC67" s="195">
        <f t="shared" si="3"/>
        <v>116161</v>
      </c>
      <c r="AD67" s="195">
        <f t="shared" si="3"/>
        <v>0</v>
      </c>
      <c r="AE67" s="195">
        <f t="shared" si="3"/>
        <v>66377</v>
      </c>
      <c r="AF67" s="195">
        <f t="shared" si="3"/>
        <v>0</v>
      </c>
      <c r="AG67" s="195">
        <f t="shared" si="3"/>
        <v>329583</v>
      </c>
      <c r="AH67" s="195">
        <f t="shared" si="3"/>
        <v>0</v>
      </c>
      <c r="AI67" s="195">
        <f t="shared" si="3"/>
        <v>26686</v>
      </c>
      <c r="AJ67" s="195">
        <f t="shared" si="3"/>
        <v>35975</v>
      </c>
      <c r="AK67" s="195">
        <f t="shared" si="3"/>
        <v>209660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933853</v>
      </c>
      <c r="AW67" s="195">
        <f t="shared" si="3"/>
        <v>0</v>
      </c>
      <c r="AX67" s="195">
        <f t="shared" si="3"/>
        <v>0</v>
      </c>
      <c r="AY67" s="195">
        <f t="shared" si="3"/>
        <v>145132</v>
      </c>
      <c r="AZ67" s="195">
        <f>ROUND(AZ51+AZ52,0)</f>
        <v>0</v>
      </c>
      <c r="BA67" s="195">
        <f>ROUND(BA51+BA52,0)</f>
        <v>0</v>
      </c>
      <c r="BB67" s="195">
        <f t="shared" si="3"/>
        <v>18679</v>
      </c>
      <c r="BC67" s="195">
        <f t="shared" si="3"/>
        <v>17171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4777</v>
      </c>
      <c r="BM67" s="195">
        <f t="shared" si="3"/>
        <v>0</v>
      </c>
      <c r="BN67" s="195">
        <f t="shared" si="3"/>
        <v>284458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42600</v>
      </c>
      <c r="BZ67" s="195">
        <f t="shared" si="4"/>
        <v>6899</v>
      </c>
      <c r="CA67" s="195">
        <f t="shared" si="4"/>
        <v>0</v>
      </c>
      <c r="CB67" s="195">
        <f t="shared" si="4"/>
        <v>0</v>
      </c>
      <c r="CC67" s="195">
        <f t="shared" si="4"/>
        <v>1384220</v>
      </c>
      <c r="CD67" s="249" t="s">
        <v>221</v>
      </c>
      <c r="CE67" s="195">
        <f t="shared" si="0"/>
        <v>9064552</v>
      </c>
      <c r="CF67" s="252"/>
    </row>
    <row r="68" spans="1:84" ht="12.6" customHeight="1" x14ac:dyDescent="0.25">
      <c r="A68" s="171" t="s">
        <v>240</v>
      </c>
      <c r="B68" s="175"/>
      <c r="C68" s="188">
        <v>208516.02000000002</v>
      </c>
      <c r="D68" s="188">
        <v>66617.77</v>
      </c>
      <c r="E68" s="188">
        <v>107945.57999999999</v>
      </c>
      <c r="F68" s="188">
        <v>0</v>
      </c>
      <c r="G68" s="188">
        <v>0</v>
      </c>
      <c r="H68" s="188">
        <v>3794.7</v>
      </c>
      <c r="I68" s="188"/>
      <c r="J68" s="188"/>
      <c r="K68" s="188"/>
      <c r="L68" s="188"/>
      <c r="M68" s="188"/>
      <c r="N68" s="188"/>
      <c r="O68" s="188">
        <v>1888.3999999999999</v>
      </c>
      <c r="P68" s="188">
        <v>50.53</v>
      </c>
      <c r="Q68" s="188"/>
      <c r="R68" s="188">
        <v>150</v>
      </c>
      <c r="S68" s="188">
        <v>0</v>
      </c>
      <c r="T68" s="188">
        <v>0</v>
      </c>
      <c r="U68" s="188">
        <v>31.479999999999997</v>
      </c>
      <c r="V68" s="188">
        <v>0</v>
      </c>
      <c r="W68" s="188">
        <v>0</v>
      </c>
      <c r="X68" s="188">
        <v>11317.77</v>
      </c>
      <c r="Y68" s="188">
        <v>106.72000000000001</v>
      </c>
      <c r="Z68" s="188"/>
      <c r="AA68" s="188">
        <v>19.799999999999997</v>
      </c>
      <c r="AB68" s="188">
        <v>43.73</v>
      </c>
      <c r="AC68" s="188">
        <v>311.61</v>
      </c>
      <c r="AD68" s="188">
        <v>0</v>
      </c>
      <c r="AE68" s="188">
        <v>0</v>
      </c>
      <c r="AF68" s="188"/>
      <c r="AG68" s="188">
        <v>322.5</v>
      </c>
      <c r="AH68" s="188"/>
      <c r="AI68" s="188">
        <v>0</v>
      </c>
      <c r="AJ68" s="188">
        <v>124321.46000000002</v>
      </c>
      <c r="AK68" s="188">
        <v>0</v>
      </c>
      <c r="AL68" s="188">
        <v>0</v>
      </c>
      <c r="AM68" s="188"/>
      <c r="AN68" s="188"/>
      <c r="AO68" s="188"/>
      <c r="AP68" s="188"/>
      <c r="AQ68" s="188"/>
      <c r="AR68" s="188"/>
      <c r="AS68" s="188"/>
      <c r="AT68" s="188"/>
      <c r="AU68" s="188"/>
      <c r="AV68" s="188">
        <v>170912.77</v>
      </c>
      <c r="AW68" s="188">
        <v>0</v>
      </c>
      <c r="AX68" s="188"/>
      <c r="AY68" s="188">
        <v>852.5</v>
      </c>
      <c r="AZ68" s="188"/>
      <c r="BA68" s="188">
        <v>0</v>
      </c>
      <c r="BB68" s="188">
        <v>0</v>
      </c>
      <c r="BC68" s="188">
        <v>0</v>
      </c>
      <c r="BD68" s="188">
        <v>20.189999999999998</v>
      </c>
      <c r="BE68" s="188"/>
      <c r="BF68" s="188"/>
      <c r="BG68" s="188"/>
      <c r="BH68" s="188"/>
      <c r="BI68" s="188"/>
      <c r="BJ68" s="188"/>
      <c r="BK68" s="188"/>
      <c r="BL68" s="188">
        <v>0</v>
      </c>
      <c r="BM68" s="188"/>
      <c r="BN68" s="188">
        <v>54.21</v>
      </c>
      <c r="BO68" s="188"/>
      <c r="BP68" s="188"/>
      <c r="BQ68" s="188"/>
      <c r="BR68" s="188"/>
      <c r="BS68" s="188"/>
      <c r="BT68" s="188"/>
      <c r="BU68" s="188"/>
      <c r="BV68" s="188"/>
      <c r="BW68" s="188"/>
      <c r="BX68" s="188">
        <v>0</v>
      </c>
      <c r="BY68" s="188">
        <v>0</v>
      </c>
      <c r="BZ68" s="188">
        <v>0</v>
      </c>
      <c r="CA68" s="188"/>
      <c r="CB68" s="188"/>
      <c r="CC68" s="188">
        <v>35078.239999999998</v>
      </c>
      <c r="CD68" s="249" t="s">
        <v>221</v>
      </c>
      <c r="CE68" s="195">
        <f t="shared" si="0"/>
        <v>732355.98</v>
      </c>
      <c r="CF68" s="252"/>
    </row>
    <row r="69" spans="1:84" ht="12.6" customHeight="1" x14ac:dyDescent="0.25">
      <c r="A69" s="171" t="s">
        <v>241</v>
      </c>
      <c r="B69" s="175"/>
      <c r="C69" s="188">
        <v>24721.69</v>
      </c>
      <c r="D69" s="188">
        <v>17392.82</v>
      </c>
      <c r="E69" s="188">
        <v>2741.39</v>
      </c>
      <c r="F69" s="188">
        <v>0</v>
      </c>
      <c r="G69" s="188">
        <v>0</v>
      </c>
      <c r="H69" s="188">
        <v>54916.87</v>
      </c>
      <c r="I69" s="188"/>
      <c r="J69" s="188"/>
      <c r="K69" s="188"/>
      <c r="L69" s="188"/>
      <c r="M69" s="188"/>
      <c r="N69" s="188"/>
      <c r="O69" s="188">
        <v>19883.28</v>
      </c>
      <c r="P69" s="188">
        <v>10717.04</v>
      </c>
      <c r="Q69" s="188"/>
      <c r="R69" s="188">
        <v>777.17999999999984</v>
      </c>
      <c r="S69" s="188">
        <v>1009.6399999999999</v>
      </c>
      <c r="T69" s="188">
        <v>0</v>
      </c>
      <c r="U69" s="188">
        <v>17408.690000000002</v>
      </c>
      <c r="V69" s="188">
        <v>8783.64</v>
      </c>
      <c r="W69" s="188">
        <v>4902.04</v>
      </c>
      <c r="X69" s="188">
        <v>6137.33</v>
      </c>
      <c r="Y69" s="188">
        <v>12559.89</v>
      </c>
      <c r="Z69" s="188"/>
      <c r="AA69" s="188">
        <v>7858.6799999999994</v>
      </c>
      <c r="AB69" s="188">
        <v>25653.030000000006</v>
      </c>
      <c r="AC69" s="188">
        <v>1752</v>
      </c>
      <c r="AD69" s="188">
        <v>0</v>
      </c>
      <c r="AE69" s="188">
        <v>0</v>
      </c>
      <c r="AF69" s="188"/>
      <c r="AG69" s="188">
        <v>135009.23000000004</v>
      </c>
      <c r="AH69" s="188"/>
      <c r="AI69" s="188">
        <v>1064.1200000000001</v>
      </c>
      <c r="AJ69" s="188">
        <v>9059.83</v>
      </c>
      <c r="AK69" s="188">
        <v>790.22</v>
      </c>
      <c r="AL69" s="188">
        <v>0</v>
      </c>
      <c r="AM69" s="188"/>
      <c r="AN69" s="188"/>
      <c r="AO69" s="188"/>
      <c r="AP69" s="188"/>
      <c r="AQ69" s="188"/>
      <c r="AR69" s="188"/>
      <c r="AS69" s="188"/>
      <c r="AT69" s="188"/>
      <c r="AU69" s="188"/>
      <c r="AV69" s="188">
        <v>27244.799999999999</v>
      </c>
      <c r="AW69" s="188">
        <v>0</v>
      </c>
      <c r="AX69" s="188"/>
      <c r="AY69" s="188">
        <v>3857.4600000000005</v>
      </c>
      <c r="AZ69" s="188"/>
      <c r="BA69" s="188">
        <v>0</v>
      </c>
      <c r="BB69" s="188">
        <v>2112.65</v>
      </c>
      <c r="BC69" s="188">
        <v>5382.9499999999989</v>
      </c>
      <c r="BD69" s="188">
        <v>949.01</v>
      </c>
      <c r="BE69" s="188"/>
      <c r="BF69" s="188"/>
      <c r="BG69" s="188"/>
      <c r="BH69" s="188"/>
      <c r="BI69" s="188"/>
      <c r="BJ69" s="188"/>
      <c r="BK69" s="188"/>
      <c r="BL69" s="188">
        <v>136.94</v>
      </c>
      <c r="BM69" s="188"/>
      <c r="BN69" s="188">
        <v>304047.56000000006</v>
      </c>
      <c r="BO69" s="188"/>
      <c r="BP69" s="188"/>
      <c r="BQ69" s="188"/>
      <c r="BR69" s="188"/>
      <c r="BS69" s="188"/>
      <c r="BT69" s="188"/>
      <c r="BU69" s="188"/>
      <c r="BV69" s="188"/>
      <c r="BW69" s="188"/>
      <c r="BX69" s="188">
        <v>854.81</v>
      </c>
      <c r="BY69" s="188">
        <v>8866.369999999999</v>
      </c>
      <c r="BZ69" s="188">
        <v>963.8599999999999</v>
      </c>
      <c r="CA69" s="188"/>
      <c r="CB69" s="188"/>
      <c r="CC69" s="188">
        <f>6876379.65-2168268</f>
        <v>4708111.6500000004</v>
      </c>
      <c r="CD69" s="188">
        <v>4567750</v>
      </c>
      <c r="CE69" s="195">
        <f t="shared" si="0"/>
        <v>9993416.6700000018</v>
      </c>
      <c r="CF69" s="252"/>
    </row>
    <row r="70" spans="1:84" ht="12.6" customHeight="1" x14ac:dyDescent="0.25">
      <c r="A70" s="171" t="s">
        <v>242</v>
      </c>
      <c r="B70" s="175"/>
      <c r="C70" s="188">
        <v>3563.08</v>
      </c>
      <c r="D70" s="188">
        <v>0</v>
      </c>
      <c r="E70" s="188">
        <v>788.64000000000021</v>
      </c>
      <c r="F70" s="188">
        <v>0</v>
      </c>
      <c r="G70" s="188">
        <v>0</v>
      </c>
      <c r="H70" s="188">
        <v>0</v>
      </c>
      <c r="I70" s="188"/>
      <c r="J70" s="188"/>
      <c r="K70" s="188"/>
      <c r="L70" s="188"/>
      <c r="M70" s="188"/>
      <c r="N70" s="188"/>
      <c r="O70" s="188">
        <v>4049.08</v>
      </c>
      <c r="P70" s="188">
        <v>0</v>
      </c>
      <c r="Q70" s="188"/>
      <c r="R70" s="188">
        <v>0</v>
      </c>
      <c r="S70" s="188">
        <v>0</v>
      </c>
      <c r="T70" s="188">
        <v>0</v>
      </c>
      <c r="U70" s="188">
        <v>500</v>
      </c>
      <c r="V70" s="188">
        <v>0</v>
      </c>
      <c r="W70" s="188">
        <v>0</v>
      </c>
      <c r="X70" s="188">
        <v>0</v>
      </c>
      <c r="Y70" s="188">
        <v>774.82</v>
      </c>
      <c r="Z70" s="188"/>
      <c r="AA70" s="188">
        <v>0</v>
      </c>
      <c r="AB70" s="188">
        <v>2484.35</v>
      </c>
      <c r="AC70" s="188">
        <v>0</v>
      </c>
      <c r="AD70" s="188">
        <v>0</v>
      </c>
      <c r="AE70" s="188">
        <v>0</v>
      </c>
      <c r="AF70" s="188"/>
      <c r="AG70" s="188">
        <v>174.83999999999995</v>
      </c>
      <c r="AH70" s="188"/>
      <c r="AI70" s="188">
        <v>0</v>
      </c>
      <c r="AJ70" s="188">
        <v>0</v>
      </c>
      <c r="AK70" s="188">
        <v>-120</v>
      </c>
      <c r="AL70" s="188">
        <v>0</v>
      </c>
      <c r="AM70" s="188"/>
      <c r="AN70" s="188"/>
      <c r="AO70" s="188"/>
      <c r="AP70" s="188"/>
      <c r="AQ70" s="188"/>
      <c r="AR70" s="188"/>
      <c r="AS70" s="188"/>
      <c r="AT70" s="188"/>
      <c r="AU70" s="188"/>
      <c r="AV70" s="188">
        <v>5046.1499999999996</v>
      </c>
      <c r="AW70" s="188">
        <v>0</v>
      </c>
      <c r="AX70" s="188"/>
      <c r="AY70" s="188">
        <v>441960.32999999996</v>
      </c>
      <c r="AZ70" s="188"/>
      <c r="BA70" s="188">
        <v>0</v>
      </c>
      <c r="BB70" s="188">
        <v>0</v>
      </c>
      <c r="BC70" s="188">
        <v>0</v>
      </c>
      <c r="BD70" s="188">
        <v>0</v>
      </c>
      <c r="BE70" s="188"/>
      <c r="BF70" s="188"/>
      <c r="BG70" s="188"/>
      <c r="BH70" s="188"/>
      <c r="BI70" s="188"/>
      <c r="BJ70" s="188"/>
      <c r="BK70" s="188"/>
      <c r="BL70" s="188">
        <v>0</v>
      </c>
      <c r="BM70" s="188"/>
      <c r="BN70" s="188">
        <v>49093.830000000016</v>
      </c>
      <c r="BO70" s="188"/>
      <c r="BP70" s="188"/>
      <c r="BQ70" s="188"/>
      <c r="BR70" s="188"/>
      <c r="BS70" s="188"/>
      <c r="BT70" s="188"/>
      <c r="BU70" s="188"/>
      <c r="BV70" s="188"/>
      <c r="BW70" s="188"/>
      <c r="BX70" s="188">
        <v>0</v>
      </c>
      <c r="BY70" s="188">
        <v>0</v>
      </c>
      <c r="BZ70" s="188">
        <v>0</v>
      </c>
      <c r="CA70" s="188"/>
      <c r="CB70" s="188"/>
      <c r="CC70" s="188">
        <v>2136849.21</v>
      </c>
      <c r="CD70" s="188"/>
      <c r="CE70" s="195">
        <f t="shared" si="0"/>
        <v>2645164.33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8070213.2400000012</v>
      </c>
      <c r="D71" s="195">
        <f t="shared" ref="D71:AI71" si="5">SUM(D61:D69)-D70</f>
        <v>5786831.0599999996</v>
      </c>
      <c r="E71" s="195">
        <f t="shared" si="5"/>
        <v>7309248</v>
      </c>
      <c r="F71" s="195">
        <f t="shared" si="5"/>
        <v>723502.54000000015</v>
      </c>
      <c r="G71" s="195">
        <f t="shared" si="5"/>
        <v>0</v>
      </c>
      <c r="H71" s="195">
        <f t="shared" si="5"/>
        <v>9690761.8799999952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5831066.2499999991</v>
      </c>
      <c r="P71" s="195">
        <f t="shared" si="5"/>
        <v>11160235.909999998</v>
      </c>
      <c r="Q71" s="195">
        <f t="shared" si="5"/>
        <v>0</v>
      </c>
      <c r="R71" s="195">
        <f t="shared" si="5"/>
        <v>1426839.9999999998</v>
      </c>
      <c r="S71" s="195">
        <f t="shared" si="5"/>
        <v>1089295.3399999999</v>
      </c>
      <c r="T71" s="195">
        <f t="shared" si="5"/>
        <v>5585.2899999999991</v>
      </c>
      <c r="U71" s="195">
        <f t="shared" si="5"/>
        <v>4202958.8800000008</v>
      </c>
      <c r="V71" s="195">
        <f t="shared" si="5"/>
        <v>10196.64</v>
      </c>
      <c r="W71" s="195">
        <f t="shared" si="5"/>
        <v>802299</v>
      </c>
      <c r="X71" s="195">
        <f t="shared" si="5"/>
        <v>1440171.8400000003</v>
      </c>
      <c r="Y71" s="195">
        <f t="shared" si="5"/>
        <v>5523797.8999999994</v>
      </c>
      <c r="Z71" s="195">
        <f t="shared" si="5"/>
        <v>0</v>
      </c>
      <c r="AA71" s="195">
        <f t="shared" si="5"/>
        <v>813828.85000000021</v>
      </c>
      <c r="AB71" s="195">
        <f t="shared" si="5"/>
        <v>7620682.3500000015</v>
      </c>
      <c r="AC71" s="195">
        <f t="shared" si="5"/>
        <v>2115451.9700000002</v>
      </c>
      <c r="AD71" s="195">
        <f t="shared" si="5"/>
        <v>656000</v>
      </c>
      <c r="AE71" s="195">
        <f t="shared" si="5"/>
        <v>71330.679999999993</v>
      </c>
      <c r="AF71" s="195">
        <f t="shared" si="5"/>
        <v>0</v>
      </c>
      <c r="AG71" s="195">
        <f t="shared" si="5"/>
        <v>14039810.460000003</v>
      </c>
      <c r="AH71" s="195">
        <f t="shared" si="5"/>
        <v>0</v>
      </c>
      <c r="AI71" s="195">
        <f t="shared" si="5"/>
        <v>1321437.56</v>
      </c>
      <c r="AJ71" s="195">
        <f t="shared" ref="AJ71:BO71" si="6">SUM(AJ61:AJ69)-AJ70</f>
        <v>811096.02000000014</v>
      </c>
      <c r="AK71" s="195">
        <f t="shared" si="6"/>
        <v>932421.85</v>
      </c>
      <c r="AL71" s="195">
        <f t="shared" si="6"/>
        <v>1087.1699999999998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7649483.7899999982</v>
      </c>
      <c r="AW71" s="195">
        <f t="shared" si="6"/>
        <v>1238943.6899999997</v>
      </c>
      <c r="AX71" s="195">
        <f t="shared" si="6"/>
        <v>0</v>
      </c>
      <c r="AY71" s="195">
        <f t="shared" si="6"/>
        <v>1923289.9899999998</v>
      </c>
      <c r="AZ71" s="195">
        <f t="shared" si="6"/>
        <v>0</v>
      </c>
      <c r="BA71" s="195">
        <f t="shared" si="6"/>
        <v>62296.79</v>
      </c>
      <c r="BB71" s="195">
        <f t="shared" si="6"/>
        <v>1192904.99</v>
      </c>
      <c r="BC71" s="195">
        <f t="shared" si="6"/>
        <v>475964.52000000008</v>
      </c>
      <c r="BD71" s="195">
        <f t="shared" si="6"/>
        <v>606861.05999999994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1656340.9499999995</v>
      </c>
      <c r="BM71" s="195">
        <f t="shared" si="6"/>
        <v>0</v>
      </c>
      <c r="BN71" s="195">
        <f t="shared" si="6"/>
        <v>5357552.8500000015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1118260.5600000003</v>
      </c>
      <c r="BY71" s="195">
        <f t="shared" si="7"/>
        <v>598599.21</v>
      </c>
      <c r="BZ71" s="195">
        <f t="shared" si="7"/>
        <v>1089568.0500000005</v>
      </c>
      <c r="CA71" s="195">
        <f t="shared" si="7"/>
        <v>0</v>
      </c>
      <c r="CB71" s="195">
        <f t="shared" si="7"/>
        <v>0</v>
      </c>
      <c r="CC71" s="195">
        <f t="shared" si="7"/>
        <v>62752939.919999994</v>
      </c>
      <c r="CD71" s="245">
        <f>CD69-CD70</f>
        <v>4567750</v>
      </c>
      <c r="CE71" s="195">
        <f>SUM(CE61:CE69)-CE70</f>
        <v>181746907.04999998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8">
        <v>26040322</v>
      </c>
      <c r="D73" s="188">
        <v>24495241.939999998</v>
      </c>
      <c r="E73" s="188">
        <v>21620267.689999998</v>
      </c>
      <c r="F73" s="188">
        <v>7840</v>
      </c>
      <c r="G73" s="188">
        <v>0</v>
      </c>
      <c r="H73" s="188">
        <v>67814678</v>
      </c>
      <c r="I73" s="188"/>
      <c r="J73" s="188"/>
      <c r="K73" s="188"/>
      <c r="L73" s="188"/>
      <c r="M73" s="188"/>
      <c r="N73" s="188"/>
      <c r="O73" s="188">
        <v>18177128</v>
      </c>
      <c r="P73" s="188">
        <v>54280095</v>
      </c>
      <c r="Q73" s="188"/>
      <c r="R73" s="188">
        <v>5839844</v>
      </c>
      <c r="S73" s="188">
        <v>0</v>
      </c>
      <c r="T73" s="188">
        <v>0</v>
      </c>
      <c r="U73" s="188">
        <v>24056259.170000002</v>
      </c>
      <c r="V73" s="188">
        <v>1218153</v>
      </c>
      <c r="W73" s="188">
        <v>2550866.7000000007</v>
      </c>
      <c r="X73" s="188">
        <v>14450697.300000001</v>
      </c>
      <c r="Y73" s="188">
        <v>18778140.649999999</v>
      </c>
      <c r="Z73" s="188"/>
      <c r="AA73" s="188">
        <v>1489440</v>
      </c>
      <c r="AB73" s="188">
        <v>29622311.700000003</v>
      </c>
      <c r="AC73" s="188">
        <v>22176581</v>
      </c>
      <c r="AD73" s="188">
        <v>1282399</v>
      </c>
      <c r="AE73" s="188">
        <v>0</v>
      </c>
      <c r="AF73" s="188"/>
      <c r="AG73" s="188">
        <v>39342579.350000001</v>
      </c>
      <c r="AH73" s="188"/>
      <c r="AI73" s="188">
        <v>119862</v>
      </c>
      <c r="AJ73" s="188">
        <v>110646</v>
      </c>
      <c r="AK73" s="188">
        <v>2367.02</v>
      </c>
      <c r="AL73" s="188">
        <v>0</v>
      </c>
      <c r="AM73" s="188"/>
      <c r="AN73" s="188"/>
      <c r="AO73" s="188"/>
      <c r="AP73" s="188"/>
      <c r="AQ73" s="188"/>
      <c r="AR73" s="188"/>
      <c r="AS73" s="188"/>
      <c r="AT73" s="188"/>
      <c r="AU73" s="188"/>
      <c r="AV73" s="188">
        <f>24461099.68+1765</f>
        <v>24462864.68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397938584.19999999</v>
      </c>
      <c r="CF73" s="252"/>
    </row>
    <row r="74" spans="1:84" ht="12.6" customHeight="1" x14ac:dyDescent="0.25">
      <c r="A74" s="171" t="s">
        <v>246</v>
      </c>
      <c r="B74" s="175"/>
      <c r="C74" s="188">
        <v>121963</v>
      </c>
      <c r="D74" s="188">
        <v>896484</v>
      </c>
      <c r="E74" s="188">
        <v>2595812</v>
      </c>
      <c r="F74" s="188">
        <v>0</v>
      </c>
      <c r="G74" s="188">
        <v>0</v>
      </c>
      <c r="H74" s="188">
        <v>670687</v>
      </c>
      <c r="I74" s="188"/>
      <c r="J74" s="188"/>
      <c r="K74" s="188"/>
      <c r="L74" s="188"/>
      <c r="M74" s="188"/>
      <c r="N74" s="188"/>
      <c r="O74" s="188">
        <v>851914</v>
      </c>
      <c r="P74" s="188">
        <v>83972286</v>
      </c>
      <c r="Q74" s="188"/>
      <c r="R74" s="188">
        <v>10693379</v>
      </c>
      <c r="S74" s="188">
        <v>0</v>
      </c>
      <c r="T74" s="188">
        <v>0</v>
      </c>
      <c r="U74" s="188">
        <v>18801494.510000002</v>
      </c>
      <c r="V74" s="188">
        <v>2562321</v>
      </c>
      <c r="W74" s="188">
        <v>7032971.8499999996</v>
      </c>
      <c r="X74" s="188">
        <v>39573752.549999997</v>
      </c>
      <c r="Y74" s="188">
        <v>23465439.5</v>
      </c>
      <c r="Z74" s="188"/>
      <c r="AA74" s="188">
        <v>5059883</v>
      </c>
      <c r="AB74" s="188">
        <v>12660399.110000001</v>
      </c>
      <c r="AC74" s="188">
        <v>2426413</v>
      </c>
      <c r="AD74" s="188">
        <v>30873</v>
      </c>
      <c r="AE74" s="188">
        <v>0</v>
      </c>
      <c r="AF74" s="188"/>
      <c r="AG74" s="188">
        <v>121795780.91</v>
      </c>
      <c r="AH74" s="188"/>
      <c r="AI74" s="188">
        <v>3168437</v>
      </c>
      <c r="AJ74" s="188">
        <v>4624871</v>
      </c>
      <c r="AK74" s="188">
        <v>3168675.55</v>
      </c>
      <c r="AL74" s="188">
        <v>0</v>
      </c>
      <c r="AM74" s="188"/>
      <c r="AN74" s="188"/>
      <c r="AO74" s="188"/>
      <c r="AP74" s="188"/>
      <c r="AQ74" s="188"/>
      <c r="AR74" s="188"/>
      <c r="AS74" s="188"/>
      <c r="AT74" s="188"/>
      <c r="AU74" s="188"/>
      <c r="AV74" s="188">
        <f>20422874.61+11622</f>
        <v>20434496.609999999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364608333.59000003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26162285</v>
      </c>
      <c r="D75" s="195">
        <f t="shared" si="9"/>
        <v>25391725.939999998</v>
      </c>
      <c r="E75" s="195">
        <f t="shared" si="9"/>
        <v>24216079.689999998</v>
      </c>
      <c r="F75" s="195">
        <f t="shared" si="9"/>
        <v>7840</v>
      </c>
      <c r="G75" s="195">
        <f t="shared" si="9"/>
        <v>0</v>
      </c>
      <c r="H75" s="195">
        <f t="shared" si="9"/>
        <v>68485365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19029042</v>
      </c>
      <c r="P75" s="195">
        <f t="shared" si="9"/>
        <v>138252381</v>
      </c>
      <c r="Q75" s="195">
        <f t="shared" si="9"/>
        <v>0</v>
      </c>
      <c r="R75" s="195">
        <f t="shared" si="9"/>
        <v>16533223</v>
      </c>
      <c r="S75" s="195">
        <f t="shared" si="9"/>
        <v>0</v>
      </c>
      <c r="T75" s="195">
        <f t="shared" si="9"/>
        <v>0</v>
      </c>
      <c r="U75" s="195">
        <f t="shared" si="9"/>
        <v>42857753.680000007</v>
      </c>
      <c r="V75" s="195">
        <f t="shared" si="9"/>
        <v>3780474</v>
      </c>
      <c r="W75" s="195">
        <f t="shared" si="9"/>
        <v>9583838.5500000007</v>
      </c>
      <c r="X75" s="195">
        <f t="shared" si="9"/>
        <v>54024449.849999994</v>
      </c>
      <c r="Y75" s="195">
        <f t="shared" si="9"/>
        <v>42243580.149999999</v>
      </c>
      <c r="Z75" s="195">
        <f t="shared" si="9"/>
        <v>0</v>
      </c>
      <c r="AA75" s="195">
        <f t="shared" si="9"/>
        <v>6549323</v>
      </c>
      <c r="AB75" s="195">
        <f t="shared" si="9"/>
        <v>42282710.810000002</v>
      </c>
      <c r="AC75" s="195">
        <f t="shared" si="9"/>
        <v>24602994</v>
      </c>
      <c r="AD75" s="195">
        <f t="shared" si="9"/>
        <v>1313272</v>
      </c>
      <c r="AE75" s="195">
        <f t="shared" si="9"/>
        <v>0</v>
      </c>
      <c r="AF75" s="195">
        <f t="shared" si="9"/>
        <v>0</v>
      </c>
      <c r="AG75" s="195">
        <f t="shared" si="9"/>
        <v>161138360.25999999</v>
      </c>
      <c r="AH75" s="195">
        <f t="shared" si="9"/>
        <v>0</v>
      </c>
      <c r="AI75" s="195">
        <f t="shared" si="9"/>
        <v>3288299</v>
      </c>
      <c r="AJ75" s="195">
        <f t="shared" si="9"/>
        <v>4735517</v>
      </c>
      <c r="AK75" s="195">
        <f t="shared" si="9"/>
        <v>3171042.57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44897361.289999999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762546917.79000008</v>
      </c>
      <c r="CF75" s="252"/>
    </row>
    <row r="76" spans="1:84" ht="12.6" customHeight="1" x14ac:dyDescent="0.25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f t="shared" si="8"/>
        <v>186810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6363</v>
      </c>
      <c r="D77" s="184">
        <v>20275</v>
      </c>
      <c r="E77" s="184">
        <v>33219</v>
      </c>
      <c r="F77" s="184"/>
      <c r="G77" s="184"/>
      <c r="H77" s="184">
        <v>38121</v>
      </c>
      <c r="I77" s="184"/>
      <c r="J77" s="184"/>
      <c r="K77" s="184"/>
      <c r="L77" s="184"/>
      <c r="M77" s="184"/>
      <c r="N77" s="184"/>
      <c r="O77" s="184">
        <v>8176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21</v>
      </c>
      <c r="Z77" s="184"/>
      <c r="AA77" s="184"/>
      <c r="AB77" s="184"/>
      <c r="AC77" s="184"/>
      <c r="AD77" s="184"/>
      <c r="AE77" s="184"/>
      <c r="AF77" s="184"/>
      <c r="AG77" s="184">
        <v>4821</v>
      </c>
      <c r="AH77" s="184"/>
      <c r="AI77" s="184">
        <v>421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7151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118568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5921</v>
      </c>
      <c r="D78" s="184">
        <v>4847</v>
      </c>
      <c r="E78" s="184">
        <v>6041</v>
      </c>
      <c r="F78" s="184"/>
      <c r="G78" s="184"/>
      <c r="H78" s="184">
        <v>5533</v>
      </c>
      <c r="I78" s="184"/>
      <c r="J78" s="184"/>
      <c r="K78" s="184"/>
      <c r="L78" s="184"/>
      <c r="M78" s="184"/>
      <c r="N78" s="184"/>
      <c r="O78" s="184">
        <v>4529</v>
      </c>
      <c r="P78" s="184">
        <v>5144</v>
      </c>
      <c r="Q78" s="184"/>
      <c r="R78" s="184"/>
      <c r="S78" s="184"/>
      <c r="T78" s="184"/>
      <c r="U78" s="184"/>
      <c r="V78" s="184"/>
      <c r="W78" s="184"/>
      <c r="X78" s="184"/>
      <c r="Y78" s="184">
        <v>2437</v>
      </c>
      <c r="Z78" s="184"/>
      <c r="AA78" s="184"/>
      <c r="AB78" s="184"/>
      <c r="AC78" s="184"/>
      <c r="AD78" s="184"/>
      <c r="AE78" s="184"/>
      <c r="AF78" s="184"/>
      <c r="AG78" s="184">
        <v>2400</v>
      </c>
      <c r="AH78" s="184"/>
      <c r="AI78" s="184"/>
      <c r="AJ78" s="184">
        <v>7815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9242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53909</v>
      </c>
      <c r="CF78" s="195"/>
    </row>
    <row r="79" spans="1:84" ht="12.6" customHeight="1" x14ac:dyDescent="0.25">
      <c r="A79" s="171" t="s">
        <v>251</v>
      </c>
      <c r="B79" s="175"/>
      <c r="C79" s="225">
        <v>112120</v>
      </c>
      <c r="D79" s="225">
        <v>69412</v>
      </c>
      <c r="E79" s="184">
        <v>93840</v>
      </c>
      <c r="F79" s="184"/>
      <c r="G79" s="184"/>
      <c r="H79" s="184">
        <v>86312</v>
      </c>
      <c r="I79" s="184"/>
      <c r="J79" s="184"/>
      <c r="K79" s="184"/>
      <c r="L79" s="184"/>
      <c r="M79" s="184"/>
      <c r="N79" s="184"/>
      <c r="O79" s="184">
        <v>124635</v>
      </c>
      <c r="P79" s="184">
        <v>136788</v>
      </c>
      <c r="Q79" s="184"/>
      <c r="R79" s="184">
        <v>20223</v>
      </c>
      <c r="S79" s="184"/>
      <c r="T79" s="184"/>
      <c r="U79" s="184"/>
      <c r="V79" s="184">
        <v>10264</v>
      </c>
      <c r="W79" s="184"/>
      <c r="X79" s="184"/>
      <c r="Y79" s="184">
        <v>218863</v>
      </c>
      <c r="Z79" s="184"/>
      <c r="AA79" s="184">
        <v>12459</v>
      </c>
      <c r="AB79" s="184"/>
      <c r="AC79" s="184">
        <v>2936</v>
      </c>
      <c r="AD79" s="184"/>
      <c r="AE79" s="184"/>
      <c r="AF79" s="184"/>
      <c r="AG79" s="184">
        <v>264607</v>
      </c>
      <c r="AH79" s="184"/>
      <c r="AI79" s="184">
        <v>68986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87405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1308850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35.811089169507653</v>
      </c>
      <c r="D80" s="187">
        <v>26.232948106779638</v>
      </c>
      <c r="E80" s="187">
        <v>33.364749140531984</v>
      </c>
      <c r="F80" s="187">
        <v>3.0720901210188344E-2</v>
      </c>
      <c r="G80" s="187">
        <v>0</v>
      </c>
      <c r="H80" s="187">
        <v>28.755074327845811</v>
      </c>
      <c r="I80" s="187"/>
      <c r="J80" s="187"/>
      <c r="K80" s="187"/>
      <c r="L80" s="187"/>
      <c r="M80" s="187"/>
      <c r="N80" s="187"/>
      <c r="O80" s="187">
        <v>22.067251280236778</v>
      </c>
      <c r="P80" s="187">
        <v>8.9810845314883263</v>
      </c>
      <c r="Q80" s="187"/>
      <c r="R80" s="187">
        <v>5.9580091899723167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3.5076622948154599</v>
      </c>
      <c r="Z80" s="187"/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/>
      <c r="AG80" s="187">
        <v>43.033934044496306</v>
      </c>
      <c r="AH80" s="187"/>
      <c r="AI80" s="187">
        <v>5.9611171410675112</v>
      </c>
      <c r="AJ80" s="187">
        <v>0</v>
      </c>
      <c r="AK80" s="187">
        <v>0</v>
      </c>
      <c r="AL80" s="187">
        <v>0</v>
      </c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21.533381785493997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235.23702191344597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thickBot="1" x14ac:dyDescent="0.3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88" t="s">
        <v>1275</v>
      </c>
      <c r="D84" s="205"/>
      <c r="E84" s="204"/>
    </row>
    <row r="85" spans="1:5" ht="12.6" customHeight="1" x14ac:dyDescent="0.25">
      <c r="A85" s="173" t="s">
        <v>1251</v>
      </c>
      <c r="B85" s="172"/>
      <c r="C85" s="289" t="s">
        <v>1276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90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91" t="s">
        <v>1277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9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91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9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9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92" t="s">
        <v>1273</v>
      </c>
      <c r="D92" s="256"/>
      <c r="E92" s="175"/>
    </row>
    <row r="93" spans="1:5" ht="12.6" customHeight="1" thickBot="1" x14ac:dyDescent="0.3">
      <c r="A93" s="173" t="s">
        <v>264</v>
      </c>
      <c r="B93" s="172" t="s">
        <v>256</v>
      </c>
      <c r="C93" s="293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6962</v>
      </c>
      <c r="D111" s="174">
        <v>39155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153</v>
      </c>
    </row>
    <row r="128" spans="1:5" ht="12.6" customHeight="1" x14ac:dyDescent="0.2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2581.0474695959197</v>
      </c>
      <c r="C138" s="189">
        <v>2560.1077546750362</v>
      </c>
      <c r="D138" s="174">
        <v>1820.8447757290439</v>
      </c>
      <c r="E138" s="175">
        <f>SUM(B138:D138)</f>
        <v>6962</v>
      </c>
    </row>
    <row r="139" spans="1:6" ht="12.6" customHeight="1" x14ac:dyDescent="0.25">
      <c r="A139" s="173" t="s">
        <v>215</v>
      </c>
      <c r="B139" s="174">
        <v>22405.853219489651</v>
      </c>
      <c r="C139" s="189">
        <v>10455.239363642999</v>
      </c>
      <c r="D139" s="174">
        <v>6293.9074168673533</v>
      </c>
      <c r="E139" s="175">
        <f>SUM(B139:D139)</f>
        <v>39155</v>
      </c>
    </row>
    <row r="140" spans="1:6" ht="12.6" customHeight="1" x14ac:dyDescent="0.25">
      <c r="A140" s="173" t="s">
        <v>298</v>
      </c>
      <c r="B140" s="174">
        <v>6261</v>
      </c>
      <c r="C140" s="174">
        <v>496</v>
      </c>
      <c r="D140" s="174">
        <v>18016</v>
      </c>
      <c r="E140" s="175">
        <f>SUM(B140:D140)</f>
        <v>24773</v>
      </c>
    </row>
    <row r="141" spans="1:6" ht="12.6" customHeight="1" x14ac:dyDescent="0.25">
      <c r="A141" s="173" t="s">
        <v>245</v>
      </c>
      <c r="B141" s="174">
        <v>217031719.70468536</v>
      </c>
      <c r="C141" s="189">
        <v>90385085.313804552</v>
      </c>
      <c r="D141" s="174">
        <v>90521779.181510046</v>
      </c>
      <c r="E141" s="175">
        <f>SUM(B141:D141)</f>
        <v>397938584.19999993</v>
      </c>
      <c r="F141" s="199"/>
    </row>
    <row r="142" spans="1:6" ht="12.6" customHeight="1" x14ac:dyDescent="0.25">
      <c r="A142" s="173" t="s">
        <v>246</v>
      </c>
      <c r="B142" s="174">
        <v>100669743</v>
      </c>
      <c r="C142" s="189">
        <f>106967733+7000115</f>
        <v>113967848</v>
      </c>
      <c r="D142" s="174">
        <f>142178743+7792000</f>
        <v>149970743</v>
      </c>
      <c r="E142" s="175">
        <f>SUM(B142:D142)</f>
        <v>364608334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4722652.1599999992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8505756.0800000001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3332546.5899999994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9333.9300000000021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16570288.759999998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306090.27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426265.71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732355.98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221579.8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221579.8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132083.75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1542953.1199999999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1675036.8699999999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2671133.1200000006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2671133.1200000006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4220000</v>
      </c>
      <c r="C195" s="189">
        <v>6439152.1299999999</v>
      </c>
      <c r="D195" s="174"/>
      <c r="E195" s="175">
        <f t="shared" ref="E195:E203" si="10">SUM(B195:C195)-D195</f>
        <v>10659152.129999999</v>
      </c>
    </row>
    <row r="196" spans="1:8" ht="12.6" customHeight="1" x14ac:dyDescent="0.25">
      <c r="A196" s="173" t="s">
        <v>333</v>
      </c>
      <c r="B196" s="174">
        <v>15357.24</v>
      </c>
      <c r="C196" s="189">
        <v>0</v>
      </c>
      <c r="D196" s="174"/>
      <c r="E196" s="175">
        <f t="shared" si="10"/>
        <v>15357.24</v>
      </c>
    </row>
    <row r="197" spans="1:8" ht="12.6" customHeight="1" x14ac:dyDescent="0.25">
      <c r="A197" s="173" t="s">
        <v>334</v>
      </c>
      <c r="B197" s="174">
        <v>94745545.819999993</v>
      </c>
      <c r="C197" s="189">
        <v>12088595.539999999</v>
      </c>
      <c r="D197" s="174"/>
      <c r="E197" s="175">
        <f t="shared" si="10"/>
        <v>106834141.35999998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1272954.42</v>
      </c>
      <c r="C199" s="189">
        <v>260975.71</v>
      </c>
      <c r="D199" s="174"/>
      <c r="E199" s="175">
        <f t="shared" si="10"/>
        <v>1533930.13</v>
      </c>
    </row>
    <row r="200" spans="1:8" ht="12.6" customHeight="1" x14ac:dyDescent="0.25">
      <c r="A200" s="173" t="s">
        <v>337</v>
      </c>
      <c r="B200" s="174">
        <v>30206226.989999998</v>
      </c>
      <c r="C200" s="189">
        <v>3030975.28</v>
      </c>
      <c r="D200" s="174"/>
      <c r="E200" s="175">
        <f t="shared" si="10"/>
        <v>33237202.27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2163658.2000000002</v>
      </c>
      <c r="C202" s="189">
        <v>211052.94</v>
      </c>
      <c r="D202" s="174"/>
      <c r="E202" s="175">
        <f t="shared" si="10"/>
        <v>2374711.14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132623742.66999999</v>
      </c>
      <c r="C204" s="191">
        <f>SUM(C195:C203)</f>
        <v>22030751.600000001</v>
      </c>
      <c r="D204" s="175">
        <f>SUM(D195:D203)</f>
        <v>0</v>
      </c>
      <c r="E204" s="175">
        <f>SUM(E195:E203)</f>
        <v>154654494.26999998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4735.1400000000003</v>
      </c>
      <c r="C209" s="189">
        <v>1535.73</v>
      </c>
      <c r="D209" s="174"/>
      <c r="E209" s="175">
        <f t="shared" ref="E209:E216" si="11">SUM(B209:C209)-D209</f>
        <v>6270.8700000000008</v>
      </c>
      <c r="H209" s="259"/>
    </row>
    <row r="210" spans="1:8" ht="12.6" customHeight="1" x14ac:dyDescent="0.25">
      <c r="A210" s="173" t="s">
        <v>334</v>
      </c>
      <c r="B210" s="174">
        <v>14233249.51</v>
      </c>
      <c r="C210" s="189">
        <v>4720071.2</v>
      </c>
      <c r="D210" s="174">
        <v>-994819</v>
      </c>
      <c r="E210" s="175">
        <f t="shared" si="11"/>
        <v>19948139.710000001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293866.82</v>
      </c>
      <c r="C212" s="189">
        <v>151304.45000000001</v>
      </c>
      <c r="D212" s="174"/>
      <c r="E212" s="175">
        <f t="shared" si="11"/>
        <v>445171.27</v>
      </c>
      <c r="H212" s="259"/>
    </row>
    <row r="213" spans="1:8" ht="12.6" customHeight="1" x14ac:dyDescent="0.25">
      <c r="A213" s="173" t="s">
        <v>337</v>
      </c>
      <c r="B213" s="174">
        <v>18082607.629999999</v>
      </c>
      <c r="C213" s="189">
        <v>3993098.76</v>
      </c>
      <c r="D213" s="174"/>
      <c r="E213" s="175">
        <f t="shared" si="11"/>
        <v>22075706.390000001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405827.69</v>
      </c>
      <c r="C215" s="189">
        <v>198542.87</v>
      </c>
      <c r="D215" s="174"/>
      <c r="E215" s="175">
        <f t="shared" si="11"/>
        <v>604370.56000000006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33020286.790000003</v>
      </c>
      <c r="C217" s="191">
        <f>SUM(C208:C216)</f>
        <v>9064553.0099999998</v>
      </c>
      <c r="D217" s="175">
        <f>SUM(D208:D216)</f>
        <v>-994819</v>
      </c>
      <c r="E217" s="175">
        <f>SUM(E208:E216)</f>
        <v>43079658.800000004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4" t="s">
        <v>1255</v>
      </c>
      <c r="C220" s="294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4389839.07</v>
      </c>
      <c r="D221" s="172">
        <f>C221</f>
        <v>4389839.07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259256462.64547601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169888443.62657243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9367859.8504633959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8806868.0119564943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116863329.44553173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564182963.58000016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2813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8598656.9189969301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9998881.4810030684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18597538.399999999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8888056.2300000004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8888056.2300000004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596058397.28000021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24522958.73999995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2595085.339999998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2490414.41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163608.58000000002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24581896.389999956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10659152.129999999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15357.24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106834141.36000001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1533930.13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33237202.27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2374711.1399999997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154654494.27000001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43079658.760000005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111574835.51000001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5440238.8399999999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5440238.8399999999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141596970.73999998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3212.8800000000006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1044248.2899999999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972861.89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2020323.06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205041226.72999999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205041226.72999999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205041226.72999999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-65464579.049999997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141596970.74000001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141596970.73999998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397938584.19999999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364608333.58999997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762546917.78999996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4389839.07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564182963.58000004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18597538.399999999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8888056.2300000004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596058397.28000009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166488520.50999987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2645164.33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2645164.33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169133684.83999988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73365721.569999993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16570288.76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5533416.96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19051622.960000001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267654.98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49813041.409999996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9064553.0099999998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732355.98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221579.8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1675036.87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2671133.12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5425667.0199999996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184392072.44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-15258387.600000113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-15258387.600000113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-15258387.600000113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Auburn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6962</v>
      </c>
      <c r="C414" s="194">
        <f>E138</f>
        <v>6962</v>
      </c>
      <c r="D414" s="179"/>
    </row>
    <row r="415" spans="1:5" ht="12.6" customHeight="1" x14ac:dyDescent="0.25">
      <c r="A415" s="179" t="s">
        <v>464</v>
      </c>
      <c r="B415" s="179">
        <f>D111</f>
        <v>39155</v>
      </c>
      <c r="C415" s="179">
        <f>E139</f>
        <v>39155</v>
      </c>
      <c r="D415" s="194">
        <f>SUM(C59:H59)+N59</f>
        <v>31723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73365721.569999993</v>
      </c>
      <c r="C427" s="179">
        <f t="shared" ref="C427:C434" si="13">CE61</f>
        <v>73365721.679999992</v>
      </c>
      <c r="D427" s="179"/>
    </row>
    <row r="428" spans="1:7" ht="12.6" customHeight="1" x14ac:dyDescent="0.25">
      <c r="A428" s="179" t="s">
        <v>3</v>
      </c>
      <c r="B428" s="179">
        <f t="shared" si="12"/>
        <v>16570288.76</v>
      </c>
      <c r="C428" s="179">
        <f t="shared" si="13"/>
        <v>16570289</v>
      </c>
      <c r="D428" s="179">
        <f>D173</f>
        <v>16570288.759999998</v>
      </c>
    </row>
    <row r="429" spans="1:7" ht="12.6" customHeight="1" x14ac:dyDescent="0.25">
      <c r="A429" s="179" t="s">
        <v>236</v>
      </c>
      <c r="B429" s="179">
        <f t="shared" si="12"/>
        <v>5533416.96</v>
      </c>
      <c r="C429" s="179">
        <f t="shared" si="13"/>
        <v>5533416.9600000018</v>
      </c>
      <c r="D429" s="179"/>
    </row>
    <row r="430" spans="1:7" ht="12.6" customHeight="1" x14ac:dyDescent="0.25">
      <c r="A430" s="179" t="s">
        <v>237</v>
      </c>
      <c r="B430" s="179">
        <f t="shared" si="12"/>
        <v>19051622.960000001</v>
      </c>
      <c r="C430" s="179">
        <f t="shared" si="13"/>
        <v>19051622.879999999</v>
      </c>
      <c r="D430" s="179"/>
    </row>
    <row r="431" spans="1:7" ht="12.6" customHeight="1" x14ac:dyDescent="0.25">
      <c r="A431" s="179" t="s">
        <v>444</v>
      </c>
      <c r="B431" s="179">
        <f t="shared" si="12"/>
        <v>267654.98</v>
      </c>
      <c r="C431" s="179">
        <f t="shared" si="13"/>
        <v>267655.11</v>
      </c>
      <c r="D431" s="179"/>
    </row>
    <row r="432" spans="1:7" ht="12.6" customHeight="1" x14ac:dyDescent="0.25">
      <c r="A432" s="179" t="s">
        <v>445</v>
      </c>
      <c r="B432" s="179">
        <f t="shared" si="12"/>
        <v>49813041.409999996</v>
      </c>
      <c r="C432" s="179">
        <f t="shared" si="13"/>
        <v>49813041.099999994</v>
      </c>
      <c r="D432" s="179"/>
    </row>
    <row r="433" spans="1:7" ht="12.6" customHeight="1" x14ac:dyDescent="0.25">
      <c r="A433" s="179" t="s">
        <v>6</v>
      </c>
      <c r="B433" s="179">
        <f t="shared" si="12"/>
        <v>9064553.0099999998</v>
      </c>
      <c r="C433" s="179">
        <f t="shared" si="13"/>
        <v>9064552</v>
      </c>
      <c r="D433" s="179">
        <f>C217</f>
        <v>9064553.0099999998</v>
      </c>
    </row>
    <row r="434" spans="1:7" ht="12.6" customHeight="1" x14ac:dyDescent="0.25">
      <c r="A434" s="179" t="s">
        <v>474</v>
      </c>
      <c r="B434" s="179">
        <f t="shared" si="12"/>
        <v>732355.98</v>
      </c>
      <c r="C434" s="179">
        <f t="shared" si="13"/>
        <v>732355.98</v>
      </c>
      <c r="D434" s="179">
        <f>D177</f>
        <v>732355.98</v>
      </c>
    </row>
    <row r="435" spans="1:7" ht="12.6" customHeight="1" x14ac:dyDescent="0.25">
      <c r="A435" s="179" t="s">
        <v>447</v>
      </c>
      <c r="B435" s="179">
        <f t="shared" si="12"/>
        <v>221579.8</v>
      </c>
      <c r="C435" s="179"/>
      <c r="D435" s="179">
        <f>D181</f>
        <v>221579.8</v>
      </c>
    </row>
    <row r="436" spans="1:7" ht="12.6" customHeight="1" x14ac:dyDescent="0.25">
      <c r="A436" s="179" t="s">
        <v>475</v>
      </c>
      <c r="B436" s="179">
        <f t="shared" si="12"/>
        <v>1675036.87</v>
      </c>
      <c r="C436" s="179"/>
      <c r="D436" s="179">
        <f>D186</f>
        <v>1675036.8699999999</v>
      </c>
    </row>
    <row r="437" spans="1:7" ht="12.6" customHeight="1" x14ac:dyDescent="0.25">
      <c r="A437" s="194" t="s">
        <v>449</v>
      </c>
      <c r="B437" s="194">
        <f t="shared" si="12"/>
        <v>2671133.12</v>
      </c>
      <c r="C437" s="194"/>
      <c r="D437" s="194">
        <f>D190</f>
        <v>2671133.1200000006</v>
      </c>
    </row>
    <row r="438" spans="1:7" ht="12.6" customHeight="1" x14ac:dyDescent="0.25">
      <c r="A438" s="194" t="s">
        <v>476</v>
      </c>
      <c r="B438" s="194">
        <f>C386+C387+C388</f>
        <v>4567749.79</v>
      </c>
      <c r="C438" s="194">
        <f>CD69</f>
        <v>4567750</v>
      </c>
      <c r="D438" s="194">
        <f>D181+D186+D190</f>
        <v>4567749.790000001</v>
      </c>
    </row>
    <row r="439" spans="1:7" ht="12.6" customHeight="1" x14ac:dyDescent="0.25">
      <c r="A439" s="179" t="s">
        <v>451</v>
      </c>
      <c r="B439" s="194">
        <f>C389</f>
        <v>5425667.0199999996</v>
      </c>
      <c r="C439" s="194">
        <f>SUM(C69:CC69)</f>
        <v>5425666.6700000009</v>
      </c>
      <c r="D439" s="179"/>
    </row>
    <row r="440" spans="1:7" ht="12.6" customHeight="1" x14ac:dyDescent="0.25">
      <c r="A440" s="179" t="s">
        <v>477</v>
      </c>
      <c r="B440" s="194">
        <f>B438+B439</f>
        <v>9993416.8099999987</v>
      </c>
      <c r="C440" s="194">
        <f>CE69</f>
        <v>9993416.6700000018</v>
      </c>
      <c r="D440" s="179"/>
    </row>
    <row r="441" spans="1:7" ht="12.6" customHeight="1" x14ac:dyDescent="0.25">
      <c r="A441" s="179" t="s">
        <v>478</v>
      </c>
      <c r="B441" s="179">
        <f>D390</f>
        <v>184392072.44</v>
      </c>
      <c r="C441" s="179">
        <f>SUM(C427:C437)+C440</f>
        <v>184392071.38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4389839.07</v>
      </c>
      <c r="C444" s="179">
        <f>C363</f>
        <v>4389839.07</v>
      </c>
      <c r="D444" s="179"/>
    </row>
    <row r="445" spans="1:7" ht="12.6" customHeight="1" x14ac:dyDescent="0.25">
      <c r="A445" s="179" t="s">
        <v>343</v>
      </c>
      <c r="B445" s="179">
        <f>D229</f>
        <v>564182963.58000016</v>
      </c>
      <c r="C445" s="179">
        <f>C364</f>
        <v>564182963.58000004</v>
      </c>
      <c r="D445" s="179"/>
    </row>
    <row r="446" spans="1:7" ht="12.6" customHeight="1" x14ac:dyDescent="0.25">
      <c r="A446" s="179" t="s">
        <v>351</v>
      </c>
      <c r="B446" s="179">
        <f>D236</f>
        <v>18597538.399999999</v>
      </c>
      <c r="C446" s="179">
        <f>C365</f>
        <v>18597538.399999999</v>
      </c>
      <c r="D446" s="179"/>
    </row>
    <row r="447" spans="1:7" ht="12.6" customHeight="1" x14ac:dyDescent="0.25">
      <c r="A447" s="179" t="s">
        <v>356</v>
      </c>
      <c r="B447" s="179">
        <f>D240</f>
        <v>8888056.2300000004</v>
      </c>
      <c r="C447" s="179">
        <f>C366</f>
        <v>8888056.2300000004</v>
      </c>
      <c r="D447" s="179"/>
    </row>
    <row r="448" spans="1:7" ht="12.6" customHeight="1" x14ac:dyDescent="0.25">
      <c r="A448" s="179" t="s">
        <v>358</v>
      </c>
      <c r="B448" s="179">
        <f>D242</f>
        <v>596058397.28000021</v>
      </c>
      <c r="C448" s="179">
        <f>D367</f>
        <v>596058397.28000009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2813</v>
      </c>
    </row>
    <row r="454" spans="1:7" ht="12.6" customHeight="1" x14ac:dyDescent="0.25">
      <c r="A454" s="179" t="s">
        <v>168</v>
      </c>
      <c r="B454" s="179">
        <f>C233</f>
        <v>8598656.9189969301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9998881.4810030684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2645164.33</v>
      </c>
      <c r="C458" s="194">
        <f>CE70</f>
        <v>2645164.33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397938584.19999999</v>
      </c>
      <c r="C463" s="194">
        <f>CE73</f>
        <v>397938584.19999999</v>
      </c>
      <c r="D463" s="194">
        <f>E141+E147+E153</f>
        <v>397938584.19999993</v>
      </c>
    </row>
    <row r="464" spans="1:7" ht="12.6" customHeight="1" x14ac:dyDescent="0.25">
      <c r="A464" s="179" t="s">
        <v>246</v>
      </c>
      <c r="B464" s="194">
        <f>C360</f>
        <v>364608333.58999997</v>
      </c>
      <c r="C464" s="194">
        <f>CE74</f>
        <v>364608333.59000003</v>
      </c>
      <c r="D464" s="194">
        <f>E142+E148+E154</f>
        <v>364608334</v>
      </c>
    </row>
    <row r="465" spans="1:7" ht="12.6" customHeight="1" x14ac:dyDescent="0.25">
      <c r="A465" s="179" t="s">
        <v>247</v>
      </c>
      <c r="B465" s="194">
        <f>D361</f>
        <v>762546917.78999996</v>
      </c>
      <c r="C465" s="194">
        <f>CE75</f>
        <v>762546917.79000008</v>
      </c>
      <c r="D465" s="194">
        <f>D463+D464</f>
        <v>762546918.19999993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10659152.129999999</v>
      </c>
      <c r="C468" s="179">
        <f>E195</f>
        <v>10659152.129999999</v>
      </c>
      <c r="D468" s="179"/>
    </row>
    <row r="469" spans="1:7" ht="12.6" customHeight="1" x14ac:dyDescent="0.25">
      <c r="A469" s="179" t="s">
        <v>333</v>
      </c>
      <c r="B469" s="179">
        <f t="shared" si="14"/>
        <v>15357.24</v>
      </c>
      <c r="C469" s="179">
        <f>E196</f>
        <v>15357.24</v>
      </c>
      <c r="D469" s="179"/>
    </row>
    <row r="470" spans="1:7" ht="12.6" customHeight="1" x14ac:dyDescent="0.25">
      <c r="A470" s="179" t="s">
        <v>334</v>
      </c>
      <c r="B470" s="179">
        <f t="shared" si="14"/>
        <v>106834141.36000001</v>
      </c>
      <c r="C470" s="179">
        <f>E197</f>
        <v>106834141.35999998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1533930.13</v>
      </c>
      <c r="C472" s="179">
        <f>E199</f>
        <v>1533930.13</v>
      </c>
      <c r="D472" s="179"/>
    </row>
    <row r="473" spans="1:7" ht="12.6" customHeight="1" x14ac:dyDescent="0.25">
      <c r="A473" s="179" t="s">
        <v>495</v>
      </c>
      <c r="B473" s="179">
        <f t="shared" si="14"/>
        <v>33237202.27</v>
      </c>
      <c r="C473" s="179">
        <f>SUM(E200:E201)</f>
        <v>33237202.27</v>
      </c>
      <c r="D473" s="179"/>
    </row>
    <row r="474" spans="1:7" ht="12.6" customHeight="1" x14ac:dyDescent="0.25">
      <c r="A474" s="179" t="s">
        <v>339</v>
      </c>
      <c r="B474" s="179">
        <f t="shared" si="14"/>
        <v>2374711.1399999997</v>
      </c>
      <c r="C474" s="179">
        <f>E202</f>
        <v>2374711.14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154654494.27000001</v>
      </c>
      <c r="C476" s="179">
        <f>E204</f>
        <v>154654494.26999998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43079658.760000005</v>
      </c>
      <c r="C478" s="179">
        <f>E217</f>
        <v>43079658.800000004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141596970.73999998</v>
      </c>
    </row>
    <row r="482" spans="1:12" ht="12.6" customHeight="1" x14ac:dyDescent="0.25">
      <c r="A482" s="180" t="s">
        <v>499</v>
      </c>
      <c r="C482" s="180">
        <f>D339</f>
        <v>141596970.74000001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Auburn Medical Center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7791335.5199999986</v>
      </c>
      <c r="C496" s="240">
        <f>C71</f>
        <v>8070213.2400000012</v>
      </c>
      <c r="D496" s="240">
        <v>5535</v>
      </c>
      <c r="E496" s="180">
        <f>C59</f>
        <v>5563</v>
      </c>
      <c r="F496" s="263">
        <f t="shared" ref="F496:G511" si="15">IF(B496=0,"",IF(D496=0,"",B496/D496))</f>
        <v>1407.6486937669374</v>
      </c>
      <c r="G496" s="264">
        <f t="shared" si="15"/>
        <v>1450.6944526334714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5704811.7200000007</v>
      </c>
      <c r="C497" s="240">
        <f>D71</f>
        <v>5786831.0599999996</v>
      </c>
      <c r="D497" s="240">
        <v>6154</v>
      </c>
      <c r="E497" s="180">
        <f>D59</f>
        <v>6185</v>
      </c>
      <c r="F497" s="263">
        <f t="shared" si="15"/>
        <v>927.00872928176807</v>
      </c>
      <c r="G497" s="263">
        <f t="shared" si="15"/>
        <v>935.62345351657234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7089573.4899999993</v>
      </c>
      <c r="C498" s="240">
        <f>E71</f>
        <v>7309248</v>
      </c>
      <c r="D498" s="240">
        <v>8087</v>
      </c>
      <c r="E498" s="180">
        <f>E59</f>
        <v>8127</v>
      </c>
      <c r="F498" s="263">
        <f t="shared" si="15"/>
        <v>876.66297638184733</v>
      </c>
      <c r="G498" s="263">
        <f t="shared" si="15"/>
        <v>899.37836840162424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573314.21</v>
      </c>
      <c r="C499" s="240">
        <f>F71</f>
        <v>723502.54000000015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8316842.5000000009</v>
      </c>
      <c r="C501" s="240">
        <f>H71</f>
        <v>9690761.8799999952</v>
      </c>
      <c r="D501" s="240">
        <v>11789</v>
      </c>
      <c r="E501" s="180">
        <f>H59</f>
        <v>11848</v>
      </c>
      <c r="F501" s="263">
        <f t="shared" si="15"/>
        <v>705.47480702349651</v>
      </c>
      <c r="G501" s="263">
        <f t="shared" si="15"/>
        <v>817.92385887913531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5339445.4799999986</v>
      </c>
      <c r="C508" s="240">
        <f>O71</f>
        <v>5831066.2499999991</v>
      </c>
      <c r="D508" s="240">
        <v>1203</v>
      </c>
      <c r="E508" s="180">
        <f>O59</f>
        <v>1209</v>
      </c>
      <c r="F508" s="263">
        <f t="shared" si="15"/>
        <v>4438.4417955112203</v>
      </c>
      <c r="G508" s="263">
        <f t="shared" si="15"/>
        <v>4823.0490074441677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11035833.999999998</v>
      </c>
      <c r="C509" s="240">
        <f>P71</f>
        <v>11160235.909999998</v>
      </c>
      <c r="D509" s="240">
        <v>568285</v>
      </c>
      <c r="E509" s="180">
        <f>P59</f>
        <v>571126</v>
      </c>
      <c r="F509" s="263">
        <f t="shared" si="15"/>
        <v>19.419541251308758</v>
      </c>
      <c r="G509" s="263">
        <f t="shared" si="15"/>
        <v>19.540759674747775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1280447.4900000002</v>
      </c>
      <c r="C511" s="240">
        <f>R71</f>
        <v>1426839.9999999998</v>
      </c>
      <c r="D511" s="240">
        <v>328080</v>
      </c>
      <c r="E511" s="180">
        <f>R59</f>
        <v>329720</v>
      </c>
      <c r="F511" s="263">
        <f t="shared" si="15"/>
        <v>3.9028514081931243</v>
      </c>
      <c r="G511" s="263">
        <f t="shared" si="15"/>
        <v>4.327429333980346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900247.48</v>
      </c>
      <c r="C512" s="240">
        <f>S71</f>
        <v>1089295.3399999999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5585.2899999999991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3974468.92</v>
      </c>
      <c r="C514" s="240">
        <f>U71</f>
        <v>4202958.8800000008</v>
      </c>
      <c r="D514" s="240">
        <v>273167</v>
      </c>
      <c r="E514" s="180">
        <f>U59</f>
        <v>274533</v>
      </c>
      <c r="F514" s="263">
        <f t="shared" si="17"/>
        <v>14.549593911416824</v>
      </c>
      <c r="G514" s="263">
        <f t="shared" si="17"/>
        <v>15.309485125649744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8290.8400000000292</v>
      </c>
      <c r="C515" s="240">
        <f>V71</f>
        <v>10196.64</v>
      </c>
      <c r="D515" s="240">
        <v>13669</v>
      </c>
      <c r="E515" s="180">
        <f>V59</f>
        <v>13737</v>
      </c>
      <c r="F515" s="263">
        <f t="shared" si="17"/>
        <v>0.60654327309971678</v>
      </c>
      <c r="G515" s="263">
        <f t="shared" si="17"/>
        <v>0.74227560602751685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790755.92999999993</v>
      </c>
      <c r="C516" s="240">
        <f>W71</f>
        <v>802299</v>
      </c>
      <c r="D516" s="240">
        <v>18397.069999999996</v>
      </c>
      <c r="E516" s="180">
        <f>W59</f>
        <v>18489</v>
      </c>
      <c r="F516" s="263">
        <f t="shared" si="17"/>
        <v>42.982710290279925</v>
      </c>
      <c r="G516" s="263">
        <f t="shared" si="17"/>
        <v>43.393314944020766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1368059.14</v>
      </c>
      <c r="C517" s="240">
        <f>X71</f>
        <v>1440171.8400000003</v>
      </c>
      <c r="D517" s="240">
        <v>14755</v>
      </c>
      <c r="E517" s="180">
        <f>X59</f>
        <v>14829</v>
      </c>
      <c r="F517" s="263">
        <f t="shared" si="17"/>
        <v>92.718342256862073</v>
      </c>
      <c r="G517" s="263">
        <f t="shared" si="17"/>
        <v>97.11860813271295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5772655.9199999999</v>
      </c>
      <c r="C518" s="240">
        <f>Y71</f>
        <v>5523797.8999999994</v>
      </c>
      <c r="D518" s="240">
        <v>67874.959999999992</v>
      </c>
      <c r="E518" s="180">
        <f>Y59</f>
        <v>68214</v>
      </c>
      <c r="F518" s="263">
        <f t="shared" si="17"/>
        <v>85.048387800154885</v>
      </c>
      <c r="G518" s="263">
        <f t="shared" si="17"/>
        <v>80.977481162224748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785880.4</v>
      </c>
      <c r="C520" s="240">
        <f>AA71</f>
        <v>813828.85000000021</v>
      </c>
      <c r="D520" s="240">
        <v>16363.480000000001</v>
      </c>
      <c r="E520" s="180">
        <f>AA59</f>
        <v>16445</v>
      </c>
      <c r="F520" s="263">
        <f t="shared" si="17"/>
        <v>48.026483364174368</v>
      </c>
      <c r="G520" s="263">
        <f t="shared" si="17"/>
        <v>49.487920340529051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7198240.379999999</v>
      </c>
      <c r="C521" s="240">
        <f>AB71</f>
        <v>7620682.3500000015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2133263.4399999995</v>
      </c>
      <c r="C522" s="240">
        <f>AC71</f>
        <v>2115451.9700000002</v>
      </c>
      <c r="D522" s="240">
        <v>52005.99</v>
      </c>
      <c r="E522" s="180">
        <f>AC59</f>
        <v>52266</v>
      </c>
      <c r="F522" s="263">
        <f t="shared" si="17"/>
        <v>41.019571783942574</v>
      </c>
      <c r="G522" s="263">
        <f t="shared" si="17"/>
        <v>40.47472486893966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606516.80000000005</v>
      </c>
      <c r="C523" s="240">
        <f>AD71</f>
        <v>656000</v>
      </c>
      <c r="D523" s="240">
        <v>2667</v>
      </c>
      <c r="E523" s="180">
        <f>AD59</f>
        <v>2680</v>
      </c>
      <c r="F523" s="263">
        <f t="shared" si="17"/>
        <v>227.41537307836523</v>
      </c>
      <c r="G523" s="263">
        <f t="shared" si="17"/>
        <v>244.77611940298507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3.8410941094468853E-13</v>
      </c>
      <c r="C524" s="240">
        <f>AE71</f>
        <v>71330.679999999993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12590189.720000003</v>
      </c>
      <c r="C526" s="240">
        <f>AG71</f>
        <v>14039810.460000003</v>
      </c>
      <c r="D526" s="240">
        <v>39012</v>
      </c>
      <c r="E526" s="180">
        <f>AG59</f>
        <v>39207</v>
      </c>
      <c r="F526" s="263">
        <f t="shared" si="17"/>
        <v>322.72607710448074</v>
      </c>
      <c r="G526" s="263">
        <f t="shared" si="17"/>
        <v>358.09448465835192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1361990.01</v>
      </c>
      <c r="C528" s="240">
        <f>AI71</f>
        <v>1321437.56</v>
      </c>
      <c r="D528" s="240">
        <v>4312</v>
      </c>
      <c r="E528" s="180">
        <f>AI59</f>
        <v>4334</v>
      </c>
      <c r="F528" s="263">
        <f t="shared" ref="F528:G540" si="18">IF(B528=0,"",IF(D528=0,"",B528/D528))</f>
        <v>315.86039192949909</v>
      </c>
      <c r="G528" s="263">
        <f t="shared" si="18"/>
        <v>304.90022150438398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734201.36</v>
      </c>
      <c r="C529" s="240">
        <f>AJ71</f>
        <v>811096.02000000014</v>
      </c>
      <c r="D529" s="240">
        <v>1031</v>
      </c>
      <c r="E529" s="180">
        <f>AJ59</f>
        <v>1036</v>
      </c>
      <c r="F529" s="263">
        <f t="shared" si="18"/>
        <v>712.1254704170708</v>
      </c>
      <c r="G529" s="263">
        <f t="shared" si="18"/>
        <v>782.9112162162163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762317.25000000023</v>
      </c>
      <c r="C530" s="240">
        <f>AK71</f>
        <v>932421.85</v>
      </c>
      <c r="D530" s="240">
        <v>26371</v>
      </c>
      <c r="E530" s="180">
        <f>AK59</f>
        <v>26503</v>
      </c>
      <c r="F530" s="263">
        <f t="shared" si="18"/>
        <v>28.907407758522627</v>
      </c>
      <c r="G530" s="263">
        <f t="shared" si="18"/>
        <v>35.181747349356677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55.010000000000005</v>
      </c>
      <c r="C531" s="240">
        <f>AL71</f>
        <v>1087.1699999999998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6757563.2899999982</v>
      </c>
      <c r="C541" s="240">
        <f>AV71</f>
        <v>7649483.7899999982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1073655.9500000002</v>
      </c>
      <c r="C542" s="240">
        <f>AW71</f>
        <v>1238943.6899999997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1794400.4100000004</v>
      </c>
      <c r="C544" s="240">
        <f>AY71</f>
        <v>1923289.9899999998</v>
      </c>
      <c r="D544" s="240">
        <v>118368</v>
      </c>
      <c r="E544" s="180">
        <f>AY59</f>
        <v>118568</v>
      </c>
      <c r="F544" s="263">
        <f t="shared" ref="F544:G550" si="19">IF(B544=0,"",IF(D544=0,"",B544/D544))</f>
        <v>15.159506032035688</v>
      </c>
      <c r="G544" s="263">
        <f t="shared" si="19"/>
        <v>16.220987028540581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36401.19999999991</v>
      </c>
      <c r="C546" s="240">
        <f>BA71</f>
        <v>62296.79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1107032.2400000002</v>
      </c>
      <c r="C547" s="240">
        <f>BB71</f>
        <v>1192904.99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556561.07999999996</v>
      </c>
      <c r="C548" s="240">
        <f>BC71</f>
        <v>475964.52000000008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606613.55999999982</v>
      </c>
      <c r="C549" s="240">
        <f>BD71</f>
        <v>606861.05999999994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0</v>
      </c>
      <c r="D550" s="240">
        <v>186810</v>
      </c>
      <c r="E550" s="180">
        <f>BE59</f>
        <v>186810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1968560.2300000002</v>
      </c>
      <c r="C557" s="240">
        <f>BL71</f>
        <v>1656340.9499999995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4542807.3</v>
      </c>
      <c r="C559" s="240">
        <f>BN71</f>
        <v>5357552.8500000015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1150190.1399999997</v>
      </c>
      <c r="C569" s="240">
        <f>BX71</f>
        <v>1118260.5600000003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1317215.5599999998</v>
      </c>
      <c r="C570" s="240">
        <f>BY71</f>
        <v>598599.21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714063.1399999999</v>
      </c>
      <c r="C571" s="240">
        <f>BZ71</f>
        <v>1089568.0500000005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65569189.179999992</v>
      </c>
      <c r="C574" s="240">
        <f>CC71</f>
        <v>62752939.919999994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4567750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186810</v>
      </c>
      <c r="E612" s="180">
        <f>SUM(C624:D647)+SUM(C668:D713)</f>
        <v>112747609.00993949</v>
      </c>
      <c r="F612" s="180">
        <f>CE64-(AX64+BD64+BE64+BG64+BJ64+BN64+BP64+BQ64+CB64+CC64+CD64)</f>
        <v>18572574.599999998</v>
      </c>
      <c r="G612" s="180">
        <f>CE77-(AX77+AY77+BD77+BE77+BG77+BJ77+BN77+BP77+BQ77+CB77+CC77+CD77)</f>
        <v>118568</v>
      </c>
      <c r="H612" s="197">
        <f>CE60-(AX60+AY60+AZ60+BD60+BE60+BG60+BJ60+BN60+BO60+BP60+BQ60+BR60+CB60+CC60+CD60)</f>
        <v>673.23776782170887</v>
      </c>
      <c r="I612" s="180">
        <f>CE78-(AX78+AY78+AZ78+BD78+BE78+BF78+BG78+BJ78+BN78+BO78+BP78+BQ78+BR78+CB78+CC78+CD78)</f>
        <v>53909</v>
      </c>
      <c r="J612" s="180">
        <f>CE79-(AX79+AY79+AZ79+BA79+BD79+BE79+BF79+BG79+BJ79+BN79+BO79+BP79+BQ79+BR79+CB79+CC79+CD79)</f>
        <v>1308850</v>
      </c>
      <c r="K612" s="180">
        <f>CE75-(AW75+AX75+AY75+AZ75+BA75+BB75+BC75+BD75+BE75+BF75+BG75+BH75+BI75+BJ75+BK75+BL75+BM75+BN75+BO75+BP75+BQ75+BR75+BS75+BT75+BU75+BV75+BW75+BX75+CB75+CC75+CD75)</f>
        <v>762546917.79000008</v>
      </c>
      <c r="L612" s="197">
        <f>CE80-(AW80+AX80+AY80+AZ80+BA80+BB80+BC80+BD80+BE80+BF80+BG80+BH80+BI80+BJ80+BK80+BL80+BM80+BN80+BO80+BP80+BQ80+BR80+BS80+BT80+BU80+BV80+BW80+BX80+BY80+BZ80+CA80+CB80+CC80+CD80)</f>
        <v>235.23702191344597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4567750</v>
      </c>
      <c r="D615" s="266">
        <f>SUM(C614:C615)</f>
        <v>4567750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5357552.8500000015</v>
      </c>
      <c r="D619" s="180">
        <f>(D615/D612)*BN76</f>
        <v>181355.39719501097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62752939.919999994</v>
      </c>
      <c r="D620" s="180">
        <f>(D615/D612)*CC76</f>
        <v>707449.87286547828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68999298.04006049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606861.05999999994</v>
      </c>
      <c r="D624" s="180">
        <f>(D615/D612)*BD76</f>
        <v>0</v>
      </c>
      <c r="E624" s="180">
        <f>(E623/E612)*SUM(C624:D624)</f>
        <v>371386.91911555862</v>
      </c>
      <c r="F624" s="180">
        <f>SUM(C624:E624)</f>
        <v>978247.97911555856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1923289.9899999998</v>
      </c>
      <c r="D625" s="180">
        <f>(D615/D612)*AY76</f>
        <v>141108.53407205181</v>
      </c>
      <c r="E625" s="180">
        <f>(E623/E612)*SUM(C625:D625)</f>
        <v>1263370.9068132096</v>
      </c>
      <c r="F625" s="180">
        <f>(F624/F612)*AY64</f>
        <v>23432.796079998301</v>
      </c>
      <c r="G625" s="180">
        <f>SUM(C625:F625)</f>
        <v>3351202.2269652593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62296.79</v>
      </c>
      <c r="D630" s="180">
        <f>(D615/D612)*BA76</f>
        <v>0</v>
      </c>
      <c r="E630" s="180">
        <f>(E623/E612)*SUM(C630:D630)</f>
        <v>38124.398538421534</v>
      </c>
      <c r="F630" s="180">
        <f>(F624/F612)*BA64</f>
        <v>8.4632792528553349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100429.65181767438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1238943.6899999997</v>
      </c>
      <c r="D631" s="180">
        <f>(D615/D612)*AW76</f>
        <v>0</v>
      </c>
      <c r="E631" s="180">
        <f>(E623/E612)*SUM(C631:D631)</f>
        <v>758208.93828113086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1192904.99</v>
      </c>
      <c r="D632" s="180">
        <f>(D615/D612)*BB76</f>
        <v>2053.9103902360689</v>
      </c>
      <c r="E632" s="180">
        <f>(E623/E612)*SUM(C632:D632)</f>
        <v>731291.1203853573</v>
      </c>
      <c r="F632" s="180">
        <f>(F624/F612)*BB64</f>
        <v>50.112325827477555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475964.52000000008</v>
      </c>
      <c r="D633" s="180">
        <f>(D615/D612)*BC76</f>
        <v>0</v>
      </c>
      <c r="E633" s="180">
        <f>(E623/E612)*SUM(C633:D633)</f>
        <v>291280.83566791337</v>
      </c>
      <c r="F633" s="180">
        <f>(F624/F612)*BC64</f>
        <v>546.63840328827996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1656340.9499999995</v>
      </c>
      <c r="D637" s="180">
        <f>(D615/D612)*BL76</f>
        <v>40466.924950484448</v>
      </c>
      <c r="E637" s="180">
        <f>(E623/E612)*SUM(C637:D637)</f>
        <v>1038412.7282921701</v>
      </c>
      <c r="F637" s="180">
        <f>(F624/F612)*BL64</f>
        <v>2122.0835247445134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1118260.5600000003</v>
      </c>
      <c r="D644" s="180">
        <f>(D615/D612)*BX76</f>
        <v>0</v>
      </c>
      <c r="E644" s="180">
        <f>(E623/E612)*SUM(C644:D644)</f>
        <v>684353.25895986706</v>
      </c>
      <c r="F644" s="180">
        <f>(F624/F612)*BX64</f>
        <v>328.34816178738669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9231529.609342806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598599.21</v>
      </c>
      <c r="D645" s="180">
        <f>(D615/D612)*BY76</f>
        <v>5697.1562014881429</v>
      </c>
      <c r="E645" s="180">
        <f>(E623/E612)*SUM(C645:D645)</f>
        <v>369817.3774344626</v>
      </c>
      <c r="F645" s="180">
        <f>(F624/F612)*BY64</f>
        <v>788.37279213449256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1089568.0500000005</v>
      </c>
      <c r="D646" s="180">
        <f>(D615/D612)*BZ76</f>
        <v>0</v>
      </c>
      <c r="E646" s="180">
        <f>(E623/E612)*SUM(C646:D646)</f>
        <v>666794.01254752965</v>
      </c>
      <c r="F646" s="180">
        <f>(F624/F612)*BZ64</f>
        <v>132.84209197187815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2731397.0210675872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82641272.579999983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8070213.2400000012</v>
      </c>
      <c r="D668" s="180">
        <f>(D615/D612)*C76</f>
        <v>219817.31438359831</v>
      </c>
      <c r="E668" s="180">
        <f>(E623/E612)*SUM(C668:D668)</f>
        <v>5073334.0955611346</v>
      </c>
      <c r="F668" s="180">
        <f>(F624/F612)*C64</f>
        <v>39288.730798432065</v>
      </c>
      <c r="G668" s="180">
        <f>(G625/G612)*C77</f>
        <v>179843.63209449383</v>
      </c>
      <c r="H668" s="180">
        <f>(H628/H612)*C60</f>
        <v>0</v>
      </c>
      <c r="I668" s="180">
        <f>(I629/I612)*C78</f>
        <v>0</v>
      </c>
      <c r="J668" s="180">
        <f>(J630/J612)*C79</f>
        <v>8603.103917024604</v>
      </c>
      <c r="K668" s="180">
        <f>(K644/K612)*C75</f>
        <v>316725.30960524769</v>
      </c>
      <c r="L668" s="180">
        <f>(L647/L612)*C80</f>
        <v>415811.68424572691</v>
      </c>
      <c r="M668" s="180">
        <f t="shared" ref="M668:M713" si="20">ROUND(SUM(D668:L668),0)</f>
        <v>6253424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5786831.0599999996</v>
      </c>
      <c r="D669" s="180">
        <f>(D615/D612)*D76</f>
        <v>241114.40902521278</v>
      </c>
      <c r="E669" s="180">
        <f>(E623/E612)*SUM(C669:D669)</f>
        <v>3688982.9384305277</v>
      </c>
      <c r="F669" s="180">
        <f>(F624/F612)*D64</f>
        <v>21364.67096429662</v>
      </c>
      <c r="G669" s="180">
        <f>(G625/G612)*D77</f>
        <v>573051.96302308072</v>
      </c>
      <c r="H669" s="180">
        <f>(H628/H612)*D60</f>
        <v>0</v>
      </c>
      <c r="I669" s="180">
        <f>(I629/I612)*D78</f>
        <v>0</v>
      </c>
      <c r="J669" s="180">
        <f>(J630/J612)*D79</f>
        <v>5326.0671520559381</v>
      </c>
      <c r="K669" s="180">
        <f>(K644/K612)*D75</f>
        <v>307396.78356680612</v>
      </c>
      <c r="L669" s="180">
        <f>(L647/L612)*D80</f>
        <v>304597.4469913271</v>
      </c>
      <c r="M669" s="180">
        <f t="shared" si="20"/>
        <v>5141834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7309248</v>
      </c>
      <c r="D670" s="180">
        <f>(D615/D612)*E76</f>
        <v>517952.18805203144</v>
      </c>
      <c r="E670" s="180">
        <f>(E623/E612)*SUM(C670:D670)</f>
        <v>4790091.101151498</v>
      </c>
      <c r="F670" s="180">
        <f>(F624/F612)*E64</f>
        <v>29490.743212088881</v>
      </c>
      <c r="G670" s="180">
        <f>(G625/G612)*E77</f>
        <v>938900.77236319205</v>
      </c>
      <c r="H670" s="180">
        <f>(H628/H612)*E60</f>
        <v>0</v>
      </c>
      <c r="I670" s="180">
        <f>(I629/I612)*E78</f>
        <v>0</v>
      </c>
      <c r="J670" s="180">
        <f>(J630/J612)*E79</f>
        <v>7200.4572919513803</v>
      </c>
      <c r="K670" s="180">
        <f>(K644/K612)*E75</f>
        <v>293164.19942832214</v>
      </c>
      <c r="L670" s="180">
        <f>(L647/L612)*E80</f>
        <v>387406.60662099352</v>
      </c>
      <c r="M670" s="180">
        <f t="shared" si="20"/>
        <v>6964206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723502.54000000015</v>
      </c>
      <c r="D671" s="180">
        <f>(D615/D612)*F76</f>
        <v>0</v>
      </c>
      <c r="E671" s="180">
        <f>(E623/E612)*SUM(C671:D671)</f>
        <v>442769.18888630171</v>
      </c>
      <c r="F671" s="180">
        <f>(F624/F612)*F64</f>
        <v>12.062859189002545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94.912444662426935</v>
      </c>
      <c r="L671" s="180">
        <f>(L647/L612)*F80</f>
        <v>356.70821441063225</v>
      </c>
      <c r="M671" s="180">
        <f t="shared" si="20"/>
        <v>443233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9690761.8799999952</v>
      </c>
      <c r="D673" s="180">
        <f>(D615/D612)*H76</f>
        <v>394986.5290937316</v>
      </c>
      <c r="E673" s="180">
        <f>(E623/E612)*SUM(C673:D673)</f>
        <v>6172277.7675469341</v>
      </c>
      <c r="F673" s="180">
        <f>(F624/F612)*H64</f>
        <v>9415.5951607383613</v>
      </c>
      <c r="G673" s="180">
        <f>(G625/G612)*H77</f>
        <v>1077450.7463577243</v>
      </c>
      <c r="H673" s="180">
        <f>(H628/H612)*H60</f>
        <v>0</v>
      </c>
      <c r="I673" s="180">
        <f>(I629/I612)*H78</f>
        <v>0</v>
      </c>
      <c r="J673" s="180">
        <f>(J630/J612)*H79</f>
        <v>6622.8246993063467</v>
      </c>
      <c r="K673" s="180">
        <f>(K644/K612)*H75</f>
        <v>829096.09894752677</v>
      </c>
      <c r="L673" s="180">
        <f>(L647/L612)*H80</f>
        <v>333882.49740958709</v>
      </c>
      <c r="M673" s="180">
        <f t="shared" si="20"/>
        <v>8823732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5831066.2499999991</v>
      </c>
      <c r="D680" s="180">
        <f>(D615/D612)*O76</f>
        <v>451811.38322359615</v>
      </c>
      <c r="E680" s="180">
        <f>(E623/E612)*SUM(C680:D680)</f>
        <v>3844996.3610829865</v>
      </c>
      <c r="F680" s="180">
        <f>(F624/F612)*O64</f>
        <v>31950.459855471003</v>
      </c>
      <c r="G680" s="180">
        <f>(G625/G612)*O77</f>
        <v>231086.20713571925</v>
      </c>
      <c r="H680" s="180">
        <f>(H628/H612)*O60</f>
        <v>0</v>
      </c>
      <c r="I680" s="180">
        <f>(I629/I612)*O78</f>
        <v>0</v>
      </c>
      <c r="J680" s="180">
        <f>(J630/J612)*O79</f>
        <v>9563.3950829322293</v>
      </c>
      <c r="K680" s="180">
        <f>(K644/K612)*O75</f>
        <v>230368.99181173442</v>
      </c>
      <c r="L680" s="180">
        <f>(L647/L612)*O80</f>
        <v>256228.47934270417</v>
      </c>
      <c r="M680" s="180">
        <f t="shared" si="20"/>
        <v>5056005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11160235.909999998</v>
      </c>
      <c r="D681" s="180">
        <f>(D615/D612)*P76</f>
        <v>357258.15133022855</v>
      </c>
      <c r="E681" s="180">
        <f>(E623/E612)*SUM(C681:D681)</f>
        <v>7048477.6785137216</v>
      </c>
      <c r="F681" s="180">
        <f>(F624/F612)*P64</f>
        <v>340363.85036170355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10495.909548715317</v>
      </c>
      <c r="K681" s="180">
        <f>(K644/K612)*P75</f>
        <v>1673708.0945294979</v>
      </c>
      <c r="L681" s="180">
        <f>(L647/L612)*P80</f>
        <v>104281.66168626893</v>
      </c>
      <c r="M681" s="180">
        <f t="shared" si="20"/>
        <v>9534585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1426839.9999999998</v>
      </c>
      <c r="D683" s="180">
        <f>(D615/D612)*R76</f>
        <v>75041.083186124932</v>
      </c>
      <c r="E683" s="180">
        <f>(E623/E612)*SUM(C683:D683)</f>
        <v>919121.40212527872</v>
      </c>
      <c r="F683" s="180">
        <f>(F624/F612)*R64</f>
        <v>1018.627923572395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1551.7353773991131</v>
      </c>
      <c r="K683" s="180">
        <f>(K644/K612)*R75</f>
        <v>200154.15983151327</v>
      </c>
      <c r="L683" s="180">
        <f>(L647/L612)*R80</f>
        <v>69179.963343403913</v>
      </c>
      <c r="M683" s="180">
        <f t="shared" si="20"/>
        <v>1266067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1089295.3399999999</v>
      </c>
      <c r="D684" s="180">
        <f>(D615/D612)*S76</f>
        <v>42447.481398212083</v>
      </c>
      <c r="E684" s="180">
        <f>(E623/E612)*SUM(C684:D684)</f>
        <v>692604.13523687259</v>
      </c>
      <c r="F684" s="180">
        <f>(F624/F612)*S64</f>
        <v>12944.320152172315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747996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5585.2899999999991</v>
      </c>
      <c r="D685" s="180">
        <f>(D615/D612)*T76</f>
        <v>0</v>
      </c>
      <c r="E685" s="180">
        <f>(E623/E612)*SUM(C685:D685)</f>
        <v>3418.086580587224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3418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4202958.8800000008</v>
      </c>
      <c r="D686" s="180">
        <f>(D615/D612)*U76</f>
        <v>96362.629141908896</v>
      </c>
      <c r="E686" s="180">
        <f>(E623/E612)*SUM(C686:D686)</f>
        <v>2631099.3978876616</v>
      </c>
      <c r="F686" s="180">
        <f>(F624/F612)*U64</f>
        <v>66270.427741894469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518843.64470777102</v>
      </c>
      <c r="L686" s="180">
        <f>(L647/L612)*U80</f>
        <v>0</v>
      </c>
      <c r="M686" s="180">
        <f t="shared" si="20"/>
        <v>3312576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10196.64</v>
      </c>
      <c r="D687" s="180">
        <f>(D615/D612)*V76</f>
        <v>0</v>
      </c>
      <c r="E687" s="180">
        <f>(E623/E612)*SUM(C687:D687)</f>
        <v>6240.1412193599463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787.56919911113562</v>
      </c>
      <c r="K687" s="180">
        <f>(K644/K612)*V75</f>
        <v>45767.095576880587</v>
      </c>
      <c r="L687" s="180">
        <f>(L647/L612)*V80</f>
        <v>0</v>
      </c>
      <c r="M687" s="180">
        <f t="shared" si="20"/>
        <v>52795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802299</v>
      </c>
      <c r="D688" s="180">
        <f>(D615/D612)*W76</f>
        <v>17091.46860446443</v>
      </c>
      <c r="E688" s="180">
        <f>(E623/E612)*SUM(C688:D688)</f>
        <v>501450.69727766997</v>
      </c>
      <c r="F688" s="180">
        <f>(F624/F612)*W64</f>
        <v>1752.9733068145313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116023.66658552412</v>
      </c>
      <c r="L688" s="180">
        <f>(L647/L612)*W80</f>
        <v>0</v>
      </c>
      <c r="M688" s="180">
        <f t="shared" si="20"/>
        <v>636319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1440171.8400000003</v>
      </c>
      <c r="D689" s="180">
        <f>(D615/D612)*X76</f>
        <v>36774.776510893418</v>
      </c>
      <c r="E689" s="180">
        <f>(E623/E612)*SUM(C689:D689)</f>
        <v>903862.00360940816</v>
      </c>
      <c r="F689" s="180">
        <f>(F624/F612)*X64</f>
        <v>10743.179128083932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654029.66923548258</v>
      </c>
      <c r="L689" s="180">
        <f>(L647/L612)*X80</f>
        <v>0</v>
      </c>
      <c r="M689" s="180">
        <f t="shared" si="20"/>
        <v>1605410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5523797.8999999994</v>
      </c>
      <c r="D690" s="180">
        <f>(D615/D612)*Y76</f>
        <v>322390.57732455438</v>
      </c>
      <c r="E690" s="180">
        <f>(E623/E612)*SUM(C690:D690)</f>
        <v>3577751.2684080354</v>
      </c>
      <c r="F690" s="180">
        <f>(F624/F612)*Y64</f>
        <v>54351.883054958817</v>
      </c>
      <c r="G690" s="180">
        <f>(G625/G612)*Y77</f>
        <v>593.54334024585421</v>
      </c>
      <c r="H690" s="180">
        <f>(H628/H612)*Y60</f>
        <v>0</v>
      </c>
      <c r="I690" s="180">
        <f>(I629/I612)*Y78</f>
        <v>0</v>
      </c>
      <c r="J690" s="180">
        <f>(J630/J612)*Y79</f>
        <v>16793.6240866193</v>
      </c>
      <c r="K690" s="180">
        <f>(K644/K612)*Y75</f>
        <v>511408.34991449892</v>
      </c>
      <c r="L690" s="180">
        <f>(L647/L612)*Y80</f>
        <v>40728.360974129522</v>
      </c>
      <c r="M690" s="180">
        <f t="shared" si="20"/>
        <v>4524018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813828.85000000021</v>
      </c>
      <c r="D692" s="180">
        <f>(D615/D612)*AA76</f>
        <v>56433.633103152933</v>
      </c>
      <c r="E692" s="180">
        <f>(E623/E612)*SUM(C692:D692)</f>
        <v>532583.36005532462</v>
      </c>
      <c r="F692" s="180">
        <f>(F624/F612)*AA64</f>
        <v>12296.605396796429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955.9942178220615</v>
      </c>
      <c r="K692" s="180">
        <f>(K644/K612)*AA75</f>
        <v>79287.277654829071</v>
      </c>
      <c r="L692" s="180">
        <f>(L647/L612)*AA80</f>
        <v>0</v>
      </c>
      <c r="M692" s="180">
        <f t="shared" si="20"/>
        <v>681557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7620682.3500000015</v>
      </c>
      <c r="D693" s="180">
        <f>(D615/D612)*AB76</f>
        <v>41640.588030619343</v>
      </c>
      <c r="E693" s="180">
        <f>(E623/E612)*SUM(C693:D693)</f>
        <v>4689189.4978789175</v>
      </c>
      <c r="F693" s="180">
        <f>(F624/F612)*AB64</f>
        <v>190396.18957003302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511882.07269534771</v>
      </c>
      <c r="L693" s="180">
        <f>(L647/L612)*AB80</f>
        <v>0</v>
      </c>
      <c r="M693" s="180">
        <f t="shared" si="20"/>
        <v>5433108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2115451.9700000002</v>
      </c>
      <c r="D694" s="180">
        <f>(D615/D612)*AC76</f>
        <v>6552.9521974198378</v>
      </c>
      <c r="E694" s="180">
        <f>(E623/E612)*SUM(C694:D694)</f>
        <v>1298624.8786550097</v>
      </c>
      <c r="F694" s="180">
        <f>(F624/F612)*AC64</f>
        <v>10780.740855328075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225.28284962882836</v>
      </c>
      <c r="K694" s="180">
        <f>(K644/K612)*AC75</f>
        <v>297848.25338712014</v>
      </c>
      <c r="L694" s="180">
        <f>(L647/L612)*AC80</f>
        <v>0</v>
      </c>
      <c r="M694" s="180">
        <f t="shared" si="20"/>
        <v>1614032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656000</v>
      </c>
      <c r="D695" s="180">
        <f>(D615/D612)*AD76</f>
        <v>0</v>
      </c>
      <c r="E695" s="180">
        <f>(E623/E612)*SUM(C695:D695)</f>
        <v>401458.97471128969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15898.706125856472</v>
      </c>
      <c r="L695" s="180">
        <f>(L647/L612)*AD80</f>
        <v>0</v>
      </c>
      <c r="M695" s="180">
        <f t="shared" si="20"/>
        <v>417358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71330.679999999993</v>
      </c>
      <c r="D696" s="180">
        <f>(D615/D612)*AE76</f>
        <v>126535.55082704352</v>
      </c>
      <c r="E696" s="180">
        <f>(E623/E612)*SUM(C696:D696)</f>
        <v>121090.20450886019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247626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14039810.460000003</v>
      </c>
      <c r="D698" s="180">
        <f>(D615/D612)*AG76</f>
        <v>238204.70263904502</v>
      </c>
      <c r="E698" s="180">
        <f>(E623/E612)*SUM(C698:D698)</f>
        <v>8737861.7806483544</v>
      </c>
      <c r="F698" s="180">
        <f>(F624/F612)*AG64</f>
        <v>53273.295842300766</v>
      </c>
      <c r="G698" s="180">
        <f>(G625/G612)*AG77</f>
        <v>136260.59253929826</v>
      </c>
      <c r="H698" s="180">
        <f>(H628/H612)*AG60</f>
        <v>0</v>
      </c>
      <c r="I698" s="180">
        <f>(I629/I612)*AG78</f>
        <v>0</v>
      </c>
      <c r="J698" s="180">
        <f>(J630/J612)*AG79</f>
        <v>20303.616822798154</v>
      </c>
      <c r="K698" s="180">
        <f>(K644/K612)*AG75</f>
        <v>1950769.859843299</v>
      </c>
      <c r="L698" s="180">
        <f>(L647/L612)*AG80</f>
        <v>499677.97712217842</v>
      </c>
      <c r="M698" s="180">
        <f t="shared" si="20"/>
        <v>11636352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1321437.56</v>
      </c>
      <c r="D700" s="180">
        <f>(D615/D612)*AI76</f>
        <v>19145.378994700499</v>
      </c>
      <c r="E700" s="180">
        <f>(E623/E612)*SUM(C700:D700)</f>
        <v>820410.14055527432</v>
      </c>
      <c r="F700" s="180">
        <f>(F624/F612)*AI64</f>
        <v>11965.249157599712</v>
      </c>
      <c r="G700" s="180">
        <f>(G625/G612)*AI77</f>
        <v>11899.130773500221</v>
      </c>
      <c r="H700" s="180">
        <f>(H628/H612)*AI60</f>
        <v>0</v>
      </c>
      <c r="I700" s="180">
        <f>(I629/I612)*AI78</f>
        <v>0</v>
      </c>
      <c r="J700" s="180">
        <f>(J630/J612)*AI79</f>
        <v>5293.3796541193306</v>
      </c>
      <c r="K700" s="180">
        <f>(K644/K612)*AI75</f>
        <v>39808.736845792577</v>
      </c>
      <c r="L700" s="180">
        <f>(L647/L612)*AI80</f>
        <v>69216.050555756738</v>
      </c>
      <c r="M700" s="180">
        <f t="shared" si="20"/>
        <v>977738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811096.02000000014</v>
      </c>
      <c r="D701" s="180">
        <f>(D615/D612)*AJ76</f>
        <v>0</v>
      </c>
      <c r="E701" s="180">
        <f>(E623/E612)*SUM(C701:D701)</f>
        <v>496374.6594231826</v>
      </c>
      <c r="F701" s="180">
        <f>(F624/F612)*AJ64</f>
        <v>2058.1180306553133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57329.017246234944</v>
      </c>
      <c r="L701" s="180">
        <f>(L647/L612)*AJ80</f>
        <v>0</v>
      </c>
      <c r="M701" s="180">
        <f t="shared" si="20"/>
        <v>555762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932421.85</v>
      </c>
      <c r="D702" s="180">
        <f>(D615/D612)*AK76</f>
        <v>44207.976018414432</v>
      </c>
      <c r="E702" s="180">
        <f>(E623/E612)*SUM(C702:D702)</f>
        <v>597678.06192960043</v>
      </c>
      <c r="F702" s="180">
        <f>(F624/F612)*AK64</f>
        <v>656.87172013882594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38389.209495832278</v>
      </c>
      <c r="L702" s="180">
        <f>(L647/L612)*AK80</f>
        <v>0</v>
      </c>
      <c r="M702" s="180">
        <f t="shared" si="20"/>
        <v>680932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1087.1699999999998</v>
      </c>
      <c r="D703" s="180">
        <f>(D615/D612)*AL76</f>
        <v>44207.976018414432</v>
      </c>
      <c r="E703" s="180">
        <f>(E623/E612)*SUM(C703:D703)</f>
        <v>27719.729999925021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71928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7649483.7899999982</v>
      </c>
      <c r="D713" s="180">
        <f>(D615/D612)*AV76</f>
        <v>139641.4552218832</v>
      </c>
      <c r="E713" s="180">
        <f>(E623/E612)*SUM(C713:D713)</f>
        <v>4766789.9921411574</v>
      </c>
      <c r="F713" s="180">
        <f>(F624/F612)*AV64</f>
        <v>50443.727364285405</v>
      </c>
      <c r="G713" s="180">
        <f>(G625/G612)*AV77</f>
        <v>202115.63933800493</v>
      </c>
      <c r="H713" s="180">
        <f>(H628/H612)*AV60</f>
        <v>0</v>
      </c>
      <c r="I713" s="180">
        <f>(I629/I612)*AV78</f>
        <v>0</v>
      </c>
      <c r="J713" s="180">
        <f>(J630/J612)*AV79</f>
        <v>6706.6919181906478</v>
      </c>
      <c r="K713" s="180">
        <f>(K644/K612)*AV75</f>
        <v>543535.49986302468</v>
      </c>
      <c r="L713" s="180">
        <f>(L647/L612)*AV80</f>
        <v>250029.58456110032</v>
      </c>
      <c r="M713" s="180">
        <f t="shared" si="20"/>
        <v>5959263</v>
      </c>
      <c r="N713" s="199" t="s">
        <v>741</v>
      </c>
    </row>
    <row r="715" spans="1:83" ht="12.6" customHeight="1" x14ac:dyDescent="0.25">
      <c r="C715" s="180">
        <f>SUM(C614:C647)+SUM(C668:C713)</f>
        <v>181746907.04999998</v>
      </c>
      <c r="D715" s="180">
        <f>SUM(D616:D647)+SUM(D668:D713)</f>
        <v>4567750</v>
      </c>
      <c r="E715" s="180">
        <f>SUM(E624:E647)+SUM(E668:E713)</f>
        <v>68999298.040060505</v>
      </c>
      <c r="F715" s="180">
        <f>SUM(F625:F648)+SUM(F668:F713)</f>
        <v>978247.97911555867</v>
      </c>
      <c r="G715" s="180">
        <f>SUM(G626:G647)+SUM(G668:G713)</f>
        <v>3351202.2269652593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100429.65181767438</v>
      </c>
      <c r="K715" s="180">
        <f>SUM(K668:K713)</f>
        <v>9231529.6093428079</v>
      </c>
      <c r="L715" s="180">
        <f>SUM(L668:L713)</f>
        <v>2731397.0210675872</v>
      </c>
      <c r="M715" s="180">
        <f>SUM(M668:M713)</f>
        <v>82641274</v>
      </c>
      <c r="N715" s="198" t="s">
        <v>742</v>
      </c>
    </row>
    <row r="716" spans="1:83" ht="12.6" customHeight="1" x14ac:dyDescent="0.25">
      <c r="C716" s="180">
        <f>CE71</f>
        <v>181746907.04999998</v>
      </c>
      <c r="D716" s="180">
        <f>D615</f>
        <v>4567750</v>
      </c>
      <c r="E716" s="180">
        <f>E623</f>
        <v>68999298.04006049</v>
      </c>
      <c r="F716" s="180">
        <f>F624</f>
        <v>978247.97911555856</v>
      </c>
      <c r="G716" s="180">
        <f>G625</f>
        <v>3351202.2269652593</v>
      </c>
      <c r="H716" s="180">
        <f>H628</f>
        <v>0</v>
      </c>
      <c r="I716" s="180">
        <f>I629</f>
        <v>0</v>
      </c>
      <c r="J716" s="180">
        <f>J630</f>
        <v>100429.65181767438</v>
      </c>
      <c r="K716" s="180">
        <f>K644</f>
        <v>9231529.609342806</v>
      </c>
      <c r="L716" s="180">
        <f>L647</f>
        <v>2731397.0210675872</v>
      </c>
      <c r="M716" s="180">
        <f>C648</f>
        <v>82641272.579999983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183*2017*A</v>
      </c>
      <c r="B722" s="276">
        <f>ROUND(C165,0)</f>
        <v>4722652</v>
      </c>
      <c r="C722" s="276">
        <f>ROUND(C166,0)</f>
        <v>0</v>
      </c>
      <c r="D722" s="276">
        <f>ROUND(C167,0)</f>
        <v>0</v>
      </c>
      <c r="E722" s="276">
        <f>ROUND(C168,0)</f>
        <v>8505756</v>
      </c>
      <c r="F722" s="276">
        <f>ROUND(C169,0)</f>
        <v>0</v>
      </c>
      <c r="G722" s="276">
        <f>ROUND(C170,0)</f>
        <v>0</v>
      </c>
      <c r="H722" s="276">
        <f>ROUND(C171+C172,0)</f>
        <v>3341881</v>
      </c>
      <c r="I722" s="276">
        <f>ROUND(C175,0)</f>
        <v>306090</v>
      </c>
      <c r="J722" s="276">
        <f>ROUND(C176,0)</f>
        <v>426266</v>
      </c>
      <c r="K722" s="276">
        <f>ROUND(C179,0)</f>
        <v>221580</v>
      </c>
      <c r="L722" s="276">
        <f>ROUND(C180,0)</f>
        <v>0</v>
      </c>
      <c r="M722" s="276">
        <f>ROUND(C183,0)</f>
        <v>132084</v>
      </c>
      <c r="N722" s="276">
        <f>ROUND(C184,0)</f>
        <v>1542953</v>
      </c>
      <c r="O722" s="276">
        <f>ROUND(C185,0)</f>
        <v>0</v>
      </c>
      <c r="P722" s="276">
        <f>ROUND(C188,0)</f>
        <v>0</v>
      </c>
      <c r="Q722" s="276">
        <f>ROUND(C189,0)</f>
        <v>2671133</v>
      </c>
      <c r="R722" s="276">
        <f>ROUND(B195,0)</f>
        <v>4220000</v>
      </c>
      <c r="S722" s="276">
        <f>ROUND(C195,0)</f>
        <v>6439152</v>
      </c>
      <c r="T722" s="276">
        <f>ROUND(D195,0)</f>
        <v>0</v>
      </c>
      <c r="U722" s="276">
        <f>ROUND(B196,0)</f>
        <v>15357</v>
      </c>
      <c r="V722" s="276">
        <f>ROUND(C196,0)</f>
        <v>0</v>
      </c>
      <c r="W722" s="276">
        <f>ROUND(D196,0)</f>
        <v>0</v>
      </c>
      <c r="X722" s="276">
        <f>ROUND(B197,0)</f>
        <v>94745546</v>
      </c>
      <c r="Y722" s="276">
        <f>ROUND(C197,0)</f>
        <v>12088596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1272954</v>
      </c>
      <c r="AE722" s="276">
        <f>ROUND(C199,0)</f>
        <v>260976</v>
      </c>
      <c r="AF722" s="276">
        <f>ROUND(D199,0)</f>
        <v>0</v>
      </c>
      <c r="AG722" s="276">
        <f>ROUND(B200,0)</f>
        <v>30206227</v>
      </c>
      <c r="AH722" s="276">
        <f>ROUND(C200,0)</f>
        <v>3030975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2163658</v>
      </c>
      <c r="AN722" s="276">
        <f>ROUND(C202,0)</f>
        <v>211053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4735</v>
      </c>
      <c r="AW722" s="276">
        <f>ROUND(C209,0)</f>
        <v>1536</v>
      </c>
      <c r="AX722" s="276">
        <f>ROUND(D209,0)</f>
        <v>0</v>
      </c>
      <c r="AY722" s="276">
        <f>ROUND(B210,0)</f>
        <v>14233250</v>
      </c>
      <c r="AZ722" s="276">
        <f>ROUND(C210,0)</f>
        <v>4720071</v>
      </c>
      <c r="BA722" s="276">
        <f>ROUND(D210,0)</f>
        <v>-994819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293867</v>
      </c>
      <c r="BF722" s="276">
        <f>ROUND(C212,0)</f>
        <v>151304</v>
      </c>
      <c r="BG722" s="276">
        <f>ROUND(D212,0)</f>
        <v>0</v>
      </c>
      <c r="BH722" s="276">
        <f>ROUND(B213,0)</f>
        <v>18082608</v>
      </c>
      <c r="BI722" s="276">
        <f>ROUND(C213,0)</f>
        <v>3993099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405828</v>
      </c>
      <c r="BO722" s="276">
        <f>ROUND(C215,0)</f>
        <v>198543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259256463</v>
      </c>
      <c r="BU722" s="276">
        <f>ROUND(C224,0)</f>
        <v>169888444</v>
      </c>
      <c r="BV722" s="276">
        <f>ROUND(C225,0)</f>
        <v>9367860</v>
      </c>
      <c r="BW722" s="276">
        <f>ROUND(C226,0)</f>
        <v>8806868</v>
      </c>
      <c r="BX722" s="276">
        <f>ROUND(C227,0)</f>
        <v>0</v>
      </c>
      <c r="BY722" s="276">
        <f>ROUND(C228,0)</f>
        <v>116863329</v>
      </c>
      <c r="BZ722" s="276">
        <f>ROUND(C231,0)</f>
        <v>2813</v>
      </c>
      <c r="CA722" s="276">
        <f>ROUND(C233,0)</f>
        <v>8598657</v>
      </c>
      <c r="CB722" s="276">
        <f>ROUND(C234,0)</f>
        <v>9998881</v>
      </c>
      <c r="CC722" s="276">
        <f>ROUND(C238+C239,0)</f>
        <v>8888056</v>
      </c>
      <c r="CD722" s="276">
        <f>D221</f>
        <v>4389839.07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183*2017*A</v>
      </c>
      <c r="B726" s="276">
        <f>ROUND(C111,0)</f>
        <v>6962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39155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16</v>
      </c>
      <c r="K726" s="276">
        <f>ROUND(C117,0)</f>
        <v>25</v>
      </c>
      <c r="L726" s="276">
        <f>ROUND(C118,0)</f>
        <v>32</v>
      </c>
      <c r="M726" s="276">
        <f>ROUND(C119,0)</f>
        <v>0</v>
      </c>
      <c r="N726" s="276">
        <f>ROUND(C120,0)</f>
        <v>22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2581</v>
      </c>
      <c r="Y726" s="276">
        <f>ROUND(B139,0)</f>
        <v>22406</v>
      </c>
      <c r="Z726" s="276">
        <f>ROUND(B140,0)</f>
        <v>6261</v>
      </c>
      <c r="AA726" s="276">
        <f>ROUND(B141,0)</f>
        <v>217031720</v>
      </c>
      <c r="AB726" s="276">
        <f>ROUND(B142,0)</f>
        <v>100669743</v>
      </c>
      <c r="AC726" s="276">
        <f>ROUND(C138,0)</f>
        <v>2560</v>
      </c>
      <c r="AD726" s="276">
        <f>ROUND(C139,0)</f>
        <v>10455</v>
      </c>
      <c r="AE726" s="276">
        <f>ROUND(C140,0)</f>
        <v>496</v>
      </c>
      <c r="AF726" s="276">
        <f>ROUND(C141,0)</f>
        <v>90385085</v>
      </c>
      <c r="AG726" s="276">
        <f>ROUND(C142,0)</f>
        <v>113967848</v>
      </c>
      <c r="AH726" s="276">
        <f>ROUND(D138,0)</f>
        <v>1821</v>
      </c>
      <c r="AI726" s="276">
        <f>ROUND(D139,0)</f>
        <v>6294</v>
      </c>
      <c r="AJ726" s="276">
        <f>ROUND(D140,0)</f>
        <v>18016</v>
      </c>
      <c r="AK726" s="276">
        <f>ROUND(D141,0)</f>
        <v>90521779</v>
      </c>
      <c r="AL726" s="276">
        <f>ROUND(D142,0)</f>
        <v>149970743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183*2017*A</v>
      </c>
      <c r="B730" s="276">
        <f>ROUND(C250,0)</f>
        <v>0</v>
      </c>
      <c r="C730" s="276">
        <f>ROUND(C251,0)</f>
        <v>0</v>
      </c>
      <c r="D730" s="276">
        <f>ROUND(C252,0)</f>
        <v>24522959</v>
      </c>
      <c r="E730" s="276">
        <f>ROUND(C253,0)</f>
        <v>2595085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2490414</v>
      </c>
      <c r="J730" s="276">
        <f>ROUND(C258,0)</f>
        <v>163609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10659152</v>
      </c>
      <c r="P730" s="276">
        <f>ROUND(C268,0)</f>
        <v>15357</v>
      </c>
      <c r="Q730" s="276">
        <f>ROUND(C269,0)</f>
        <v>106834141</v>
      </c>
      <c r="R730" s="276">
        <f>ROUND(C270,0)</f>
        <v>0</v>
      </c>
      <c r="S730" s="276">
        <f>ROUND(C271,0)</f>
        <v>1533930</v>
      </c>
      <c r="T730" s="276">
        <f>ROUND(C272,0)</f>
        <v>33237202</v>
      </c>
      <c r="U730" s="276">
        <f>ROUND(C273,0)</f>
        <v>2374711</v>
      </c>
      <c r="V730" s="276">
        <f>ROUND(C274,0)</f>
        <v>0</v>
      </c>
      <c r="W730" s="276">
        <f>ROUND(C275,0)</f>
        <v>0</v>
      </c>
      <c r="X730" s="276">
        <f>ROUND(C276,0)</f>
        <v>43079659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5440239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3213</v>
      </c>
      <c r="AI730" s="276">
        <f>ROUND(C306,0)</f>
        <v>0</v>
      </c>
      <c r="AJ730" s="276">
        <f>ROUND(C307,0)</f>
        <v>1044248</v>
      </c>
      <c r="AK730" s="276">
        <f>ROUND(C308,0)</f>
        <v>0</v>
      </c>
      <c r="AL730" s="276">
        <f>ROUND(C309,0)</f>
        <v>972862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205041227</v>
      </c>
      <c r="AZ730" s="276">
        <f>ROUND(C327,0)</f>
        <v>0</v>
      </c>
      <c r="BA730" s="276">
        <f>ROUND(C328,0)</f>
        <v>0</v>
      </c>
      <c r="BB730" s="276">
        <f>ROUND(C332,0)</f>
        <v>-65464579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789.87</v>
      </c>
      <c r="BJ730" s="276">
        <f>ROUND(C359,0)</f>
        <v>397938584</v>
      </c>
      <c r="BK730" s="276">
        <f>ROUND(C360,0)</f>
        <v>364608334</v>
      </c>
      <c r="BL730" s="276">
        <f>ROUND(C364,0)</f>
        <v>564182964</v>
      </c>
      <c r="BM730" s="276">
        <f>ROUND(C365,0)</f>
        <v>18597538</v>
      </c>
      <c r="BN730" s="276">
        <f>ROUND(C366,0)</f>
        <v>8888056</v>
      </c>
      <c r="BO730" s="276">
        <f>ROUND(C370,0)</f>
        <v>2645164</v>
      </c>
      <c r="BP730" s="276">
        <f>ROUND(C371,0)</f>
        <v>0</v>
      </c>
      <c r="BQ730" s="276">
        <f>ROUND(C378,0)</f>
        <v>73365722</v>
      </c>
      <c r="BR730" s="276">
        <f>ROUND(C379,0)</f>
        <v>16570289</v>
      </c>
      <c r="BS730" s="276">
        <f>ROUND(C380,0)</f>
        <v>5533417</v>
      </c>
      <c r="BT730" s="276">
        <f>ROUND(C381,0)</f>
        <v>19051623</v>
      </c>
      <c r="BU730" s="276">
        <f>ROUND(C382,0)</f>
        <v>267655</v>
      </c>
      <c r="BV730" s="276">
        <f>ROUND(C383,0)</f>
        <v>49813041</v>
      </c>
      <c r="BW730" s="276">
        <f>ROUND(C384,0)</f>
        <v>9064553</v>
      </c>
      <c r="BX730" s="276">
        <f>ROUND(C385,0)</f>
        <v>732356</v>
      </c>
      <c r="BY730" s="276">
        <f>ROUND(C386,0)</f>
        <v>221580</v>
      </c>
      <c r="BZ730" s="276">
        <f>ROUND(C387,0)</f>
        <v>1675037</v>
      </c>
      <c r="CA730" s="276">
        <f>ROUND(C388,0)</f>
        <v>2671133</v>
      </c>
      <c r="CB730" s="276">
        <f>C363</f>
        <v>4389839.07</v>
      </c>
      <c r="CC730" s="276">
        <f>ROUND(C389,0)</f>
        <v>5425667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183*2017*6010*A</v>
      </c>
      <c r="B734" s="276">
        <f>ROUND(C59,0)</f>
        <v>5563</v>
      </c>
      <c r="C734" s="276">
        <f>ROUND(C60,2)</f>
        <v>49.57</v>
      </c>
      <c r="D734" s="276">
        <f>ROUND(C61,0)</f>
        <v>5482743</v>
      </c>
      <c r="E734" s="276">
        <f>ROUND(C62,0)</f>
        <v>1021758</v>
      </c>
      <c r="F734" s="276">
        <f>ROUND(C63,0)</f>
        <v>208000</v>
      </c>
      <c r="G734" s="276">
        <f>ROUND(C64,0)</f>
        <v>745918</v>
      </c>
      <c r="H734" s="276">
        <f>ROUND(C65,0)</f>
        <v>4050</v>
      </c>
      <c r="I734" s="276">
        <f>ROUND(C66,0)</f>
        <v>48490</v>
      </c>
      <c r="J734" s="276">
        <f>ROUND(C67,0)</f>
        <v>329579</v>
      </c>
      <c r="K734" s="276">
        <f>ROUND(C68,0)</f>
        <v>208516</v>
      </c>
      <c r="L734" s="276">
        <f>ROUND(C69,0)</f>
        <v>24722</v>
      </c>
      <c r="M734" s="276">
        <f>ROUND(C70,0)</f>
        <v>3563</v>
      </c>
      <c r="N734" s="276">
        <f>ROUND(C75,0)</f>
        <v>26162285</v>
      </c>
      <c r="O734" s="276">
        <f>ROUND(C73,0)</f>
        <v>26040322</v>
      </c>
      <c r="P734" s="276">
        <f>IF(C76&gt;0,ROUND(C76,0),0)</f>
        <v>8990</v>
      </c>
      <c r="Q734" s="276">
        <f>IF(C77&gt;0,ROUND(C77,0),0)</f>
        <v>6363</v>
      </c>
      <c r="R734" s="276">
        <f>IF(C78&gt;0,ROUND(C78,0),0)</f>
        <v>5921</v>
      </c>
      <c r="S734" s="276">
        <f>IF(C79&gt;0,ROUND(C79,0),0)</f>
        <v>112120</v>
      </c>
      <c r="T734" s="276">
        <f>IF(C80&gt;0,ROUND(C80,2),0)</f>
        <v>35.81</v>
      </c>
      <c r="U734" s="276"/>
      <c r="V734" s="276"/>
      <c r="W734" s="276"/>
      <c r="X734" s="276"/>
      <c r="Y734" s="276">
        <f>IF(M668&lt;&gt;0,ROUND(M668,0),0)</f>
        <v>6253424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183*2017*6030*A</v>
      </c>
      <c r="B735" s="276">
        <f>ROUND(D59,0)</f>
        <v>6185</v>
      </c>
      <c r="C735" s="278">
        <f>ROUND(D60,2)</f>
        <v>51.65</v>
      </c>
      <c r="D735" s="276">
        <f>ROUND(D61,0)</f>
        <v>4005922</v>
      </c>
      <c r="E735" s="276">
        <f>ROUND(D62,0)</f>
        <v>967720</v>
      </c>
      <c r="F735" s="276">
        <f>ROUND(D63,0)</f>
        <v>0</v>
      </c>
      <c r="G735" s="276">
        <f>ROUND(D64,0)</f>
        <v>405620</v>
      </c>
      <c r="H735" s="276">
        <f>ROUND(D65,0)</f>
        <v>672</v>
      </c>
      <c r="I735" s="276">
        <f>ROUND(D66,0)</f>
        <v>60893</v>
      </c>
      <c r="J735" s="276">
        <f>ROUND(D67,0)</f>
        <v>261993</v>
      </c>
      <c r="K735" s="276">
        <f>ROUND(D68,0)</f>
        <v>66618</v>
      </c>
      <c r="L735" s="276">
        <f>ROUND(D69,0)</f>
        <v>17393</v>
      </c>
      <c r="M735" s="276">
        <f>ROUND(D70,0)</f>
        <v>0</v>
      </c>
      <c r="N735" s="276">
        <f>ROUND(D75,0)</f>
        <v>25391726</v>
      </c>
      <c r="O735" s="276">
        <f>ROUND(D73,0)</f>
        <v>24495242</v>
      </c>
      <c r="P735" s="276">
        <f>IF(D76&gt;0,ROUND(D76,0),0)</f>
        <v>9861</v>
      </c>
      <c r="Q735" s="276">
        <f>IF(D77&gt;0,ROUND(D77,0),0)</f>
        <v>20275</v>
      </c>
      <c r="R735" s="276">
        <f>IF(D78&gt;0,ROUND(D78,0),0)</f>
        <v>4847</v>
      </c>
      <c r="S735" s="276">
        <f>IF(D79&gt;0,ROUND(D79,0),0)</f>
        <v>69412</v>
      </c>
      <c r="T735" s="278">
        <f>IF(D80&gt;0,ROUND(D80,2),0)</f>
        <v>26.23</v>
      </c>
      <c r="U735" s="276"/>
      <c r="V735" s="277"/>
      <c r="W735" s="276"/>
      <c r="X735" s="276"/>
      <c r="Y735" s="276">
        <f t="shared" ref="Y735:Y779" si="21">IF(M669&lt;&gt;0,ROUND(M669,0),0)</f>
        <v>5141834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183*2017*6070*A</v>
      </c>
      <c r="B736" s="276">
        <f>ROUND(E59,0)</f>
        <v>8127</v>
      </c>
      <c r="C736" s="278">
        <f>ROUND(E60,2)</f>
        <v>61.06</v>
      </c>
      <c r="D736" s="276">
        <f>ROUND(E61,0)</f>
        <v>4827971</v>
      </c>
      <c r="E736" s="276">
        <f>ROUND(E62,0)</f>
        <v>1219082</v>
      </c>
      <c r="F736" s="276">
        <f>ROUND(E63,0)</f>
        <v>0</v>
      </c>
      <c r="G736" s="276">
        <f>ROUND(E64,0)</f>
        <v>559898</v>
      </c>
      <c r="H736" s="276">
        <f>ROUND(E65,0)</f>
        <v>1961</v>
      </c>
      <c r="I736" s="276">
        <f>ROUND(E66,0)</f>
        <v>86500</v>
      </c>
      <c r="J736" s="276">
        <f>ROUND(E67,0)</f>
        <v>503938</v>
      </c>
      <c r="K736" s="276">
        <f>ROUND(E68,0)</f>
        <v>107946</v>
      </c>
      <c r="L736" s="276">
        <f>ROUND(E69,0)</f>
        <v>2741</v>
      </c>
      <c r="M736" s="276">
        <f>ROUND(E70,0)</f>
        <v>789</v>
      </c>
      <c r="N736" s="276">
        <f>ROUND(E75,0)</f>
        <v>24216080</v>
      </c>
      <c r="O736" s="276">
        <f>ROUND(E73,0)</f>
        <v>21620268</v>
      </c>
      <c r="P736" s="276">
        <f>IF(E76&gt;0,ROUND(E76,0),0)</f>
        <v>21183</v>
      </c>
      <c r="Q736" s="276">
        <f>IF(E77&gt;0,ROUND(E77,0),0)</f>
        <v>33219</v>
      </c>
      <c r="R736" s="276">
        <f>IF(E78&gt;0,ROUND(E78,0),0)</f>
        <v>6041</v>
      </c>
      <c r="S736" s="276">
        <f>IF(E79&gt;0,ROUND(E79,0),0)</f>
        <v>93840</v>
      </c>
      <c r="T736" s="278">
        <f>IF(E80&gt;0,ROUND(E80,2),0)</f>
        <v>33.36</v>
      </c>
      <c r="U736" s="276"/>
      <c r="V736" s="277"/>
      <c r="W736" s="276"/>
      <c r="X736" s="276"/>
      <c r="Y736" s="276">
        <f t="shared" si="21"/>
        <v>6964206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183*2017*6100*A</v>
      </c>
      <c r="B737" s="276">
        <f>ROUND(F59,0)</f>
        <v>0</v>
      </c>
      <c r="C737" s="278">
        <f>ROUND(F60,2)</f>
        <v>4.75</v>
      </c>
      <c r="D737" s="276">
        <f>ROUND(F61,0)</f>
        <v>580706</v>
      </c>
      <c r="E737" s="276">
        <f>ROUND(F62,0)</f>
        <v>127924</v>
      </c>
      <c r="F737" s="276">
        <f>ROUND(F63,0)</f>
        <v>0</v>
      </c>
      <c r="G737" s="276">
        <f>ROUND(F64,0)</f>
        <v>229</v>
      </c>
      <c r="H737" s="276">
        <f>ROUND(F65,0)</f>
        <v>0</v>
      </c>
      <c r="I737" s="276">
        <f>ROUND(F66,0)</f>
        <v>8193</v>
      </c>
      <c r="J737" s="276">
        <f>ROUND(F67,0)</f>
        <v>6450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7840</v>
      </c>
      <c r="O737" s="276">
        <f>ROUND(F73,0)</f>
        <v>7840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0.03</v>
      </c>
      <c r="U737" s="276"/>
      <c r="V737" s="277"/>
      <c r="W737" s="276"/>
      <c r="X737" s="276"/>
      <c r="Y737" s="276">
        <f t="shared" si="21"/>
        <v>443233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183*2017*6120*A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183*2017*6140*A</v>
      </c>
      <c r="B739" s="276">
        <f>ROUND(H59,0)</f>
        <v>11848</v>
      </c>
      <c r="C739" s="278">
        <f>ROUND(H60,2)</f>
        <v>79.27</v>
      </c>
      <c r="D739" s="276">
        <f>ROUND(H61,0)</f>
        <v>7126989</v>
      </c>
      <c r="E739" s="276">
        <f>ROUND(H62,0)</f>
        <v>1766780</v>
      </c>
      <c r="F739" s="276">
        <f>ROUND(H63,0)</f>
        <v>22460</v>
      </c>
      <c r="G739" s="276">
        <f>ROUND(H64,0)</f>
        <v>178760</v>
      </c>
      <c r="H739" s="276">
        <f>ROUND(H65,0)</f>
        <v>1291</v>
      </c>
      <c r="I739" s="276">
        <f>ROUND(H66,0)</f>
        <v>96902</v>
      </c>
      <c r="J739" s="276">
        <f>ROUND(H67,0)</f>
        <v>438868</v>
      </c>
      <c r="K739" s="276">
        <f>ROUND(H68,0)</f>
        <v>3795</v>
      </c>
      <c r="L739" s="276">
        <f>ROUND(H69,0)</f>
        <v>54917</v>
      </c>
      <c r="M739" s="276">
        <f>ROUND(H70,0)</f>
        <v>0</v>
      </c>
      <c r="N739" s="276">
        <f>ROUND(H75,0)</f>
        <v>68485365</v>
      </c>
      <c r="O739" s="276">
        <f>ROUND(H73,0)</f>
        <v>67814678</v>
      </c>
      <c r="P739" s="276">
        <f>IF(H76&gt;0,ROUND(H76,0),0)</f>
        <v>16154</v>
      </c>
      <c r="Q739" s="276">
        <f>IF(H77&gt;0,ROUND(H77,0),0)</f>
        <v>38121</v>
      </c>
      <c r="R739" s="276">
        <f>IF(H78&gt;0,ROUND(H78,0),0)</f>
        <v>5533</v>
      </c>
      <c r="S739" s="276">
        <f>IF(H79&gt;0,ROUND(H79,0),0)</f>
        <v>86312</v>
      </c>
      <c r="T739" s="278">
        <f>IF(H80&gt;0,ROUND(H80,2),0)</f>
        <v>28.76</v>
      </c>
      <c r="U739" s="276"/>
      <c r="V739" s="277"/>
      <c r="W739" s="276"/>
      <c r="X739" s="276"/>
      <c r="Y739" s="276">
        <f t="shared" si="21"/>
        <v>8823732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183*2017*6150*A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183*2017*6170*A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183*2017*6200*A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183*2017*6210*A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183*2017*6330*A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183*2017*6400*A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183*2017*7010*A</v>
      </c>
      <c r="B746" s="276">
        <f>ROUND(O59,0)</f>
        <v>1209</v>
      </c>
      <c r="C746" s="278">
        <f>ROUND(O60,2)</f>
        <v>37.04</v>
      </c>
      <c r="D746" s="276">
        <f>ROUND(O61,0)</f>
        <v>3664978</v>
      </c>
      <c r="E746" s="276">
        <f>ROUND(O62,0)</f>
        <v>835369</v>
      </c>
      <c r="F746" s="276">
        <f>ROUND(O63,0)</f>
        <v>0</v>
      </c>
      <c r="G746" s="276">
        <f>ROUND(O64,0)</f>
        <v>606597</v>
      </c>
      <c r="H746" s="276">
        <f>ROUND(O65,0)</f>
        <v>2112</v>
      </c>
      <c r="I746" s="276">
        <f>ROUND(O66,0)</f>
        <v>126522</v>
      </c>
      <c r="J746" s="276">
        <f>ROUND(O67,0)</f>
        <v>577766</v>
      </c>
      <c r="K746" s="276">
        <f>ROUND(O68,0)</f>
        <v>1888</v>
      </c>
      <c r="L746" s="276">
        <f>ROUND(O69,0)</f>
        <v>19883</v>
      </c>
      <c r="M746" s="276">
        <f>ROUND(O70,0)</f>
        <v>4049</v>
      </c>
      <c r="N746" s="276">
        <f>ROUND(O75,0)</f>
        <v>19029042</v>
      </c>
      <c r="O746" s="276">
        <f>ROUND(O73,0)</f>
        <v>18177128</v>
      </c>
      <c r="P746" s="276">
        <f>IF(O76&gt;0,ROUND(O76,0),0)</f>
        <v>18478</v>
      </c>
      <c r="Q746" s="276">
        <f>IF(O77&gt;0,ROUND(O77,0),0)</f>
        <v>8176</v>
      </c>
      <c r="R746" s="276">
        <f>IF(O78&gt;0,ROUND(O78,0),0)</f>
        <v>4529</v>
      </c>
      <c r="S746" s="276">
        <f>IF(O79&gt;0,ROUND(O79,0),0)</f>
        <v>124635</v>
      </c>
      <c r="T746" s="278">
        <f>IF(O80&gt;0,ROUND(O80,2),0)</f>
        <v>22.07</v>
      </c>
      <c r="U746" s="276"/>
      <c r="V746" s="277"/>
      <c r="W746" s="276"/>
      <c r="X746" s="276"/>
      <c r="Y746" s="276">
        <f t="shared" si="21"/>
        <v>5056005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183*2017*7020*A</v>
      </c>
      <c r="B747" s="276">
        <f>ROUND(P59,0)</f>
        <v>571126</v>
      </c>
      <c r="C747" s="278">
        <f>ROUND(P60,2)</f>
        <v>23.29</v>
      </c>
      <c r="D747" s="276">
        <f>ROUND(P61,0)</f>
        <v>2043812</v>
      </c>
      <c r="E747" s="276">
        <f>ROUND(P62,0)</f>
        <v>495081</v>
      </c>
      <c r="F747" s="276">
        <f>ROUND(P63,0)</f>
        <v>9275</v>
      </c>
      <c r="G747" s="276">
        <f>ROUND(P64,0)</f>
        <v>6461994</v>
      </c>
      <c r="H747" s="276">
        <f>ROUND(P65,0)</f>
        <v>4379</v>
      </c>
      <c r="I747" s="276">
        <f>ROUND(P66,0)</f>
        <v>758837</v>
      </c>
      <c r="J747" s="276">
        <f>ROUND(P67,0)</f>
        <v>1376090</v>
      </c>
      <c r="K747" s="276">
        <f>ROUND(P68,0)</f>
        <v>51</v>
      </c>
      <c r="L747" s="276">
        <f>ROUND(P69,0)</f>
        <v>10717</v>
      </c>
      <c r="M747" s="276">
        <f>ROUND(P70,0)</f>
        <v>0</v>
      </c>
      <c r="N747" s="276">
        <f>ROUND(P75,0)</f>
        <v>138252381</v>
      </c>
      <c r="O747" s="276">
        <f>ROUND(P73,0)</f>
        <v>54280095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5144</v>
      </c>
      <c r="S747" s="276">
        <f>IF(P79&gt;0,ROUND(P79,0),0)</f>
        <v>136788</v>
      </c>
      <c r="T747" s="278">
        <f>IF(P80&gt;0,ROUND(P80,2),0)</f>
        <v>8.98</v>
      </c>
      <c r="U747" s="276"/>
      <c r="V747" s="277"/>
      <c r="W747" s="276"/>
      <c r="X747" s="276"/>
      <c r="Y747" s="276">
        <f t="shared" si="21"/>
        <v>9534585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183*2017*7030*A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183*2017*7040*A</v>
      </c>
      <c r="B749" s="276">
        <f>ROUND(R59,0)</f>
        <v>329720</v>
      </c>
      <c r="C749" s="278">
        <f>ROUND(R60,2)</f>
        <v>7.22</v>
      </c>
      <c r="D749" s="276">
        <f>ROUND(R61,0)</f>
        <v>1021955</v>
      </c>
      <c r="E749" s="276">
        <f>ROUND(R62,0)</f>
        <v>192957</v>
      </c>
      <c r="F749" s="276">
        <f>ROUND(R63,0)</f>
        <v>0</v>
      </c>
      <c r="G749" s="276">
        <f>ROUND(R64,0)</f>
        <v>19339</v>
      </c>
      <c r="H749" s="276">
        <f>ROUND(R65,0)</f>
        <v>622</v>
      </c>
      <c r="I749" s="276">
        <f>ROUND(R66,0)</f>
        <v>9054</v>
      </c>
      <c r="J749" s="276">
        <f>ROUND(R67,0)</f>
        <v>181986</v>
      </c>
      <c r="K749" s="276">
        <f>ROUND(R68,0)</f>
        <v>150</v>
      </c>
      <c r="L749" s="276">
        <f>ROUND(R69,0)</f>
        <v>777</v>
      </c>
      <c r="M749" s="276">
        <f>ROUND(R70,0)</f>
        <v>0</v>
      </c>
      <c r="N749" s="276">
        <f>ROUND(R75,0)</f>
        <v>16533223</v>
      </c>
      <c r="O749" s="276">
        <f>ROUND(R73,0)</f>
        <v>5839844</v>
      </c>
      <c r="P749" s="276">
        <f>IF(R76&gt;0,ROUND(R76,0),0)</f>
        <v>3069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20223</v>
      </c>
      <c r="T749" s="278">
        <f>IF(R80&gt;0,ROUND(R80,2),0)</f>
        <v>5.96</v>
      </c>
      <c r="U749" s="276"/>
      <c r="V749" s="277"/>
      <c r="W749" s="276"/>
      <c r="X749" s="276"/>
      <c r="Y749" s="276">
        <f t="shared" si="21"/>
        <v>1266067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183*2017*7050*A</v>
      </c>
      <c r="B750" s="276"/>
      <c r="C750" s="278">
        <f>ROUND(S60,2)</f>
        <v>8.94</v>
      </c>
      <c r="D750" s="276">
        <f>ROUND(S61,0)</f>
        <v>532775</v>
      </c>
      <c r="E750" s="276">
        <f>ROUND(S62,0)</f>
        <v>186704</v>
      </c>
      <c r="F750" s="276">
        <f>ROUND(S63,0)</f>
        <v>0</v>
      </c>
      <c r="G750" s="276">
        <f>ROUND(S64,0)</f>
        <v>245755</v>
      </c>
      <c r="H750" s="276">
        <f>ROUND(S65,0)</f>
        <v>621</v>
      </c>
      <c r="I750" s="276">
        <f>ROUND(S66,0)</f>
        <v>20000</v>
      </c>
      <c r="J750" s="276">
        <f>ROUND(S67,0)</f>
        <v>102431</v>
      </c>
      <c r="K750" s="276">
        <f>ROUND(S68,0)</f>
        <v>0</v>
      </c>
      <c r="L750" s="276">
        <f>ROUND(S69,0)</f>
        <v>1010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747996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183*2017*7060*A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5585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3418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183*2017*7070*A</v>
      </c>
      <c r="B752" s="276">
        <f>ROUND(U59,0)</f>
        <v>274533</v>
      </c>
      <c r="C752" s="278">
        <f>ROUND(U60,2)</f>
        <v>27.55</v>
      </c>
      <c r="D752" s="276">
        <f>ROUND(U61,0)</f>
        <v>1917434</v>
      </c>
      <c r="E752" s="276">
        <f>ROUND(U62,0)</f>
        <v>553511</v>
      </c>
      <c r="F752" s="276">
        <f>ROUND(U63,0)</f>
        <v>0</v>
      </c>
      <c r="G752" s="276">
        <f>ROUND(U64,0)</f>
        <v>1258180</v>
      </c>
      <c r="H752" s="276">
        <f>ROUND(U65,0)</f>
        <v>10065</v>
      </c>
      <c r="I752" s="276">
        <f>ROUND(U66,0)</f>
        <v>273365</v>
      </c>
      <c r="J752" s="276">
        <f>ROUND(U67,0)</f>
        <v>173463</v>
      </c>
      <c r="K752" s="276">
        <f>ROUND(U68,0)</f>
        <v>31</v>
      </c>
      <c r="L752" s="276">
        <f>ROUND(U69,0)</f>
        <v>17409</v>
      </c>
      <c r="M752" s="276">
        <f>ROUND(U70,0)</f>
        <v>500</v>
      </c>
      <c r="N752" s="276">
        <f>ROUND(U75,0)</f>
        <v>42857754</v>
      </c>
      <c r="O752" s="276">
        <f>ROUND(U73,0)</f>
        <v>24056259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3312576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183*2017*7110*A</v>
      </c>
      <c r="B753" s="276">
        <f>ROUND(V59,0)</f>
        <v>13737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1413</v>
      </c>
      <c r="J753" s="276">
        <f>ROUND(V67,0)</f>
        <v>0</v>
      </c>
      <c r="K753" s="276">
        <f>ROUND(V68,0)</f>
        <v>0</v>
      </c>
      <c r="L753" s="276">
        <f>ROUND(V69,0)</f>
        <v>8784</v>
      </c>
      <c r="M753" s="276">
        <f>ROUND(V70,0)</f>
        <v>0</v>
      </c>
      <c r="N753" s="276">
        <f>ROUND(V75,0)</f>
        <v>3780474</v>
      </c>
      <c r="O753" s="276">
        <f>ROUND(V73,0)</f>
        <v>1218153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10264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52795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183*2017*7120*A</v>
      </c>
      <c r="B754" s="276">
        <f>ROUND(W59,0)</f>
        <v>18489</v>
      </c>
      <c r="C754" s="278">
        <f>ROUND(W60,2)</f>
        <v>2.5</v>
      </c>
      <c r="D754" s="276">
        <f>ROUND(W61,0)</f>
        <v>323109</v>
      </c>
      <c r="E754" s="276">
        <f>ROUND(W62,0)</f>
        <v>59729</v>
      </c>
      <c r="F754" s="276">
        <f>ROUND(W63,0)</f>
        <v>0</v>
      </c>
      <c r="G754" s="276">
        <f>ROUND(W64,0)</f>
        <v>33281</v>
      </c>
      <c r="H754" s="276">
        <f>ROUND(W65,0)</f>
        <v>0</v>
      </c>
      <c r="I754" s="276">
        <f>ROUND(W66,0)</f>
        <v>52469</v>
      </c>
      <c r="J754" s="276">
        <f>ROUND(W67,0)</f>
        <v>328809</v>
      </c>
      <c r="K754" s="276">
        <f>ROUND(W68,0)</f>
        <v>0</v>
      </c>
      <c r="L754" s="276">
        <f>ROUND(W69,0)</f>
        <v>4902</v>
      </c>
      <c r="M754" s="276">
        <f>ROUND(W70,0)</f>
        <v>0</v>
      </c>
      <c r="N754" s="276">
        <f>ROUND(W75,0)</f>
        <v>9583839</v>
      </c>
      <c r="O754" s="276">
        <f>ROUND(W73,0)</f>
        <v>2550867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636319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183*2017*7130*A</v>
      </c>
      <c r="B755" s="276">
        <f>ROUND(X59,0)</f>
        <v>14829</v>
      </c>
      <c r="C755" s="278">
        <f>ROUND(X60,2)</f>
        <v>7.55</v>
      </c>
      <c r="D755" s="276">
        <f>ROUND(X61,0)</f>
        <v>796985</v>
      </c>
      <c r="E755" s="276">
        <f>ROUND(X62,0)</f>
        <v>175796</v>
      </c>
      <c r="F755" s="276">
        <f>ROUND(X63,0)</f>
        <v>0</v>
      </c>
      <c r="G755" s="276">
        <f>ROUND(X64,0)</f>
        <v>203965</v>
      </c>
      <c r="H755" s="276">
        <f>ROUND(X65,0)</f>
        <v>128</v>
      </c>
      <c r="I755" s="276">
        <f>ROUND(X66,0)</f>
        <v>4479</v>
      </c>
      <c r="J755" s="276">
        <f>ROUND(X67,0)</f>
        <v>241363</v>
      </c>
      <c r="K755" s="276">
        <f>ROUND(X68,0)</f>
        <v>11318</v>
      </c>
      <c r="L755" s="276">
        <f>ROUND(X69,0)</f>
        <v>6137</v>
      </c>
      <c r="M755" s="276">
        <f>ROUND(X70,0)</f>
        <v>0</v>
      </c>
      <c r="N755" s="276">
        <f>ROUND(X75,0)</f>
        <v>54024450</v>
      </c>
      <c r="O755" s="276">
        <f>ROUND(X73,0)</f>
        <v>14450697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1605410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183*2017*7140*A</v>
      </c>
      <c r="B756" s="276">
        <f>ROUND(Y59,0)</f>
        <v>68214</v>
      </c>
      <c r="C756" s="278">
        <f>ROUND(Y60,2)</f>
        <v>31.96</v>
      </c>
      <c r="D756" s="276">
        <f>ROUND(Y61,0)</f>
        <v>2939383</v>
      </c>
      <c r="E756" s="276">
        <f>ROUND(Y62,0)</f>
        <v>666602</v>
      </c>
      <c r="F756" s="276">
        <f>ROUND(Y63,0)</f>
        <v>0</v>
      </c>
      <c r="G756" s="276">
        <f>ROUND(Y64,0)</f>
        <v>1031900</v>
      </c>
      <c r="H756" s="276">
        <f>ROUND(Y65,0)</f>
        <v>12081</v>
      </c>
      <c r="I756" s="276">
        <f>ROUND(Y66,0)</f>
        <v>117758</v>
      </c>
      <c r="J756" s="276">
        <f>ROUND(Y67,0)</f>
        <v>744181</v>
      </c>
      <c r="K756" s="276">
        <f>ROUND(Y68,0)</f>
        <v>107</v>
      </c>
      <c r="L756" s="276">
        <f>ROUND(Y69,0)</f>
        <v>12560</v>
      </c>
      <c r="M756" s="276">
        <f>ROUND(Y70,0)</f>
        <v>775</v>
      </c>
      <c r="N756" s="276">
        <f>ROUND(Y75,0)</f>
        <v>42243580</v>
      </c>
      <c r="O756" s="276">
        <f>ROUND(Y73,0)</f>
        <v>18778141</v>
      </c>
      <c r="P756" s="276">
        <f>IF(Y76&gt;0,ROUND(Y76,0),0)</f>
        <v>13185</v>
      </c>
      <c r="Q756" s="276">
        <f>IF(Y77&gt;0,ROUND(Y77,0),0)</f>
        <v>21</v>
      </c>
      <c r="R756" s="276">
        <f>IF(Y78&gt;0,ROUND(Y78,0),0)</f>
        <v>2437</v>
      </c>
      <c r="S756" s="276">
        <f>IF(Y79&gt;0,ROUND(Y79,0),0)</f>
        <v>218863</v>
      </c>
      <c r="T756" s="278">
        <f>IF(Y80&gt;0,ROUND(Y80,2),0)</f>
        <v>3.51</v>
      </c>
      <c r="U756" s="276"/>
      <c r="V756" s="277"/>
      <c r="W756" s="276"/>
      <c r="X756" s="276"/>
      <c r="Y756" s="276">
        <f t="shared" si="21"/>
        <v>4524018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183*2017*7150*A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183*2017*7160*A</v>
      </c>
      <c r="B758" s="276">
        <f>ROUND(AA59,0)</f>
        <v>16445</v>
      </c>
      <c r="C758" s="278">
        <f>ROUND(AA60,2)</f>
        <v>3.09</v>
      </c>
      <c r="D758" s="276">
        <f>ROUND(AA61,0)</f>
        <v>371815</v>
      </c>
      <c r="E758" s="276">
        <f>ROUND(AA62,0)</f>
        <v>71751</v>
      </c>
      <c r="F758" s="276">
        <f>ROUND(AA63,0)</f>
        <v>0</v>
      </c>
      <c r="G758" s="276">
        <f>ROUND(AA64,0)</f>
        <v>233458</v>
      </c>
      <c r="H758" s="276">
        <f>ROUND(AA65,0)</f>
        <v>1167</v>
      </c>
      <c r="I758" s="276">
        <f>ROUND(AA66,0)</f>
        <v>11051</v>
      </c>
      <c r="J758" s="276">
        <f>ROUND(AA67,0)</f>
        <v>116709</v>
      </c>
      <c r="K758" s="276">
        <f>ROUND(AA68,0)</f>
        <v>20</v>
      </c>
      <c r="L758" s="276">
        <f>ROUND(AA69,0)</f>
        <v>7859</v>
      </c>
      <c r="M758" s="276">
        <f>ROUND(AA70,0)</f>
        <v>0</v>
      </c>
      <c r="N758" s="276">
        <f>ROUND(AA75,0)</f>
        <v>6549323</v>
      </c>
      <c r="O758" s="276">
        <f>ROUND(AA73,0)</f>
        <v>1489440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12459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681557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183*2017*7170*A</v>
      </c>
      <c r="B759" s="276"/>
      <c r="C759" s="278">
        <f>ROUND(AB60,2)</f>
        <v>28.09</v>
      </c>
      <c r="D759" s="276">
        <f>ROUND(AB61,0)</f>
        <v>2884231</v>
      </c>
      <c r="E759" s="276">
        <f>ROUND(AB62,0)</f>
        <v>652807</v>
      </c>
      <c r="F759" s="276">
        <f>ROUND(AB63,0)</f>
        <v>0</v>
      </c>
      <c r="G759" s="276">
        <f>ROUND(AB64,0)</f>
        <v>3614776</v>
      </c>
      <c r="H759" s="276">
        <f>ROUND(AB65,0)</f>
        <v>11390</v>
      </c>
      <c r="I759" s="276">
        <f>ROUND(AB66,0)</f>
        <v>375571</v>
      </c>
      <c r="J759" s="276">
        <f>ROUND(AB67,0)</f>
        <v>58695</v>
      </c>
      <c r="K759" s="276">
        <f>ROUND(AB68,0)</f>
        <v>44</v>
      </c>
      <c r="L759" s="276">
        <f>ROUND(AB69,0)</f>
        <v>25653</v>
      </c>
      <c r="M759" s="276">
        <f>ROUND(AB70,0)</f>
        <v>2484</v>
      </c>
      <c r="N759" s="276">
        <f>ROUND(AB75,0)</f>
        <v>42282711</v>
      </c>
      <c r="O759" s="276">
        <f>ROUND(AB73,0)</f>
        <v>29622312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5433108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183*2017*7180*A</v>
      </c>
      <c r="B760" s="276">
        <f>ROUND(AC59,0)</f>
        <v>52266</v>
      </c>
      <c r="C760" s="278">
        <f>ROUND(AC60,2)</f>
        <v>18.18</v>
      </c>
      <c r="D760" s="276">
        <f>ROUND(AC61,0)</f>
        <v>1415411</v>
      </c>
      <c r="E760" s="276">
        <f>ROUND(AC62,0)</f>
        <v>369071</v>
      </c>
      <c r="F760" s="276">
        <f>ROUND(AC63,0)</f>
        <v>0</v>
      </c>
      <c r="G760" s="276">
        <f>ROUND(AC64,0)</f>
        <v>204678</v>
      </c>
      <c r="H760" s="276">
        <f>ROUND(AC65,0)</f>
        <v>8067</v>
      </c>
      <c r="I760" s="276">
        <f>ROUND(AC66,0)</f>
        <v>0</v>
      </c>
      <c r="J760" s="276">
        <f>ROUND(AC67,0)</f>
        <v>116161</v>
      </c>
      <c r="K760" s="276">
        <f>ROUND(AC68,0)</f>
        <v>312</v>
      </c>
      <c r="L760" s="276">
        <f>ROUND(AC69,0)</f>
        <v>1752</v>
      </c>
      <c r="M760" s="276">
        <f>ROUND(AC70,0)</f>
        <v>0</v>
      </c>
      <c r="N760" s="276">
        <f>ROUND(AC75,0)</f>
        <v>24602994</v>
      </c>
      <c r="O760" s="276">
        <f>ROUND(AC73,0)</f>
        <v>22176581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2936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1614032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183*2017*7190*A</v>
      </c>
      <c r="B761" s="276">
        <f>ROUND(AD59,0)</f>
        <v>2680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656000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1313272</v>
      </c>
      <c r="O761" s="276">
        <f>ROUND(AD73,0)</f>
        <v>1282399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417358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183*2017*7200*A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4954</v>
      </c>
      <c r="I762" s="276">
        <f>ROUND(AE66,0)</f>
        <v>0</v>
      </c>
      <c r="J762" s="276">
        <f>ROUND(AE67,0)</f>
        <v>66377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247626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183*2017*7220*A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183*2017*7230*A</v>
      </c>
      <c r="B764" s="276">
        <f>ROUND(AG59,0)</f>
        <v>39207</v>
      </c>
      <c r="C764" s="278">
        <f>ROUND(AG60,2)</f>
        <v>79.19</v>
      </c>
      <c r="D764" s="276">
        <f>ROUND(AG61,0)</f>
        <v>9542101</v>
      </c>
      <c r="E764" s="276">
        <f>ROUND(AG62,0)</f>
        <v>1622738</v>
      </c>
      <c r="F764" s="276">
        <f>ROUND(AG63,0)</f>
        <v>1282840</v>
      </c>
      <c r="G764" s="276">
        <f>ROUND(AG64,0)</f>
        <v>1011423</v>
      </c>
      <c r="H764" s="276">
        <f>ROUND(AG65,0)</f>
        <v>1670</v>
      </c>
      <c r="I764" s="276">
        <f>ROUND(AG66,0)</f>
        <v>114300</v>
      </c>
      <c r="J764" s="276">
        <f>ROUND(AG67,0)</f>
        <v>329583</v>
      </c>
      <c r="K764" s="276">
        <f>ROUND(AG68,0)</f>
        <v>323</v>
      </c>
      <c r="L764" s="276">
        <f>ROUND(AG69,0)</f>
        <v>135009</v>
      </c>
      <c r="M764" s="276">
        <f>ROUND(AG70,0)</f>
        <v>175</v>
      </c>
      <c r="N764" s="276">
        <f>ROUND(AG75,0)</f>
        <v>161138360</v>
      </c>
      <c r="O764" s="276">
        <f>ROUND(AG73,0)</f>
        <v>39342579</v>
      </c>
      <c r="P764" s="276">
        <f>IF(AG76&gt;0,ROUND(AG76,0),0)</f>
        <v>9742</v>
      </c>
      <c r="Q764" s="276">
        <f>IF(AG77&gt;0,ROUND(AG77,0),0)</f>
        <v>4821</v>
      </c>
      <c r="R764" s="276">
        <f>IF(AG78&gt;0,ROUND(AG78,0),0)</f>
        <v>2400</v>
      </c>
      <c r="S764" s="276">
        <f>IF(AG79&gt;0,ROUND(AG79,0),0)</f>
        <v>264607</v>
      </c>
      <c r="T764" s="278">
        <f>IF(AG80&gt;0,ROUND(AG80,2),0)</f>
        <v>43.03</v>
      </c>
      <c r="U764" s="276"/>
      <c r="V764" s="277"/>
      <c r="W764" s="276"/>
      <c r="X764" s="276"/>
      <c r="Y764" s="276">
        <f t="shared" si="21"/>
        <v>11636352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183*2017*7240*A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183*2017*7250*A</v>
      </c>
      <c r="B766" s="276">
        <f>ROUND(AI59,0)</f>
        <v>4334</v>
      </c>
      <c r="C766" s="278">
        <f>ROUND(AI60,2)</f>
        <v>8.64</v>
      </c>
      <c r="D766" s="276">
        <f>ROUND(AI61,0)</f>
        <v>840705</v>
      </c>
      <c r="E766" s="276">
        <f>ROUND(AI62,0)</f>
        <v>180756</v>
      </c>
      <c r="F766" s="276">
        <f>ROUND(AI63,0)</f>
        <v>0</v>
      </c>
      <c r="G766" s="276">
        <f>ROUND(AI64,0)</f>
        <v>227167</v>
      </c>
      <c r="H766" s="276">
        <f>ROUND(AI65,0)</f>
        <v>8</v>
      </c>
      <c r="I766" s="276">
        <f>ROUND(AI66,0)</f>
        <v>45051</v>
      </c>
      <c r="J766" s="276">
        <f>ROUND(AI67,0)</f>
        <v>26686</v>
      </c>
      <c r="K766" s="276">
        <f>ROUND(AI68,0)</f>
        <v>0</v>
      </c>
      <c r="L766" s="276">
        <f>ROUND(AI69,0)</f>
        <v>1064</v>
      </c>
      <c r="M766" s="276">
        <f>ROUND(AI70,0)</f>
        <v>0</v>
      </c>
      <c r="N766" s="276">
        <f>ROUND(AI75,0)</f>
        <v>3288299</v>
      </c>
      <c r="O766" s="276">
        <f>ROUND(AI73,0)</f>
        <v>119862</v>
      </c>
      <c r="P766" s="276">
        <f>IF(AI76&gt;0,ROUND(AI76,0),0)</f>
        <v>783</v>
      </c>
      <c r="Q766" s="276">
        <f>IF(AI77&gt;0,ROUND(AI77,0),0)</f>
        <v>421</v>
      </c>
      <c r="R766" s="276">
        <f>IF(AI78&gt;0,ROUND(AI78,0),0)</f>
        <v>0</v>
      </c>
      <c r="S766" s="276">
        <f>IF(AI79&gt;0,ROUND(AI79,0),0)</f>
        <v>68986</v>
      </c>
      <c r="T766" s="278">
        <f>IF(AI80&gt;0,ROUND(AI80,2),0)</f>
        <v>5.96</v>
      </c>
      <c r="U766" s="276"/>
      <c r="V766" s="277"/>
      <c r="W766" s="276"/>
      <c r="X766" s="276"/>
      <c r="Y766" s="276">
        <f t="shared" si="21"/>
        <v>977738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183*2017*7260*A</v>
      </c>
      <c r="B767" s="276">
        <f>ROUND(AJ59,0)</f>
        <v>1036</v>
      </c>
      <c r="C767" s="278">
        <f>ROUND(AJ60,2)</f>
        <v>5.79</v>
      </c>
      <c r="D767" s="276">
        <f>ROUND(AJ61,0)</f>
        <v>444112</v>
      </c>
      <c r="E767" s="276">
        <f>ROUND(AJ62,0)</f>
        <v>116439</v>
      </c>
      <c r="F767" s="276">
        <f>ROUND(AJ63,0)</f>
        <v>0</v>
      </c>
      <c r="G767" s="276">
        <f>ROUND(AJ64,0)</f>
        <v>39075</v>
      </c>
      <c r="H767" s="276">
        <f>ROUND(AJ65,0)</f>
        <v>37114</v>
      </c>
      <c r="I767" s="276">
        <f>ROUND(AJ66,0)</f>
        <v>5000</v>
      </c>
      <c r="J767" s="276">
        <f>ROUND(AJ67,0)</f>
        <v>35975</v>
      </c>
      <c r="K767" s="276">
        <f>ROUND(AJ68,0)</f>
        <v>124321</v>
      </c>
      <c r="L767" s="276">
        <f>ROUND(AJ69,0)</f>
        <v>9060</v>
      </c>
      <c r="M767" s="276">
        <f>ROUND(AJ70,0)</f>
        <v>0</v>
      </c>
      <c r="N767" s="276">
        <f>ROUND(AJ75,0)</f>
        <v>4735517</v>
      </c>
      <c r="O767" s="276">
        <f>ROUND(AJ73,0)</f>
        <v>110646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7815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555762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183*2017*7310*A</v>
      </c>
      <c r="B768" s="276">
        <f>ROUND(AK59,0)</f>
        <v>26503</v>
      </c>
      <c r="C768" s="278">
        <f>ROUND(AK60,2)</f>
        <v>6.48</v>
      </c>
      <c r="D768" s="276">
        <f>ROUND(AK61,0)</f>
        <v>556704</v>
      </c>
      <c r="E768" s="276">
        <f>ROUND(AK62,0)</f>
        <v>147447</v>
      </c>
      <c r="F768" s="276">
        <f>ROUND(AK63,0)</f>
        <v>0</v>
      </c>
      <c r="G768" s="276">
        <f>ROUND(AK64,0)</f>
        <v>12471</v>
      </c>
      <c r="H768" s="276">
        <f>ROUND(AK65,0)</f>
        <v>0</v>
      </c>
      <c r="I768" s="276">
        <f>ROUND(AK66,0)</f>
        <v>5230</v>
      </c>
      <c r="J768" s="276">
        <f>ROUND(AK67,0)</f>
        <v>209660</v>
      </c>
      <c r="K768" s="276">
        <f>ROUND(AK68,0)</f>
        <v>0</v>
      </c>
      <c r="L768" s="276">
        <f>ROUND(AK69,0)</f>
        <v>790</v>
      </c>
      <c r="M768" s="276">
        <f>ROUND(AK70,0)</f>
        <v>-120</v>
      </c>
      <c r="N768" s="276">
        <f>ROUND(AK75,0)</f>
        <v>3171043</v>
      </c>
      <c r="O768" s="276">
        <f>ROUND(AK73,0)</f>
        <v>2367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680932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183*2017*7320*A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1087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71928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183*2017*7330*A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183*2017*7340*A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183*2017*7350*A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183*2017*7380*A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183*2017*7390*A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183*2017*7400*A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183*2017*7410*A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183*2017*7420*A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183*2017*7430*A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183*2017*7490*A</v>
      </c>
      <c r="B779" s="276"/>
      <c r="C779" s="278">
        <f>ROUND(AV60,2)</f>
        <v>45.83</v>
      </c>
      <c r="D779" s="276">
        <f>ROUND(AV61,0)</f>
        <v>4258961</v>
      </c>
      <c r="E779" s="276">
        <f>ROUND(AV62,0)</f>
        <v>961289</v>
      </c>
      <c r="F779" s="276">
        <f>ROUND(AV63,0)</f>
        <v>177513</v>
      </c>
      <c r="G779" s="276">
        <f>ROUND(AV64,0)</f>
        <v>957702</v>
      </c>
      <c r="H779" s="276">
        <f>ROUND(AV65,0)</f>
        <v>21481</v>
      </c>
      <c r="I779" s="276">
        <f>ROUND(AV66,0)</f>
        <v>145573</v>
      </c>
      <c r="J779" s="276">
        <f>ROUND(AV67,0)</f>
        <v>933853</v>
      </c>
      <c r="K779" s="276">
        <f>ROUND(AV68,0)</f>
        <v>170913</v>
      </c>
      <c r="L779" s="276">
        <f>ROUND(AV69,0)</f>
        <v>27245</v>
      </c>
      <c r="M779" s="276">
        <f>ROUND(AV70,0)</f>
        <v>5046</v>
      </c>
      <c r="N779" s="276">
        <f>ROUND(AV75,0)</f>
        <v>44897361</v>
      </c>
      <c r="O779" s="276">
        <f>ROUND(AV73,0)</f>
        <v>24462865</v>
      </c>
      <c r="P779" s="276">
        <f>IF(AV76&gt;0,ROUND(AV76,0),0)</f>
        <v>5711</v>
      </c>
      <c r="Q779" s="276">
        <f>IF(AV77&gt;0,ROUND(AV77,0),0)</f>
        <v>7151</v>
      </c>
      <c r="R779" s="276">
        <f>IF(AV78&gt;0,ROUND(AV78,0),0)</f>
        <v>9242</v>
      </c>
      <c r="S779" s="276">
        <f>IF(AV79&gt;0,ROUND(AV79,0),0)</f>
        <v>87405</v>
      </c>
      <c r="T779" s="278">
        <f>IF(AV80&gt;0,ROUND(AV80,2),0)</f>
        <v>21.53</v>
      </c>
      <c r="U779" s="276"/>
      <c r="V779" s="277"/>
      <c r="W779" s="276"/>
      <c r="X779" s="276"/>
      <c r="Y779" s="276">
        <f t="shared" si="21"/>
        <v>5959263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183*2017*8200*A</v>
      </c>
      <c r="B780" s="276"/>
      <c r="C780" s="278">
        <f>ROUND(AW60,2)</f>
        <v>13.06</v>
      </c>
      <c r="D780" s="276">
        <f>ROUND(AW61,0)</f>
        <v>947103</v>
      </c>
      <c r="E780" s="276">
        <f>ROUND(AW62,0)</f>
        <v>276982</v>
      </c>
      <c r="F780" s="276">
        <f>ROUND(AW63,0)</f>
        <v>0</v>
      </c>
      <c r="G780" s="276">
        <f>ROUND(AW64,0)</f>
        <v>0</v>
      </c>
      <c r="H780" s="276">
        <f>ROUND(AW65,0)</f>
        <v>14859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183*2017*8310*A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183*2017*8320*A</v>
      </c>
      <c r="B782" s="276">
        <f>ROUND(AY59,0)</f>
        <v>118568</v>
      </c>
      <c r="C782" s="278">
        <f>ROUND(AY60,2)</f>
        <v>23.76</v>
      </c>
      <c r="D782" s="276">
        <f>ROUND(AY61,0)</f>
        <v>1238470</v>
      </c>
      <c r="E782" s="276">
        <f>ROUND(AY62,0)</f>
        <v>460583</v>
      </c>
      <c r="F782" s="276">
        <f>ROUND(AY63,0)</f>
        <v>0</v>
      </c>
      <c r="G782" s="276">
        <f>ROUND(AY64,0)</f>
        <v>444884</v>
      </c>
      <c r="H782" s="276">
        <f>ROUND(AY65,0)</f>
        <v>0</v>
      </c>
      <c r="I782" s="276">
        <f>ROUND(AY66,0)</f>
        <v>71471</v>
      </c>
      <c r="J782" s="276">
        <f>ROUND(AY67,0)</f>
        <v>145132</v>
      </c>
      <c r="K782" s="276">
        <f>ROUND(AY68,0)</f>
        <v>853</v>
      </c>
      <c r="L782" s="276">
        <f>ROUND(AY69,0)</f>
        <v>3857</v>
      </c>
      <c r="M782" s="276">
        <f>ROUND(AY70,0)</f>
        <v>441960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183*2017*8330*A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183*2017*8350*A</v>
      </c>
      <c r="B784" s="276">
        <f>ROUND(BA59,0)</f>
        <v>0</v>
      </c>
      <c r="C784" s="278">
        <f>ROUND(BA60,2)</f>
        <v>0.95</v>
      </c>
      <c r="D784" s="276">
        <f>ROUND(BA61,0)</f>
        <v>44008</v>
      </c>
      <c r="E784" s="276">
        <f>ROUND(BA62,0)</f>
        <v>18128</v>
      </c>
      <c r="F784" s="276">
        <f>ROUND(BA63,0)</f>
        <v>0</v>
      </c>
      <c r="G784" s="276">
        <f>ROUND(BA64,0)</f>
        <v>161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183*2017*8360*A</v>
      </c>
      <c r="B785" s="276"/>
      <c r="C785" s="278">
        <f>ROUND(BB60,2)</f>
        <v>9.5500000000000007</v>
      </c>
      <c r="D785" s="276">
        <f>ROUND(BB61,0)</f>
        <v>948490</v>
      </c>
      <c r="E785" s="276">
        <f>ROUND(BB62,0)</f>
        <v>218340</v>
      </c>
      <c r="F785" s="276">
        <f>ROUND(BB63,0)</f>
        <v>0</v>
      </c>
      <c r="G785" s="276">
        <f>ROUND(BB64,0)</f>
        <v>951</v>
      </c>
      <c r="H785" s="276">
        <f>ROUND(BB65,0)</f>
        <v>4332</v>
      </c>
      <c r="I785" s="276">
        <f>ROUND(BB66,0)</f>
        <v>0</v>
      </c>
      <c r="J785" s="276">
        <f>ROUND(BB67,0)</f>
        <v>18679</v>
      </c>
      <c r="K785" s="276">
        <f>ROUND(BB68,0)</f>
        <v>0</v>
      </c>
      <c r="L785" s="276">
        <f>ROUND(BB69,0)</f>
        <v>2113</v>
      </c>
      <c r="M785" s="276">
        <f>ROUND(BB70,0)</f>
        <v>0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183*2017*8370*A</v>
      </c>
      <c r="B786" s="276"/>
      <c r="C786" s="278">
        <f>ROUND(BC60,2)</f>
        <v>9.43</v>
      </c>
      <c r="D786" s="276">
        <f>ROUND(BC61,0)</f>
        <v>299460</v>
      </c>
      <c r="E786" s="276">
        <f>ROUND(BC62,0)</f>
        <v>142331</v>
      </c>
      <c r="F786" s="276">
        <f>ROUND(BC63,0)</f>
        <v>0</v>
      </c>
      <c r="G786" s="276">
        <f>ROUND(BC64,0)</f>
        <v>10378</v>
      </c>
      <c r="H786" s="276">
        <f>ROUND(BC65,0)</f>
        <v>1241</v>
      </c>
      <c r="I786" s="276">
        <f>ROUND(BC66,0)</f>
        <v>0</v>
      </c>
      <c r="J786" s="276">
        <f>ROUND(BC67,0)</f>
        <v>17171</v>
      </c>
      <c r="K786" s="276">
        <f>ROUND(BC68,0)</f>
        <v>0</v>
      </c>
      <c r="L786" s="276">
        <f>ROUND(BC69,0)</f>
        <v>5383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183*2017*8420*A</v>
      </c>
      <c r="B787" s="276"/>
      <c r="C787" s="278">
        <f>ROUND(BD60,2)</f>
        <v>8.9700000000000006</v>
      </c>
      <c r="D787" s="276">
        <f>ROUND(BD61,0)</f>
        <v>415981</v>
      </c>
      <c r="E787" s="276">
        <f>ROUND(BD62,0)</f>
        <v>156564</v>
      </c>
      <c r="F787" s="276">
        <f>ROUND(BD63,0)</f>
        <v>0</v>
      </c>
      <c r="G787" s="276">
        <f>ROUND(BD64,0)</f>
        <v>33347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20</v>
      </c>
      <c r="L787" s="276">
        <f>ROUND(BD69,0)</f>
        <v>949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183*2017*8430*A</v>
      </c>
      <c r="B788" s="276">
        <f>ROUND(BE59,0)</f>
        <v>186810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183*2017*8460*A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183*2017*8470*A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183*2017*8480*A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183*2017*8490*A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183*2017*8510*A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183*2017*8530*A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183*2017*8560*A</v>
      </c>
      <c r="B795" s="276"/>
      <c r="C795" s="278">
        <f>ROUND(BL60,2)</f>
        <v>25.33</v>
      </c>
      <c r="D795" s="276">
        <f>ROUND(BL61,0)</f>
        <v>1218424</v>
      </c>
      <c r="E795" s="276">
        <f>ROUND(BL62,0)</f>
        <v>392714</v>
      </c>
      <c r="F795" s="276">
        <f>ROUND(BL63,0)</f>
        <v>0</v>
      </c>
      <c r="G795" s="276">
        <f>ROUND(BL64,0)</f>
        <v>40289</v>
      </c>
      <c r="H795" s="276">
        <f>ROUND(BL65,0)</f>
        <v>0</v>
      </c>
      <c r="I795" s="276">
        <f>ROUND(BL66,0)</f>
        <v>0</v>
      </c>
      <c r="J795" s="276">
        <f>ROUND(BL67,0)</f>
        <v>4777</v>
      </c>
      <c r="K795" s="276">
        <f>ROUND(BL68,0)</f>
        <v>0</v>
      </c>
      <c r="L795" s="276">
        <f>ROUND(BL69,0)</f>
        <v>137</v>
      </c>
      <c r="M795" s="276">
        <f>ROUND(BL70,0)</f>
        <v>0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183*2017*8590*A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183*2017*8610*A</v>
      </c>
      <c r="B797" s="276"/>
      <c r="C797" s="278">
        <f>ROUND(BN60,2)</f>
        <v>9.59</v>
      </c>
      <c r="D797" s="276">
        <f>ROUND(BN61,0)</f>
        <v>1675984</v>
      </c>
      <c r="E797" s="276">
        <f>ROUND(BN62,0)</f>
        <v>219803</v>
      </c>
      <c r="F797" s="276">
        <f>ROUND(BN63,0)</f>
        <v>2635821</v>
      </c>
      <c r="G797" s="276">
        <f>ROUND(BN64,0)</f>
        <v>200344</v>
      </c>
      <c r="H797" s="276">
        <f>ROUND(BN65,0)</f>
        <v>6135</v>
      </c>
      <c r="I797" s="276">
        <f>ROUND(BN66,0)</f>
        <v>80000</v>
      </c>
      <c r="J797" s="276">
        <f>ROUND(BN67,0)</f>
        <v>284458</v>
      </c>
      <c r="K797" s="276">
        <f>ROUND(BN68,0)</f>
        <v>54</v>
      </c>
      <c r="L797" s="276">
        <f>ROUND(BN69,0)</f>
        <v>304048</v>
      </c>
      <c r="M797" s="276">
        <f>ROUND(BN70,0)</f>
        <v>49094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183*2017*8620*A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183*2017*8630*A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183*2017*8640*A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183*2017*8650*A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183*2017*8660*A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183*2017*8670*A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183*2017*8680*A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183*2017*8690*A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183*2017*8700*A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183*2017*8710*A</v>
      </c>
      <c r="B807" s="276"/>
      <c r="C807" s="278">
        <f>ROUND(BX60,2)</f>
        <v>9.86</v>
      </c>
      <c r="D807" s="276">
        <f>ROUND(BX61,0)</f>
        <v>876289</v>
      </c>
      <c r="E807" s="276">
        <f>ROUND(BX62,0)</f>
        <v>219583</v>
      </c>
      <c r="F807" s="276">
        <f>ROUND(BX63,0)</f>
        <v>0</v>
      </c>
      <c r="G807" s="276">
        <f>ROUND(BX64,0)</f>
        <v>6234</v>
      </c>
      <c r="H807" s="276">
        <f>ROUND(BX65,0)</f>
        <v>14600</v>
      </c>
      <c r="I807" s="276">
        <f>ROUND(BX66,0)</f>
        <v>700</v>
      </c>
      <c r="J807" s="276">
        <f>ROUND(BX67,0)</f>
        <v>0</v>
      </c>
      <c r="K807" s="276">
        <f>ROUND(BX68,0)</f>
        <v>0</v>
      </c>
      <c r="L807" s="276">
        <f>ROUND(BX69,0)</f>
        <v>855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183*2017*8720*A</v>
      </c>
      <c r="B808" s="276"/>
      <c r="C808" s="278">
        <f>ROUND(BY60,2)</f>
        <v>9.61</v>
      </c>
      <c r="D808" s="276">
        <f>ROUND(BY61,0)</f>
        <v>441680</v>
      </c>
      <c r="E808" s="276">
        <f>ROUND(BY62,0)</f>
        <v>86687</v>
      </c>
      <c r="F808" s="276">
        <f>ROUND(BY63,0)</f>
        <v>0</v>
      </c>
      <c r="G808" s="276">
        <f>ROUND(BY64,0)</f>
        <v>14968</v>
      </c>
      <c r="H808" s="276">
        <f>ROUND(BY65,0)</f>
        <v>798</v>
      </c>
      <c r="I808" s="276">
        <f>ROUND(BY66,0)</f>
        <v>3000</v>
      </c>
      <c r="J808" s="276">
        <f>ROUND(BY67,0)</f>
        <v>42600</v>
      </c>
      <c r="K808" s="276">
        <f>ROUND(BY68,0)</f>
        <v>0</v>
      </c>
      <c r="L808" s="276">
        <f>ROUND(BY69,0)</f>
        <v>8866</v>
      </c>
      <c r="M808" s="276">
        <f>ROUND(BY70,0)</f>
        <v>0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183*2017*8730*A</v>
      </c>
      <c r="B809" s="276"/>
      <c r="C809" s="278">
        <f>ROUND(BZ60,2)</f>
        <v>7.82</v>
      </c>
      <c r="D809" s="276">
        <f>ROUND(BZ61,0)</f>
        <v>836254</v>
      </c>
      <c r="E809" s="276">
        <f>ROUND(BZ62,0)</f>
        <v>242167</v>
      </c>
      <c r="F809" s="276">
        <f>ROUND(BZ63,0)</f>
        <v>0</v>
      </c>
      <c r="G809" s="276">
        <f>ROUND(BZ64,0)</f>
        <v>2522</v>
      </c>
      <c r="H809" s="276">
        <f>ROUND(BZ65,0)</f>
        <v>762</v>
      </c>
      <c r="I809" s="276">
        <f>ROUND(BZ66,0)</f>
        <v>0</v>
      </c>
      <c r="J809" s="276">
        <f>ROUND(BZ67,0)</f>
        <v>6899</v>
      </c>
      <c r="K809" s="276">
        <f>ROUND(BZ68,0)</f>
        <v>0</v>
      </c>
      <c r="L809" s="276">
        <f>ROUND(BZ69,0)</f>
        <v>964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183*2017*8740*A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183*2017*8770*A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183*2017*8790*A</v>
      </c>
      <c r="B812" s="276"/>
      <c r="C812" s="278">
        <f>ROUND(CC60,2)</f>
        <v>74.31</v>
      </c>
      <c r="D812" s="276">
        <f>ROUND(CC61,0)</f>
        <v>8844777</v>
      </c>
      <c r="E812" s="276">
        <f>ROUND(CC62,0)</f>
        <v>1745096</v>
      </c>
      <c r="F812" s="276">
        <f>ROUND(CC63,0)</f>
        <v>1197509</v>
      </c>
      <c r="G812" s="276">
        <f>ROUND(CC64,0)</f>
        <v>245358</v>
      </c>
      <c r="H812" s="276">
        <f>ROUND(CC65,0)</f>
        <v>94423</v>
      </c>
      <c r="I812" s="276">
        <f>ROUND(CC66,0)</f>
        <v>46635218</v>
      </c>
      <c r="J812" s="276">
        <f>ROUND(CC67,0)</f>
        <v>1384220</v>
      </c>
      <c r="K812" s="276">
        <f>ROUND(CC68,0)</f>
        <v>35078</v>
      </c>
      <c r="L812" s="276">
        <f>ROUND(CC69,0)</f>
        <v>4708112</v>
      </c>
      <c r="M812" s="276">
        <f>ROUND(CC70,0)</f>
        <v>2136849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183*2017*9000*A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4567750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789.88000000000011</v>
      </c>
      <c r="D815" s="277">
        <f t="shared" si="22"/>
        <v>73365722</v>
      </c>
      <c r="E815" s="277">
        <f t="shared" si="22"/>
        <v>16570289</v>
      </c>
      <c r="F815" s="277">
        <f t="shared" si="22"/>
        <v>5533418</v>
      </c>
      <c r="G815" s="277">
        <f t="shared" si="22"/>
        <v>19051622</v>
      </c>
      <c r="H815" s="277">
        <f t="shared" si="22"/>
        <v>267655</v>
      </c>
      <c r="I815" s="277">
        <f t="shared" si="22"/>
        <v>49813040</v>
      </c>
      <c r="J815" s="277">
        <f t="shared" si="22"/>
        <v>9064552</v>
      </c>
      <c r="K815" s="277">
        <f t="shared" si="22"/>
        <v>732358</v>
      </c>
      <c r="L815" s="277">
        <f>SUM(L734:L813)+SUM(U734:U813)</f>
        <v>9993418</v>
      </c>
      <c r="M815" s="277">
        <f>SUM(M734:M813)+SUM(V734:V813)</f>
        <v>2645164</v>
      </c>
      <c r="N815" s="277">
        <f t="shared" ref="N815:Y815" si="23">SUM(N734:N813)</f>
        <v>762546919</v>
      </c>
      <c r="O815" s="277">
        <f t="shared" si="23"/>
        <v>397938585</v>
      </c>
      <c r="P815" s="277">
        <f t="shared" si="23"/>
        <v>186810</v>
      </c>
      <c r="Q815" s="277">
        <f t="shared" si="23"/>
        <v>118568</v>
      </c>
      <c r="R815" s="277">
        <f t="shared" si="23"/>
        <v>53909</v>
      </c>
      <c r="S815" s="277">
        <f t="shared" si="23"/>
        <v>1308850</v>
      </c>
      <c r="T815" s="281">
        <f t="shared" si="23"/>
        <v>235.23000000000002</v>
      </c>
      <c r="U815" s="277">
        <f t="shared" si="23"/>
        <v>4567750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82641274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789.87291827044919</v>
      </c>
      <c r="D816" s="277">
        <f>CE61</f>
        <v>73365721.679999992</v>
      </c>
      <c r="E816" s="277">
        <f>CE62</f>
        <v>16570289</v>
      </c>
      <c r="F816" s="277">
        <f>CE63</f>
        <v>5533416.9600000018</v>
      </c>
      <c r="G816" s="277">
        <f>CE64</f>
        <v>19051622.879999999</v>
      </c>
      <c r="H816" s="280">
        <f>CE65</f>
        <v>267655.11</v>
      </c>
      <c r="I816" s="280">
        <f>CE66</f>
        <v>49813041.099999994</v>
      </c>
      <c r="J816" s="280">
        <f>CE67</f>
        <v>9064552</v>
      </c>
      <c r="K816" s="280">
        <f>CE68</f>
        <v>732355.98</v>
      </c>
      <c r="L816" s="280">
        <f>CE69</f>
        <v>9993416.6700000018</v>
      </c>
      <c r="M816" s="280">
        <f>CE70</f>
        <v>2645164.33</v>
      </c>
      <c r="N816" s="277">
        <f>CE75</f>
        <v>762546917.79000008</v>
      </c>
      <c r="O816" s="277">
        <f>CE73</f>
        <v>397938584.19999999</v>
      </c>
      <c r="P816" s="277">
        <f>CE76</f>
        <v>186810</v>
      </c>
      <c r="Q816" s="277">
        <f>CE77</f>
        <v>118568</v>
      </c>
      <c r="R816" s="277">
        <f>CE78</f>
        <v>53909</v>
      </c>
      <c r="S816" s="277">
        <f>CE79</f>
        <v>1308850</v>
      </c>
      <c r="T816" s="281">
        <f>CE80</f>
        <v>235.23702191344597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82641272.579999983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73365721.569999993</v>
      </c>
      <c r="E817" s="180">
        <f>C379</f>
        <v>16570288.76</v>
      </c>
      <c r="F817" s="180">
        <f>C380</f>
        <v>5533416.96</v>
      </c>
      <c r="G817" s="240">
        <f>C381</f>
        <v>19051622.960000001</v>
      </c>
      <c r="H817" s="240">
        <f>C382</f>
        <v>267654.98</v>
      </c>
      <c r="I817" s="240">
        <f>C383</f>
        <v>49813041.409999996</v>
      </c>
      <c r="J817" s="240">
        <f>C384</f>
        <v>9064553.0099999998</v>
      </c>
      <c r="K817" s="240">
        <f>C385</f>
        <v>732355.98</v>
      </c>
      <c r="L817" s="240">
        <f>C386+C387+C388+C389</f>
        <v>9993416.8099999987</v>
      </c>
      <c r="M817" s="240">
        <f>C370</f>
        <v>2645164.33</v>
      </c>
      <c r="N817" s="180">
        <f>D361</f>
        <v>762546917.78999996</v>
      </c>
      <c r="O817" s="180">
        <f>C359</f>
        <v>397938584.19999999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MultiCare Auburn Year End Report</dc:title>
  <dc:subject>2018 MultiCare Auburn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2019-07-02T17:53:27Z</dcterms:modified>
</cp:coreProperties>
</file>