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xr:revisionPtr revIDLastSave="0" documentId="8_{5BD8C203-DE05-44C5-968E-D4AB955374BE}" xr6:coauthVersionLast="45" xr6:coauthVersionMax="45" xr10:uidLastSave="{00000000-0000-0000-0000-000000000000}"/>
  <bookViews>
    <workbookView xWindow="-108" yWindow="-108" windowWidth="23256" windowHeight="12576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Year'!$DR$921:$DR$966</definedName>
    <definedName name="_Fill" hidden="1">data!$DR$823:$DR$868</definedName>
    <definedName name="Costcenter" localSheetId="9">'Prior Year'!$A$732:$W$813</definedName>
    <definedName name="Costcenter">data!#REF!</definedName>
    <definedName name="Edit" localSheetId="9">'Prior Year'!$A$411:$E$478</definedName>
    <definedName name="Edit">data!$A$411:$E$478</definedName>
    <definedName name="Funds" localSheetId="9">'Prior Year'!$A$728:$CF$730</definedName>
    <definedName name="Funds">data!#REF!</definedName>
    <definedName name="Hospital" localSheetId="9">'Prior Year'!$A$724:$BR$726</definedName>
    <definedName name="Hospital">data!#REF!</definedName>
    <definedName name="_xlnm.Print_Area" localSheetId="8">'CC''s'!$A$1:$I$384</definedName>
    <definedName name="_xlnm.Print_Area" localSheetId="0">data!$A$82:$E$396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Year'!$A$44:$CE$80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Year'!$A$720:$CD$722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8" i="1" l="1"/>
  <c r="B148" i="1"/>
  <c r="D142" i="1"/>
  <c r="B142" i="1"/>
  <c r="D141" i="1"/>
  <c r="L77" i="1" l="1"/>
  <c r="E77" i="1"/>
  <c r="E77" i="11"/>
  <c r="CE78" i="1" l="1"/>
  <c r="C389" i="1" l="1"/>
  <c r="C370" i="1"/>
  <c r="C364" i="1"/>
  <c r="C312" i="1"/>
  <c r="C254" i="1"/>
  <c r="C253" i="1"/>
  <c r="C250" i="1"/>
  <c r="C234" i="1"/>
  <c r="C210" i="1"/>
  <c r="B210" i="1"/>
  <c r="C172" i="1" l="1"/>
  <c r="AJ80" i="1"/>
  <c r="AJ74" i="1" l="1"/>
  <c r="AJ59" i="1" l="1"/>
  <c r="O817" i="11" l="1"/>
  <c r="M817" i="11"/>
  <c r="K817" i="11"/>
  <c r="J817" i="11"/>
  <c r="I817" i="11"/>
  <c r="H817" i="11"/>
  <c r="G817" i="11"/>
  <c r="F817" i="11"/>
  <c r="E817" i="11"/>
  <c r="D817" i="11"/>
  <c r="X813" i="11"/>
  <c r="X815" i="11" s="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S815" i="11" s="1"/>
  <c r="R734" i="11"/>
  <c r="Q734" i="11"/>
  <c r="P734" i="11"/>
  <c r="O734" i="11"/>
  <c r="O815" i="11" s="1"/>
  <c r="M734" i="11"/>
  <c r="L734" i="11"/>
  <c r="K734" i="11"/>
  <c r="I734" i="11"/>
  <c r="H734" i="11"/>
  <c r="G734" i="11"/>
  <c r="F734" i="11"/>
  <c r="D734" i="11"/>
  <c r="D815" i="11" s="1"/>
  <c r="C734" i="11"/>
  <c r="B734" i="11"/>
  <c r="A734" i="11"/>
  <c r="CF730" i="11"/>
  <c r="CE730" i="11"/>
  <c r="CD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U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D730" i="11"/>
  <c r="C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J726" i="11"/>
  <c r="AF726" i="11"/>
  <c r="AE726" i="11"/>
  <c r="AD726" i="11"/>
  <c r="AC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E550" i="11"/>
  <c r="H546" i="11"/>
  <c r="E546" i="11"/>
  <c r="F546" i="11"/>
  <c r="F545" i="11"/>
  <c r="E545" i="11"/>
  <c r="F544" i="11"/>
  <c r="E544" i="11"/>
  <c r="E540" i="11"/>
  <c r="E539" i="11"/>
  <c r="H539" i="11"/>
  <c r="E538" i="11"/>
  <c r="H537" i="11"/>
  <c r="E537" i="11"/>
  <c r="F537" i="11"/>
  <c r="H536" i="11"/>
  <c r="F536" i="11"/>
  <c r="E536" i="11"/>
  <c r="E535" i="11"/>
  <c r="H535" i="11"/>
  <c r="E534" i="11"/>
  <c r="H533" i="11"/>
  <c r="F533" i="11"/>
  <c r="E533" i="11"/>
  <c r="F532" i="11"/>
  <c r="E532" i="11"/>
  <c r="H532" i="11"/>
  <c r="E531" i="11"/>
  <c r="F531" i="11"/>
  <c r="E530" i="11"/>
  <c r="H528" i="11"/>
  <c r="E528" i="11"/>
  <c r="F528" i="11"/>
  <c r="H527" i="11"/>
  <c r="F527" i="11"/>
  <c r="E527" i="11"/>
  <c r="F526" i="11"/>
  <c r="E526" i="11"/>
  <c r="F525" i="11"/>
  <c r="E525" i="11"/>
  <c r="H525" i="11"/>
  <c r="F524" i="11"/>
  <c r="H523" i="11"/>
  <c r="E523" i="11"/>
  <c r="F523" i="11"/>
  <c r="E522" i="11"/>
  <c r="F521" i="11"/>
  <c r="H520" i="11"/>
  <c r="F520" i="11"/>
  <c r="E520" i="11"/>
  <c r="F519" i="11"/>
  <c r="E519" i="11"/>
  <c r="H519" i="11"/>
  <c r="F518" i="11"/>
  <c r="E518" i="11"/>
  <c r="E517" i="11"/>
  <c r="F517" i="11"/>
  <c r="E516" i="11"/>
  <c r="F515" i="11"/>
  <c r="E515" i="11"/>
  <c r="E514" i="11"/>
  <c r="F514" i="11"/>
  <c r="H513" i="11"/>
  <c r="F513" i="11"/>
  <c r="E511" i="11"/>
  <c r="H511" i="11"/>
  <c r="E510" i="11"/>
  <c r="F510" i="11"/>
  <c r="H509" i="11"/>
  <c r="F509" i="11"/>
  <c r="E509" i="11"/>
  <c r="H508" i="11"/>
  <c r="F508" i="11"/>
  <c r="E508" i="11"/>
  <c r="F507" i="11"/>
  <c r="E507" i="11"/>
  <c r="H507" i="11"/>
  <c r="F506" i="11"/>
  <c r="E506" i="11"/>
  <c r="H506" i="11"/>
  <c r="H505" i="11"/>
  <c r="E505" i="11"/>
  <c r="F505" i="11"/>
  <c r="E504" i="11"/>
  <c r="E503" i="11"/>
  <c r="H503" i="11"/>
  <c r="H502" i="11"/>
  <c r="E502" i="11"/>
  <c r="F502" i="11"/>
  <c r="H501" i="11"/>
  <c r="F501" i="11"/>
  <c r="E501" i="11"/>
  <c r="H500" i="11"/>
  <c r="F500" i="11"/>
  <c r="E500" i="11"/>
  <c r="F499" i="11"/>
  <c r="E499" i="11"/>
  <c r="H499" i="11"/>
  <c r="F498" i="11"/>
  <c r="E498" i="11"/>
  <c r="E497" i="11"/>
  <c r="E496" i="11"/>
  <c r="G493" i="11"/>
  <c r="E493" i="11"/>
  <c r="C493" i="11"/>
  <c r="A493" i="11"/>
  <c r="B478" i="11"/>
  <c r="C474" i="11"/>
  <c r="B474" i="11"/>
  <c r="B472" i="11"/>
  <c r="B471" i="11"/>
  <c r="C470" i="11"/>
  <c r="B470" i="11"/>
  <c r="B469" i="11"/>
  <c r="B468" i="11"/>
  <c r="B464" i="11"/>
  <c r="B463" i="11"/>
  <c r="C459" i="11"/>
  <c r="B459" i="11"/>
  <c r="C458" i="11"/>
  <c r="B458" i="11"/>
  <c r="B454" i="11"/>
  <c r="B453" i="11"/>
  <c r="C447" i="11"/>
  <c r="C446" i="11"/>
  <c r="C444" i="11"/>
  <c r="B444" i="11"/>
  <c r="C439" i="11"/>
  <c r="C438" i="11"/>
  <c r="B438" i="11"/>
  <c r="D437" i="11"/>
  <c r="B437" i="11"/>
  <c r="B436" i="11"/>
  <c r="B435" i="11"/>
  <c r="B434" i="11"/>
  <c r="B433" i="11"/>
  <c r="B432" i="11"/>
  <c r="B431" i="11"/>
  <c r="B430" i="11"/>
  <c r="C429" i="11"/>
  <c r="B429" i="11"/>
  <c r="B428" i="11"/>
  <c r="B427" i="11"/>
  <c r="D424" i="11"/>
  <c r="B424" i="11"/>
  <c r="B423" i="11"/>
  <c r="D421" i="11"/>
  <c r="C421" i="11"/>
  <c r="B421" i="11"/>
  <c r="C420" i="11"/>
  <c r="B420" i="11"/>
  <c r="D418" i="11"/>
  <c r="B418" i="11"/>
  <c r="B417" i="11"/>
  <c r="D415" i="11"/>
  <c r="B415" i="11"/>
  <c r="B414" i="11"/>
  <c r="A412" i="11"/>
  <c r="C389" i="11"/>
  <c r="D390" i="11" s="1"/>
  <c r="B441" i="11" s="1"/>
  <c r="D372" i="11"/>
  <c r="C364" i="11"/>
  <c r="C360" i="11"/>
  <c r="BK730" i="11" s="1"/>
  <c r="D329" i="11"/>
  <c r="D330" i="11" s="1"/>
  <c r="D328" i="11"/>
  <c r="D319" i="11"/>
  <c r="C312" i="11"/>
  <c r="AO730" i="11" s="1"/>
  <c r="D290" i="11"/>
  <c r="D283" i="11"/>
  <c r="C274" i="11"/>
  <c r="C272" i="11"/>
  <c r="B473" i="11" s="1"/>
  <c r="D265" i="11"/>
  <c r="C254" i="11"/>
  <c r="F730" i="11" s="1"/>
  <c r="C253" i="11"/>
  <c r="E730" i="11" s="1"/>
  <c r="C250" i="11"/>
  <c r="B730" i="11" s="1"/>
  <c r="D240" i="11"/>
  <c r="B447" i="11" s="1"/>
  <c r="D236" i="11"/>
  <c r="B446" i="11" s="1"/>
  <c r="C234" i="11"/>
  <c r="CB722" i="11" s="1"/>
  <c r="D229" i="11"/>
  <c r="D221" i="11"/>
  <c r="CD722" i="11" s="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D204" i="11"/>
  <c r="C204" i="11"/>
  <c r="B204" i="11"/>
  <c r="E203" i="11"/>
  <c r="C475" i="11" s="1"/>
  <c r="E202" i="11"/>
  <c r="E201" i="11"/>
  <c r="E200" i="11"/>
  <c r="E199" i="11"/>
  <c r="C472" i="11" s="1"/>
  <c r="E198" i="11"/>
  <c r="C471" i="11" s="1"/>
  <c r="E197" i="11"/>
  <c r="E196" i="11"/>
  <c r="C469" i="11" s="1"/>
  <c r="E195" i="11"/>
  <c r="C468" i="11" s="1"/>
  <c r="D190" i="11"/>
  <c r="D186" i="11"/>
  <c r="D436" i="11" s="1"/>
  <c r="D181" i="11"/>
  <c r="D435" i="11" s="1"/>
  <c r="D177" i="11"/>
  <c r="D434" i="11" s="1"/>
  <c r="D173" i="11"/>
  <c r="D428" i="11" s="1"/>
  <c r="E154" i="11"/>
  <c r="E153" i="11"/>
  <c r="E152" i="11"/>
  <c r="E151" i="11"/>
  <c r="E150" i="11"/>
  <c r="E148" i="11"/>
  <c r="E147" i="11"/>
  <c r="E146" i="11"/>
  <c r="E145" i="11"/>
  <c r="C418" i="11" s="1"/>
  <c r="E144" i="11"/>
  <c r="C417" i="11" s="1"/>
  <c r="E142" i="11"/>
  <c r="D464" i="11" s="1"/>
  <c r="D142" i="11"/>
  <c r="AL726" i="11" s="1"/>
  <c r="C142" i="11"/>
  <c r="AG726" i="11" s="1"/>
  <c r="B142" i="11"/>
  <c r="AB726" i="11" s="1"/>
  <c r="E141" i="11"/>
  <c r="D463" i="11" s="1"/>
  <c r="D465" i="11" s="1"/>
  <c r="D141" i="11"/>
  <c r="AK726" i="11" s="1"/>
  <c r="E140" i="11"/>
  <c r="D139" i="11"/>
  <c r="E138" i="11"/>
  <c r="C414" i="11" s="1"/>
  <c r="D138" i="11"/>
  <c r="AH726" i="11" s="1"/>
  <c r="E127" i="11"/>
  <c r="AJ80" i="11"/>
  <c r="CF79" i="11"/>
  <c r="CE79" i="11"/>
  <c r="CE78" i="11"/>
  <c r="L77" i="11"/>
  <c r="Q743" i="11" s="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CE74" i="11"/>
  <c r="C464" i="11" s="1"/>
  <c r="CE73" i="11"/>
  <c r="O816" i="11" s="1"/>
  <c r="CD71" i="11"/>
  <c r="C575" i="11" s="1"/>
  <c r="CE70" i="11"/>
  <c r="M816" i="11" s="1"/>
  <c r="CE69" i="11"/>
  <c r="L816" i="11" s="1"/>
  <c r="CE68" i="11"/>
  <c r="K816" i="11" s="1"/>
  <c r="CE66" i="11"/>
  <c r="CE65" i="11"/>
  <c r="H816" i="11" s="1"/>
  <c r="CE64" i="11"/>
  <c r="C430" i="11" s="1"/>
  <c r="CE63" i="11"/>
  <c r="F816" i="11" s="1"/>
  <c r="CE61" i="11"/>
  <c r="BJ48" i="11" s="1"/>
  <c r="BJ62" i="11" s="1"/>
  <c r="CE60" i="11"/>
  <c r="AJ59" i="11"/>
  <c r="B767" i="11" s="1"/>
  <c r="AE59" i="11"/>
  <c r="B762" i="11" s="1"/>
  <c r="B53" i="11"/>
  <c r="CE51" i="11"/>
  <c r="B49" i="11"/>
  <c r="BX48" i="11"/>
  <c r="BX62" i="11" s="1"/>
  <c r="BW48" i="11"/>
  <c r="BW62" i="11" s="1"/>
  <c r="BB48" i="11"/>
  <c r="BB62" i="11" s="1"/>
  <c r="AY48" i="11"/>
  <c r="AY62" i="11" s="1"/>
  <c r="AH48" i="11"/>
  <c r="AH62" i="11" s="1"/>
  <c r="AD48" i="11"/>
  <c r="AD62" i="11" s="1"/>
  <c r="K48" i="11"/>
  <c r="K62" i="11" s="1"/>
  <c r="J48" i="11"/>
  <c r="J62" i="11" s="1"/>
  <c r="CE47" i="11"/>
  <c r="C473" i="11" l="1"/>
  <c r="N48" i="11"/>
  <c r="N62" i="11" s="1"/>
  <c r="E745" i="11" s="1"/>
  <c r="AI48" i="11"/>
  <c r="AI62" i="11" s="1"/>
  <c r="E766" i="11" s="1"/>
  <c r="BF48" i="11"/>
  <c r="BF62" i="11" s="1"/>
  <c r="E789" i="11" s="1"/>
  <c r="CB48" i="11"/>
  <c r="CB62" i="11" s="1"/>
  <c r="S48" i="11"/>
  <c r="S62" i="11" s="1"/>
  <c r="AP48" i="11"/>
  <c r="AP62" i="11" s="1"/>
  <c r="D260" i="11"/>
  <c r="D361" i="11"/>
  <c r="E741" i="11"/>
  <c r="E785" i="11"/>
  <c r="T767" i="11"/>
  <c r="T815" i="11" s="1"/>
  <c r="CE80" i="11"/>
  <c r="E811" i="11"/>
  <c r="E742" i="11"/>
  <c r="D816" i="11"/>
  <c r="CA48" i="11"/>
  <c r="CA62" i="11" s="1"/>
  <c r="BS48" i="11"/>
  <c r="BS62" i="11" s="1"/>
  <c r="BY48" i="11"/>
  <c r="BY62" i="11" s="1"/>
  <c r="BP48" i="11"/>
  <c r="BP62" i="11" s="1"/>
  <c r="BH48" i="11"/>
  <c r="BH62" i="11" s="1"/>
  <c r="AZ48" i="11"/>
  <c r="AZ62" i="11" s="1"/>
  <c r="AR48" i="11"/>
  <c r="AR62" i="11" s="1"/>
  <c r="AJ48" i="11"/>
  <c r="AJ62" i="11" s="1"/>
  <c r="AB48" i="11"/>
  <c r="AB62" i="11" s="1"/>
  <c r="T48" i="11"/>
  <c r="T62" i="11" s="1"/>
  <c r="L48" i="11"/>
  <c r="L62" i="11" s="1"/>
  <c r="D48" i="11"/>
  <c r="D62" i="11" s="1"/>
  <c r="BV48" i="11"/>
  <c r="BV62" i="11" s="1"/>
  <c r="BM48" i="11"/>
  <c r="BM62" i="11" s="1"/>
  <c r="BE48" i="11"/>
  <c r="BE62" i="11" s="1"/>
  <c r="AW48" i="11"/>
  <c r="AW62" i="11" s="1"/>
  <c r="AO48" i="11"/>
  <c r="AO62" i="11" s="1"/>
  <c r="AG48" i="11"/>
  <c r="AG62" i="11" s="1"/>
  <c r="Y48" i="11"/>
  <c r="Y62" i="11" s="1"/>
  <c r="Q48" i="11"/>
  <c r="Q62" i="11" s="1"/>
  <c r="I48" i="11"/>
  <c r="I62" i="11" s="1"/>
  <c r="BC48" i="11"/>
  <c r="BC62" i="11" s="1"/>
  <c r="AE48" i="11"/>
  <c r="AE62" i="11" s="1"/>
  <c r="G48" i="11"/>
  <c r="G62" i="11" s="1"/>
  <c r="BU48" i="11"/>
  <c r="BU62" i="11" s="1"/>
  <c r="BL48" i="11"/>
  <c r="BL62" i="11" s="1"/>
  <c r="BD48" i="11"/>
  <c r="BD62" i="11" s="1"/>
  <c r="AV48" i="11"/>
  <c r="AV62" i="11" s="1"/>
  <c r="AN48" i="11"/>
  <c r="AN62" i="11" s="1"/>
  <c r="AF48" i="11"/>
  <c r="AF62" i="11" s="1"/>
  <c r="X48" i="11"/>
  <c r="X62" i="11" s="1"/>
  <c r="P48" i="11"/>
  <c r="P62" i="11" s="1"/>
  <c r="H48" i="11"/>
  <c r="H62" i="11" s="1"/>
  <c r="CC48" i="11"/>
  <c r="CC62" i="11" s="1"/>
  <c r="BK48" i="11"/>
  <c r="BK62" i="11" s="1"/>
  <c r="AM48" i="11"/>
  <c r="AM62" i="11" s="1"/>
  <c r="W48" i="11"/>
  <c r="W62" i="11" s="1"/>
  <c r="C427" i="11"/>
  <c r="BT48" i="11"/>
  <c r="BT62" i="11" s="1"/>
  <c r="AU48" i="11"/>
  <c r="AU62" i="11" s="1"/>
  <c r="O48" i="11"/>
  <c r="O62" i="11" s="1"/>
  <c r="BZ48" i="11"/>
  <c r="BZ62" i="11" s="1"/>
  <c r="BQ48" i="11"/>
  <c r="BQ62" i="11" s="1"/>
  <c r="BI48" i="11"/>
  <c r="BI62" i="11" s="1"/>
  <c r="BA48" i="11"/>
  <c r="BA62" i="11" s="1"/>
  <c r="AS48" i="11"/>
  <c r="AS62" i="11" s="1"/>
  <c r="AK48" i="11"/>
  <c r="AK62" i="11" s="1"/>
  <c r="AC48" i="11"/>
  <c r="AC62" i="11" s="1"/>
  <c r="U48" i="11"/>
  <c r="U62" i="11" s="1"/>
  <c r="M48" i="11"/>
  <c r="M62" i="11" s="1"/>
  <c r="E48" i="11"/>
  <c r="E62" i="11" s="1"/>
  <c r="R48" i="11"/>
  <c r="R62" i="11" s="1"/>
  <c r="AL48" i="11"/>
  <c r="AL62" i="11" s="1"/>
  <c r="BG48" i="11"/>
  <c r="BG62" i="11" s="1"/>
  <c r="E782" i="11"/>
  <c r="F497" i="11"/>
  <c r="H497" i="11"/>
  <c r="E750" i="11"/>
  <c r="E773" i="11"/>
  <c r="V48" i="11"/>
  <c r="V62" i="11" s="1"/>
  <c r="AQ48" i="11"/>
  <c r="AQ62" i="11" s="1"/>
  <c r="BN48" i="11"/>
  <c r="BN62" i="11" s="1"/>
  <c r="E765" i="11"/>
  <c r="E807" i="11"/>
  <c r="E793" i="11"/>
  <c r="E217" i="11"/>
  <c r="C478" i="11" s="1"/>
  <c r="C48" i="11"/>
  <c r="Z48" i="11"/>
  <c r="Z62" i="11" s="1"/>
  <c r="AT48" i="11"/>
  <c r="AT62" i="11" s="1"/>
  <c r="BO48" i="11"/>
  <c r="BO62" i="11" s="1"/>
  <c r="E806" i="11"/>
  <c r="F48" i="11"/>
  <c r="F62" i="11" s="1"/>
  <c r="AA48" i="11"/>
  <c r="AA62" i="11" s="1"/>
  <c r="AX48" i="11"/>
  <c r="AX62" i="11" s="1"/>
  <c r="BR48" i="11"/>
  <c r="BR62" i="11" s="1"/>
  <c r="V730" i="11"/>
  <c r="B475" i="11"/>
  <c r="E761" i="11"/>
  <c r="E204" i="11"/>
  <c r="C476" i="11" s="1"/>
  <c r="P816" i="11"/>
  <c r="CB52" i="11"/>
  <c r="CB67" i="11" s="1"/>
  <c r="J811" i="11" s="1"/>
  <c r="AN52" i="11"/>
  <c r="AN67" i="11" s="1"/>
  <c r="J771" i="11" s="1"/>
  <c r="AF52" i="11"/>
  <c r="AF67" i="11" s="1"/>
  <c r="J763" i="11" s="1"/>
  <c r="BI52" i="11"/>
  <c r="BI67" i="11" s="1"/>
  <c r="J792" i="11" s="1"/>
  <c r="BA52" i="11"/>
  <c r="BA67" i="11" s="1"/>
  <c r="J784" i="11" s="1"/>
  <c r="U52" i="11"/>
  <c r="U67" i="11" s="1"/>
  <c r="J752" i="11" s="1"/>
  <c r="F538" i="11"/>
  <c r="H538" i="11"/>
  <c r="AB52" i="11"/>
  <c r="AB67" i="11" s="1"/>
  <c r="J759" i="11" s="1"/>
  <c r="AM52" i="11"/>
  <c r="AM67" i="11" s="1"/>
  <c r="J770" i="11" s="1"/>
  <c r="N734" i="11"/>
  <c r="N815" i="11" s="1"/>
  <c r="CE75" i="11"/>
  <c r="Q736" i="11"/>
  <c r="Q815" i="11" s="1"/>
  <c r="CE77" i="11"/>
  <c r="D438" i="11"/>
  <c r="H496" i="11"/>
  <c r="F496" i="11"/>
  <c r="F522" i="11"/>
  <c r="J52" i="11"/>
  <c r="J67" i="11" s="1"/>
  <c r="J741" i="11" s="1"/>
  <c r="BK52" i="11"/>
  <c r="BK67" i="11" s="1"/>
  <c r="J794" i="11" s="1"/>
  <c r="G816" i="11"/>
  <c r="F612" i="11"/>
  <c r="R816" i="11"/>
  <c r="I612" i="11"/>
  <c r="AI726" i="11"/>
  <c r="E139" i="11"/>
  <c r="C415" i="11" s="1"/>
  <c r="D314" i="11"/>
  <c r="D339" i="11" s="1"/>
  <c r="C482" i="11" s="1"/>
  <c r="BL730" i="11"/>
  <c r="C445" i="11"/>
  <c r="D367" i="11"/>
  <c r="C448" i="11" s="1"/>
  <c r="C431" i="11"/>
  <c r="F503" i="11"/>
  <c r="N817" i="11"/>
  <c r="D368" i="11"/>
  <c r="D373" i="11" s="1"/>
  <c r="D391" i="11" s="1"/>
  <c r="D393" i="11" s="1"/>
  <c r="D396" i="11" s="1"/>
  <c r="AE52" i="11"/>
  <c r="AE67" i="11" s="1"/>
  <c r="J762" i="11" s="1"/>
  <c r="K52" i="11"/>
  <c r="K67" i="11" s="1"/>
  <c r="J742" i="11" s="1"/>
  <c r="V52" i="11"/>
  <c r="V67" i="11" s="1"/>
  <c r="J753" i="11" s="1"/>
  <c r="BB52" i="11"/>
  <c r="BB67" i="11" s="1"/>
  <c r="J785" i="11" s="1"/>
  <c r="BM52" i="11"/>
  <c r="BM67" i="11" s="1"/>
  <c r="J796" i="11" s="1"/>
  <c r="B445" i="11"/>
  <c r="D242" i="11"/>
  <c r="B448" i="11" s="1"/>
  <c r="T52" i="11"/>
  <c r="T67" i="11" s="1"/>
  <c r="J751" i="11" s="1"/>
  <c r="L52" i="11"/>
  <c r="L67" i="11" s="1"/>
  <c r="J743" i="11" s="1"/>
  <c r="AH52" i="11"/>
  <c r="AH67" i="11" s="1"/>
  <c r="J765" i="11" s="1"/>
  <c r="BX52" i="11"/>
  <c r="BX67" i="11" s="1"/>
  <c r="J807" i="11" s="1"/>
  <c r="BI730" i="11"/>
  <c r="C816" i="11"/>
  <c r="H612" i="11"/>
  <c r="I816" i="11"/>
  <c r="C432" i="11"/>
  <c r="T730" i="11"/>
  <c r="D275" i="11"/>
  <c r="L817" i="11"/>
  <c r="CC730" i="11"/>
  <c r="B439" i="11"/>
  <c r="B440" i="11" s="1"/>
  <c r="H504" i="11"/>
  <c r="F504" i="11"/>
  <c r="F511" i="11"/>
  <c r="F516" i="11"/>
  <c r="E524" i="11"/>
  <c r="F529" i="11"/>
  <c r="D612" i="11"/>
  <c r="AA52" i="11"/>
  <c r="AA67" i="11" s="1"/>
  <c r="J758" i="11" s="1"/>
  <c r="AW52" i="11"/>
  <c r="AW67" i="11" s="1"/>
  <c r="J780" i="11" s="1"/>
  <c r="BR52" i="11"/>
  <c r="BR67" i="11" s="1"/>
  <c r="J801" i="11" s="1"/>
  <c r="CC52" i="11"/>
  <c r="CC67" i="11" s="1"/>
  <c r="J812" i="11" s="1"/>
  <c r="CF76" i="11"/>
  <c r="BD52" i="11" s="1"/>
  <c r="BD67" i="11" s="1"/>
  <c r="J787" i="11" s="1"/>
  <c r="C434" i="11"/>
  <c r="B455" i="11"/>
  <c r="B465" i="11"/>
  <c r="H510" i="11"/>
  <c r="F512" i="11"/>
  <c r="I815" i="11"/>
  <c r="C463" i="11"/>
  <c r="F535" i="11"/>
  <c r="F539" i="11"/>
  <c r="F815" i="11"/>
  <c r="P815" i="11"/>
  <c r="E529" i="11"/>
  <c r="F530" i="11"/>
  <c r="H540" i="11"/>
  <c r="F540" i="11"/>
  <c r="G815" i="11"/>
  <c r="F550" i="11"/>
  <c r="S816" i="11"/>
  <c r="J612" i="11"/>
  <c r="C440" i="11"/>
  <c r="F534" i="11"/>
  <c r="H815" i="11"/>
  <c r="R815" i="11"/>
  <c r="K815" i="11"/>
  <c r="L815" i="11"/>
  <c r="C815" i="11"/>
  <c r="M815" i="11"/>
  <c r="CB71" i="11" l="1"/>
  <c r="G52" i="11"/>
  <c r="G67" i="11" s="1"/>
  <c r="J738" i="11" s="1"/>
  <c r="AC52" i="11"/>
  <c r="AC67" i="11" s="1"/>
  <c r="J760" i="11" s="1"/>
  <c r="H52" i="11"/>
  <c r="H67" i="11" s="1"/>
  <c r="J739" i="11" s="1"/>
  <c r="AV52" i="11"/>
  <c r="AV67" i="11" s="1"/>
  <c r="J779" i="11" s="1"/>
  <c r="AL52" i="11"/>
  <c r="AL67" i="11" s="1"/>
  <c r="J769" i="11" s="1"/>
  <c r="AR52" i="11"/>
  <c r="AR67" i="11" s="1"/>
  <c r="J775" i="11" s="1"/>
  <c r="AG52" i="11"/>
  <c r="AG67" i="11" s="1"/>
  <c r="J764" i="11" s="1"/>
  <c r="BS52" i="11"/>
  <c r="BS67" i="11" s="1"/>
  <c r="J802" i="11" s="1"/>
  <c r="AS52" i="11"/>
  <c r="AS67" i="11" s="1"/>
  <c r="J776" i="11" s="1"/>
  <c r="P52" i="11"/>
  <c r="P67" i="11" s="1"/>
  <c r="J747" i="11" s="1"/>
  <c r="BT52" i="11"/>
  <c r="BT67" i="11" s="1"/>
  <c r="J803" i="11" s="1"/>
  <c r="N816" i="11"/>
  <c r="K612" i="11"/>
  <c r="C465" i="11"/>
  <c r="E737" i="11"/>
  <c r="E774" i="11"/>
  <c r="E744" i="11"/>
  <c r="E812" i="11"/>
  <c r="CC71" i="11"/>
  <c r="E751" i="11"/>
  <c r="T71" i="11"/>
  <c r="E753" i="11"/>
  <c r="V71" i="11"/>
  <c r="E752" i="11"/>
  <c r="U71" i="11"/>
  <c r="E746" i="11"/>
  <c r="E739" i="11"/>
  <c r="E804" i="11"/>
  <c r="E772" i="11"/>
  <c r="E759" i="11"/>
  <c r="AB71" i="11"/>
  <c r="E810" i="11"/>
  <c r="Q52" i="11"/>
  <c r="Q67" i="11" s="1"/>
  <c r="J748" i="11" s="1"/>
  <c r="D277" i="11"/>
  <c r="D292" i="11" s="1"/>
  <c r="D341" i="11" s="1"/>
  <c r="C481" i="11" s="1"/>
  <c r="B476" i="11"/>
  <c r="BN52" i="11"/>
  <c r="BN67" i="11" s="1"/>
  <c r="J797" i="11" s="1"/>
  <c r="BV52" i="11"/>
  <c r="BV67" i="11" s="1"/>
  <c r="J805" i="11" s="1"/>
  <c r="BH52" i="11"/>
  <c r="BH67" i="11" s="1"/>
  <c r="J791" i="11" s="1"/>
  <c r="E52" i="11"/>
  <c r="E67" i="11" s="1"/>
  <c r="J736" i="11" s="1"/>
  <c r="BQ52" i="11"/>
  <c r="BQ67" i="11" s="1"/>
  <c r="J800" i="11" s="1"/>
  <c r="E760" i="11"/>
  <c r="AC71" i="11"/>
  <c r="E778" i="11"/>
  <c r="E747" i="11"/>
  <c r="P71" i="11"/>
  <c r="E738" i="11"/>
  <c r="G71" i="11"/>
  <c r="E780" i="11"/>
  <c r="AW71" i="11"/>
  <c r="E767" i="11"/>
  <c r="E795" i="11"/>
  <c r="CA52" i="11"/>
  <c r="CA67" i="11" s="1"/>
  <c r="J810" i="11" s="1"/>
  <c r="AU52" i="11"/>
  <c r="AU67" i="11" s="1"/>
  <c r="J778" i="11" s="1"/>
  <c r="BF52" i="11"/>
  <c r="BF67" i="11" s="1"/>
  <c r="BP52" i="11"/>
  <c r="BP67" i="11" s="1"/>
  <c r="J799" i="11" s="1"/>
  <c r="AJ52" i="11"/>
  <c r="AJ67" i="11" s="1"/>
  <c r="J767" i="11" s="1"/>
  <c r="Z52" i="11"/>
  <c r="Z67" i="11" s="1"/>
  <c r="J757" i="11" s="1"/>
  <c r="AY52" i="11"/>
  <c r="AY67" i="11" s="1"/>
  <c r="AT52" i="11"/>
  <c r="AT67" i="11" s="1"/>
  <c r="J777" i="11" s="1"/>
  <c r="I52" i="11"/>
  <c r="I67" i="11" s="1"/>
  <c r="J740" i="11" s="1"/>
  <c r="AO52" i="11"/>
  <c r="AO67" i="11" s="1"/>
  <c r="J772" i="11" s="1"/>
  <c r="D52" i="11"/>
  <c r="D67" i="11" s="1"/>
  <c r="J735" i="11" s="1"/>
  <c r="AD52" i="11"/>
  <c r="AD67" i="11" s="1"/>
  <c r="BZ52" i="11"/>
  <c r="BZ67" i="11" s="1"/>
  <c r="J809" i="11" s="1"/>
  <c r="AI52" i="11"/>
  <c r="AI67" i="11" s="1"/>
  <c r="C52" i="11"/>
  <c r="BU52" i="11"/>
  <c r="BU67" i="11" s="1"/>
  <c r="J804" i="11" s="1"/>
  <c r="BE52" i="11"/>
  <c r="BE67" i="11" s="1"/>
  <c r="J788" i="11" s="1"/>
  <c r="BO52" i="11"/>
  <c r="BO67" i="11" s="1"/>
  <c r="J798" i="11" s="1"/>
  <c r="Y52" i="11"/>
  <c r="Y67" i="11" s="1"/>
  <c r="J756" i="11" s="1"/>
  <c r="N52" i="11"/>
  <c r="N67" i="11" s="1"/>
  <c r="BJ52" i="11"/>
  <c r="BJ67" i="11" s="1"/>
  <c r="S52" i="11"/>
  <c r="S67" i="11" s="1"/>
  <c r="O52" i="11"/>
  <c r="O67" i="11" s="1"/>
  <c r="J746" i="11" s="1"/>
  <c r="F52" i="11"/>
  <c r="F67" i="11" s="1"/>
  <c r="J737" i="11" s="1"/>
  <c r="BC52" i="11"/>
  <c r="BC67" i="11" s="1"/>
  <c r="J786" i="11" s="1"/>
  <c r="BW52" i="11"/>
  <c r="BW67" i="11" s="1"/>
  <c r="AZ52" i="11"/>
  <c r="AZ67" i="11" s="1"/>
  <c r="J783" i="11" s="1"/>
  <c r="AX52" i="11"/>
  <c r="AX67" i="11" s="1"/>
  <c r="J781" i="11" s="1"/>
  <c r="M52" i="11"/>
  <c r="M67" i="11" s="1"/>
  <c r="J744" i="11" s="1"/>
  <c r="BY52" i="11"/>
  <c r="BY67" i="11" s="1"/>
  <c r="J808" i="11" s="1"/>
  <c r="BL52" i="11"/>
  <c r="BL67" i="11" s="1"/>
  <c r="J795" i="11" s="1"/>
  <c r="E798" i="11"/>
  <c r="BO71" i="11"/>
  <c r="BX71" i="11"/>
  <c r="E790" i="11"/>
  <c r="E768" i="11"/>
  <c r="E803" i="11"/>
  <c r="BT71" i="11"/>
  <c r="E755" i="11"/>
  <c r="E762" i="11"/>
  <c r="AE71" i="11"/>
  <c r="E788" i="11"/>
  <c r="BE71" i="11"/>
  <c r="E775" i="11"/>
  <c r="AR71" i="11"/>
  <c r="T816" i="11"/>
  <c r="L612" i="11"/>
  <c r="E801" i="11"/>
  <c r="BR71" i="11"/>
  <c r="E777" i="11"/>
  <c r="AT71" i="11"/>
  <c r="E769" i="11"/>
  <c r="AL71" i="11"/>
  <c r="E776" i="11"/>
  <c r="AS71" i="11"/>
  <c r="E763" i="11"/>
  <c r="AF71" i="11"/>
  <c r="E786" i="11"/>
  <c r="BC71" i="11"/>
  <c r="E796" i="11"/>
  <c r="BM71" i="11"/>
  <c r="E783" i="11"/>
  <c r="Q816" i="11"/>
  <c r="G612" i="11"/>
  <c r="CF77" i="11"/>
  <c r="E781" i="11"/>
  <c r="E757" i="11"/>
  <c r="AH71" i="11"/>
  <c r="E749" i="11"/>
  <c r="E784" i="11"/>
  <c r="BA71" i="11"/>
  <c r="E754" i="11"/>
  <c r="E771" i="11"/>
  <c r="AN71" i="11"/>
  <c r="E740" i="11"/>
  <c r="E805" i="11"/>
  <c r="BV71" i="11"/>
  <c r="E791" i="11"/>
  <c r="BH71" i="11"/>
  <c r="K71" i="11"/>
  <c r="BB71" i="11"/>
  <c r="BG52" i="11"/>
  <c r="BG67" i="11" s="1"/>
  <c r="J790" i="11" s="1"/>
  <c r="W52" i="11"/>
  <c r="W67" i="11" s="1"/>
  <c r="J754" i="11" s="1"/>
  <c r="AQ52" i="11"/>
  <c r="AQ67" i="11" s="1"/>
  <c r="J774" i="11" s="1"/>
  <c r="AP52" i="11"/>
  <c r="AP67" i="11" s="1"/>
  <c r="R52" i="11"/>
  <c r="R67" i="11" s="1"/>
  <c r="J749" i="11" s="1"/>
  <c r="AK52" i="11"/>
  <c r="AK67" i="11" s="1"/>
  <c r="J768" i="11" s="1"/>
  <c r="X52" i="11"/>
  <c r="X67" i="11" s="1"/>
  <c r="J755" i="11" s="1"/>
  <c r="E758" i="11"/>
  <c r="AA71" i="11"/>
  <c r="C62" i="11"/>
  <c r="CE48" i="11"/>
  <c r="E792" i="11"/>
  <c r="BI71" i="11"/>
  <c r="E770" i="11"/>
  <c r="AM71" i="11"/>
  <c r="E779" i="11"/>
  <c r="AV71" i="11"/>
  <c r="Q71" i="11"/>
  <c r="E748" i="11"/>
  <c r="E735" i="11"/>
  <c r="D71" i="11"/>
  <c r="E799" i="11"/>
  <c r="BP71" i="11"/>
  <c r="E797" i="11"/>
  <c r="BN71" i="11"/>
  <c r="E736" i="11"/>
  <c r="E71" i="11"/>
  <c r="E800" i="11"/>
  <c r="E794" i="11"/>
  <c r="BK71" i="11"/>
  <c r="E787" i="11"/>
  <c r="BD71" i="11"/>
  <c r="E756" i="11"/>
  <c r="Y71" i="11"/>
  <c r="E743" i="11"/>
  <c r="L71" i="11"/>
  <c r="E808" i="11"/>
  <c r="C573" i="11"/>
  <c r="C622" i="11"/>
  <c r="J71" i="11"/>
  <c r="E809" i="11"/>
  <c r="BZ71" i="11"/>
  <c r="E764" i="11"/>
  <c r="AG71" i="11"/>
  <c r="E802" i="11"/>
  <c r="BS71" i="11"/>
  <c r="AK71" i="11" l="1"/>
  <c r="R71" i="11"/>
  <c r="AZ71" i="11"/>
  <c r="BG71" i="11"/>
  <c r="C552" i="11" s="1"/>
  <c r="H71" i="11"/>
  <c r="C567" i="11"/>
  <c r="C642" i="11"/>
  <c r="C633" i="11"/>
  <c r="C548" i="11"/>
  <c r="J766" i="11"/>
  <c r="AI71" i="11"/>
  <c r="C697" i="11"/>
  <c r="C525" i="11"/>
  <c r="G525" i="11" s="1"/>
  <c r="C563" i="11"/>
  <c r="C626" i="11"/>
  <c r="C696" i="11"/>
  <c r="C524" i="11"/>
  <c r="C618" i="11"/>
  <c r="J745" i="11"/>
  <c r="N71" i="11"/>
  <c r="J761" i="11"/>
  <c r="AD71" i="11"/>
  <c r="C549" i="11"/>
  <c r="C624" i="11"/>
  <c r="C559" i="11"/>
  <c r="C619" i="11"/>
  <c r="C713" i="11"/>
  <c r="C541" i="11"/>
  <c r="C692" i="11"/>
  <c r="C520" i="11"/>
  <c r="G520" i="11" s="1"/>
  <c r="I71" i="11"/>
  <c r="J789" i="11"/>
  <c r="BF71" i="11"/>
  <c r="C631" i="11"/>
  <c r="C542" i="11"/>
  <c r="C694" i="11"/>
  <c r="C522" i="11"/>
  <c r="BU71" i="11"/>
  <c r="C687" i="11"/>
  <c r="C515" i="11"/>
  <c r="AQ71" i="11"/>
  <c r="C571" i="11"/>
  <c r="C646" i="11"/>
  <c r="C705" i="11"/>
  <c r="C533" i="11"/>
  <c r="G533" i="11" s="1"/>
  <c r="C699" i="11"/>
  <c r="C527" i="11"/>
  <c r="G527" i="11" s="1"/>
  <c r="C545" i="11"/>
  <c r="C628" i="11"/>
  <c r="C710" i="11"/>
  <c r="C538" i="11"/>
  <c r="G538" i="11" s="1"/>
  <c r="X71" i="11"/>
  <c r="C644" i="11"/>
  <c r="C569" i="11"/>
  <c r="J806" i="11"/>
  <c r="BW71" i="11"/>
  <c r="C630" i="11"/>
  <c r="C546" i="11"/>
  <c r="G546" i="11" s="1"/>
  <c r="C702" i="11"/>
  <c r="C530" i="11"/>
  <c r="C682" i="11"/>
  <c r="C510" i="11"/>
  <c r="G510" i="11" s="1"/>
  <c r="BY71" i="11"/>
  <c r="C621" i="11"/>
  <c r="C561" i="11"/>
  <c r="C676" i="11"/>
  <c r="C504" i="11"/>
  <c r="G504" i="11" s="1"/>
  <c r="Z71" i="11"/>
  <c r="C627" i="11"/>
  <c r="C560" i="11"/>
  <c r="C672" i="11"/>
  <c r="C500" i="11"/>
  <c r="G500" i="11" s="1"/>
  <c r="CA71" i="11"/>
  <c r="C673" i="11"/>
  <c r="C501" i="11"/>
  <c r="G501" i="11" s="1"/>
  <c r="C685" i="11"/>
  <c r="C513" i="11"/>
  <c r="G513" i="11" s="1"/>
  <c r="F71" i="11"/>
  <c r="C539" i="11"/>
  <c r="G539" i="11" s="1"/>
  <c r="C711" i="11"/>
  <c r="J750" i="11"/>
  <c r="S71" i="11"/>
  <c r="C639" i="11"/>
  <c r="C564" i="11"/>
  <c r="C632" i="11"/>
  <c r="C547" i="11"/>
  <c r="C698" i="11"/>
  <c r="C526" i="11"/>
  <c r="C640" i="11"/>
  <c r="C565" i="11"/>
  <c r="J773" i="11"/>
  <c r="AP71" i="11"/>
  <c r="C614" i="11"/>
  <c r="C550" i="11"/>
  <c r="C675" i="11"/>
  <c r="C503" i="11"/>
  <c r="G503" i="11" s="1"/>
  <c r="E734" i="11"/>
  <c r="E815" i="11" s="1"/>
  <c r="CE62" i="11"/>
  <c r="C683" i="11"/>
  <c r="C511" i="11"/>
  <c r="G511" i="11" s="1"/>
  <c r="C635" i="11"/>
  <c r="C556" i="11"/>
  <c r="C704" i="11"/>
  <c r="C532" i="11"/>
  <c r="G532" i="11" s="1"/>
  <c r="C636" i="11"/>
  <c r="C553" i="11"/>
  <c r="W71" i="11"/>
  <c r="C638" i="11"/>
  <c r="C558" i="11"/>
  <c r="C703" i="11"/>
  <c r="C531" i="11"/>
  <c r="C709" i="11"/>
  <c r="C537" i="11"/>
  <c r="G537" i="11" s="1"/>
  <c r="C677" i="11"/>
  <c r="C505" i="11"/>
  <c r="G505" i="11" s="1"/>
  <c r="BQ71" i="11"/>
  <c r="C669" i="11"/>
  <c r="C497" i="11"/>
  <c r="G497" i="11" s="1"/>
  <c r="C634" i="11"/>
  <c r="C554" i="11"/>
  <c r="AX71" i="11"/>
  <c r="CE52" i="11"/>
  <c r="C67" i="11"/>
  <c r="C71" i="11" s="1"/>
  <c r="J782" i="11"/>
  <c r="AY71" i="11"/>
  <c r="BL71" i="11"/>
  <c r="C681" i="11"/>
  <c r="C509" i="11"/>
  <c r="G509" i="11" s="1"/>
  <c r="C693" i="11"/>
  <c r="C521" i="11"/>
  <c r="O71" i="11"/>
  <c r="C574" i="11"/>
  <c r="C620" i="11"/>
  <c r="C690" i="11"/>
  <c r="C518" i="11"/>
  <c r="C670" i="11"/>
  <c r="C498" i="11"/>
  <c r="J793" i="11"/>
  <c r="BJ71" i="11"/>
  <c r="AJ71" i="11"/>
  <c r="AU71" i="11"/>
  <c r="AO71" i="11"/>
  <c r="C686" i="11"/>
  <c r="C514" i="11"/>
  <c r="M71" i="11"/>
  <c r="C701" i="11" l="1"/>
  <c r="C529" i="11"/>
  <c r="C562" i="11"/>
  <c r="C623" i="11"/>
  <c r="D615" i="11"/>
  <c r="G522" i="11"/>
  <c r="H522" i="11"/>
  <c r="C555" i="11"/>
  <c r="C617" i="11"/>
  <c r="C680" i="11"/>
  <c r="C508" i="11"/>
  <c r="G508" i="11" s="1"/>
  <c r="J734" i="11"/>
  <c r="J815" i="11" s="1"/>
  <c r="CE67" i="11"/>
  <c r="C688" i="11"/>
  <c r="C516" i="11"/>
  <c r="C707" i="11"/>
  <c r="C535" i="11"/>
  <c r="G535" i="11" s="1"/>
  <c r="C691" i="11"/>
  <c r="C519" i="11"/>
  <c r="G519" i="11" s="1"/>
  <c r="G530" i="11"/>
  <c r="H530" i="11"/>
  <c r="C689" i="11"/>
  <c r="C517" i="11"/>
  <c r="C679" i="11"/>
  <c r="C507" i="11"/>
  <c r="G507" i="11" s="1"/>
  <c r="E816" i="11"/>
  <c r="C428" i="11"/>
  <c r="C678" i="11"/>
  <c r="C506" i="11"/>
  <c r="G506" i="11" s="1"/>
  <c r="G498" i="11"/>
  <c r="H498" i="11"/>
  <c r="C543" i="11"/>
  <c r="C616" i="11"/>
  <c r="C684" i="11"/>
  <c r="C512" i="11"/>
  <c r="C647" i="11"/>
  <c r="C572" i="11"/>
  <c r="C708" i="11"/>
  <c r="C536" i="11"/>
  <c r="G536" i="11" s="1"/>
  <c r="C629" i="11"/>
  <c r="C551" i="11"/>
  <c r="C496" i="11"/>
  <c r="G496" i="11" s="1"/>
  <c r="C668" i="11"/>
  <c r="C700" i="11"/>
  <c r="C528" i="11"/>
  <c r="G528" i="11" s="1"/>
  <c r="G514" i="11"/>
  <c r="H514" i="11" s="1"/>
  <c r="G518" i="11"/>
  <c r="H518" i="11" s="1"/>
  <c r="H531" i="11"/>
  <c r="G531" i="11"/>
  <c r="G526" i="11"/>
  <c r="H526" i="11" s="1"/>
  <c r="C643" i="11"/>
  <c r="C568" i="11"/>
  <c r="H545" i="11"/>
  <c r="G545" i="11"/>
  <c r="G515" i="11"/>
  <c r="H515" i="11"/>
  <c r="G524" i="11"/>
  <c r="H524" i="11"/>
  <c r="H521" i="11"/>
  <c r="G521" i="11"/>
  <c r="C706" i="11"/>
  <c r="C534" i="11"/>
  <c r="C637" i="11"/>
  <c r="C557" i="11"/>
  <c r="C645" i="11"/>
  <c r="C570" i="11"/>
  <c r="C674" i="11"/>
  <c r="C502" i="11"/>
  <c r="G502" i="11" s="1"/>
  <c r="C712" i="11"/>
  <c r="C540" i="11"/>
  <c r="G540" i="11" s="1"/>
  <c r="C544" i="11"/>
  <c r="C625" i="11"/>
  <c r="G550" i="11"/>
  <c r="H550" i="11" s="1"/>
  <c r="C499" i="11"/>
  <c r="G499" i="11" s="1"/>
  <c r="C671" i="11"/>
  <c r="C641" i="11"/>
  <c r="C566" i="11"/>
  <c r="C695" i="11"/>
  <c r="C523" i="11"/>
  <c r="G523" i="11" s="1"/>
  <c r="C648" i="11" l="1"/>
  <c r="M716" i="11" s="1"/>
  <c r="Y816" i="11" s="1"/>
  <c r="C715" i="11"/>
  <c r="G529" i="11"/>
  <c r="H529" i="11"/>
  <c r="G544" i="11"/>
  <c r="H544" i="11" s="1"/>
  <c r="G517" i="11"/>
  <c r="H517" i="11"/>
  <c r="G516" i="11"/>
  <c r="H516" i="11" s="1"/>
  <c r="G534" i="11"/>
  <c r="H534" i="11" s="1"/>
  <c r="J816" i="11"/>
  <c r="C433" i="11"/>
  <c r="D712" i="11"/>
  <c r="D704" i="11"/>
  <c r="D709" i="11"/>
  <c r="D701" i="11"/>
  <c r="D693" i="11"/>
  <c r="D706" i="11"/>
  <c r="D698" i="11"/>
  <c r="D690" i="11"/>
  <c r="D682" i="11"/>
  <c r="D711" i="11"/>
  <c r="D703" i="11"/>
  <c r="D695" i="11"/>
  <c r="D687" i="11"/>
  <c r="D713" i="11"/>
  <c r="D705" i="11"/>
  <c r="D697" i="11"/>
  <c r="D689" i="11"/>
  <c r="D710" i="11"/>
  <c r="D702" i="11"/>
  <c r="D694" i="11"/>
  <c r="D696" i="11"/>
  <c r="D692" i="11"/>
  <c r="D678" i="11"/>
  <c r="D670" i="11"/>
  <c r="D647" i="11"/>
  <c r="D646" i="11"/>
  <c r="D645" i="11"/>
  <c r="D629" i="11"/>
  <c r="D626" i="11"/>
  <c r="D621" i="11"/>
  <c r="D617" i="11"/>
  <c r="D707" i="11"/>
  <c r="D681" i="11"/>
  <c r="D675" i="11"/>
  <c r="D644" i="11"/>
  <c r="D643" i="11"/>
  <c r="D642" i="11"/>
  <c r="D641" i="11"/>
  <c r="D640" i="11"/>
  <c r="D639" i="11"/>
  <c r="D638" i="11"/>
  <c r="D637" i="11"/>
  <c r="D636" i="11"/>
  <c r="D635" i="11"/>
  <c r="D634" i="11"/>
  <c r="D633" i="11"/>
  <c r="D632" i="11"/>
  <c r="D631" i="11"/>
  <c r="D630" i="11"/>
  <c r="D624" i="11"/>
  <c r="D672" i="11"/>
  <c r="D620" i="11"/>
  <c r="D616" i="11"/>
  <c r="D691" i="11"/>
  <c r="D688" i="11"/>
  <c r="D685" i="11"/>
  <c r="D684" i="11"/>
  <c r="D674" i="11"/>
  <c r="D623" i="11"/>
  <c r="D619" i="11"/>
  <c r="D679" i="11"/>
  <c r="D708" i="11"/>
  <c r="D676" i="11"/>
  <c r="D622" i="11"/>
  <c r="D673" i="11"/>
  <c r="D680" i="11"/>
  <c r="D677" i="11"/>
  <c r="D671" i="11"/>
  <c r="D625" i="11"/>
  <c r="D683" i="11"/>
  <c r="D668" i="11"/>
  <c r="D628" i="11"/>
  <c r="D618" i="11"/>
  <c r="D699" i="11"/>
  <c r="D686" i="11"/>
  <c r="D716" i="11"/>
  <c r="D627" i="11"/>
  <c r="D669" i="11"/>
  <c r="D700" i="11"/>
  <c r="G512" i="11"/>
  <c r="H512" i="11"/>
  <c r="CE71" i="11"/>
  <c r="C716" i="11" s="1"/>
  <c r="C441" i="11"/>
  <c r="E623" i="11"/>
  <c r="E612" i="11" l="1"/>
  <c r="E703" i="11" s="1"/>
  <c r="E690" i="11"/>
  <c r="E687" i="11"/>
  <c r="E700" i="11"/>
  <c r="E710" i="11"/>
  <c r="E716" i="11"/>
  <c r="E707" i="11"/>
  <c r="E713" i="11"/>
  <c r="E681" i="11"/>
  <c r="E642" i="11"/>
  <c r="E641" i="11"/>
  <c r="E640" i="11"/>
  <c r="E639" i="11"/>
  <c r="E638" i="11"/>
  <c r="E637" i="11"/>
  <c r="E634" i="11"/>
  <c r="E633" i="11"/>
  <c r="E632" i="11"/>
  <c r="E631" i="11"/>
  <c r="E630" i="11"/>
  <c r="E624" i="11"/>
  <c r="E672" i="11"/>
  <c r="E686" i="11"/>
  <c r="E680" i="11"/>
  <c r="E677" i="11"/>
  <c r="E669" i="11"/>
  <c r="E627" i="11"/>
  <c r="E693" i="11"/>
  <c r="E671" i="11"/>
  <c r="E625" i="11"/>
  <c r="E676" i="11"/>
  <c r="E673" i="11"/>
  <c r="E682" i="11"/>
  <c r="E670" i="11"/>
  <c r="E647" i="11"/>
  <c r="E629" i="11"/>
  <c r="E626" i="11"/>
  <c r="E712" i="11"/>
  <c r="E701" i="11"/>
  <c r="E697" i="11"/>
  <c r="E685" i="11"/>
  <c r="E674" i="11"/>
  <c r="E683" i="11"/>
  <c r="E668" i="11"/>
  <c r="E628" i="11"/>
  <c r="E705" i="11"/>
  <c r="E696" i="11"/>
  <c r="E678" i="11"/>
  <c r="E684" i="11"/>
  <c r="E646" i="11"/>
  <c r="D715" i="11"/>
  <c r="E691" i="11" l="1"/>
  <c r="E692" i="11"/>
  <c r="E706" i="11"/>
  <c r="E675" i="11"/>
  <c r="E702" i="11"/>
  <c r="E711" i="11"/>
  <c r="E698" i="11"/>
  <c r="F624" i="11"/>
  <c r="E699" i="11"/>
  <c r="E708" i="11"/>
  <c r="E709" i="11"/>
  <c r="E635" i="11"/>
  <c r="E715" i="11" s="1"/>
  <c r="E643" i="11"/>
  <c r="E695" i="11"/>
  <c r="E688" i="11"/>
  <c r="E689" i="11"/>
  <c r="E645" i="11"/>
  <c r="E679" i="11"/>
  <c r="E704" i="11"/>
  <c r="E636" i="11"/>
  <c r="E644" i="11"/>
  <c r="E694" i="11"/>
  <c r="F706" i="11" l="1"/>
  <c r="F711" i="11"/>
  <c r="F703" i="11"/>
  <c r="F695" i="11"/>
  <c r="F708" i="11"/>
  <c r="F700" i="11"/>
  <c r="F692" i="11"/>
  <c r="F684" i="11"/>
  <c r="F713" i="11"/>
  <c r="F705" i="11"/>
  <c r="F697" i="11"/>
  <c r="F689" i="11"/>
  <c r="F716" i="11"/>
  <c r="F707" i="11"/>
  <c r="F699" i="11"/>
  <c r="F691" i="11"/>
  <c r="F712" i="11"/>
  <c r="F704" i="11"/>
  <c r="F696" i="11"/>
  <c r="F710" i="11"/>
  <c r="F690" i="11"/>
  <c r="F672" i="11"/>
  <c r="F686" i="11"/>
  <c r="F680" i="11"/>
  <c r="F677" i="11"/>
  <c r="F669" i="11"/>
  <c r="F627" i="11"/>
  <c r="F701" i="11"/>
  <c r="F688" i="11"/>
  <c r="F687" i="11"/>
  <c r="F685" i="11"/>
  <c r="F674" i="11"/>
  <c r="F683" i="11"/>
  <c r="F676" i="11"/>
  <c r="F668" i="11"/>
  <c r="F628" i="11"/>
  <c r="F673" i="11"/>
  <c r="F702" i="11"/>
  <c r="F682" i="11"/>
  <c r="F670" i="11"/>
  <c r="F647" i="11"/>
  <c r="F645" i="11"/>
  <c r="F629" i="11"/>
  <c r="F626" i="11"/>
  <c r="F698" i="11"/>
  <c r="F694" i="11"/>
  <c r="F643" i="11"/>
  <c r="F641" i="11"/>
  <c r="F639" i="11"/>
  <c r="F637" i="11"/>
  <c r="F635" i="11"/>
  <c r="F633" i="11"/>
  <c r="F631" i="11"/>
  <c r="F693" i="11"/>
  <c r="F671" i="11"/>
  <c r="F625" i="11"/>
  <c r="F678" i="11"/>
  <c r="F646" i="11"/>
  <c r="F679" i="11"/>
  <c r="F638" i="11"/>
  <c r="F630" i="11"/>
  <c r="F644" i="11"/>
  <c r="F636" i="11"/>
  <c r="F709" i="11"/>
  <c r="F681" i="11"/>
  <c r="F675" i="11"/>
  <c r="F642" i="11"/>
  <c r="F634" i="11"/>
  <c r="F640" i="11"/>
  <c r="F632" i="11"/>
  <c r="F715" i="11" l="1"/>
  <c r="G625" i="11"/>
  <c r="G711" i="11" l="1"/>
  <c r="G703" i="11"/>
  <c r="G708" i="11"/>
  <c r="G700" i="11"/>
  <c r="G692" i="11"/>
  <c r="G713" i="11"/>
  <c r="G705" i="11"/>
  <c r="G697" i="11"/>
  <c r="G689" i="11"/>
  <c r="G681" i="11"/>
  <c r="G710" i="11"/>
  <c r="G702" i="11"/>
  <c r="G694" i="11"/>
  <c r="G686" i="11"/>
  <c r="G712" i="11"/>
  <c r="G704" i="11"/>
  <c r="G696" i="11"/>
  <c r="G688" i="11"/>
  <c r="G709" i="11"/>
  <c r="G701" i="11"/>
  <c r="G693" i="11"/>
  <c r="G707" i="11"/>
  <c r="G680" i="11"/>
  <c r="G677" i="11"/>
  <c r="G669" i="11"/>
  <c r="G627" i="11"/>
  <c r="G687" i="11"/>
  <c r="G685" i="11"/>
  <c r="G674" i="11"/>
  <c r="G716" i="11"/>
  <c r="G699" i="11"/>
  <c r="G684" i="11"/>
  <c r="G679" i="11"/>
  <c r="G671" i="11"/>
  <c r="G673" i="11"/>
  <c r="G682" i="11"/>
  <c r="G670" i="11"/>
  <c r="G647" i="11"/>
  <c r="G645" i="11"/>
  <c r="G629" i="11"/>
  <c r="G626" i="11"/>
  <c r="G698" i="11"/>
  <c r="G643" i="11"/>
  <c r="G641" i="11"/>
  <c r="G639" i="11"/>
  <c r="G637" i="11"/>
  <c r="G635" i="11"/>
  <c r="G633" i="11"/>
  <c r="G631" i="11"/>
  <c r="G690" i="11"/>
  <c r="G706" i="11"/>
  <c r="G683" i="11"/>
  <c r="G668" i="11"/>
  <c r="G628" i="11"/>
  <c r="H628" i="11" s="1"/>
  <c r="G678" i="11"/>
  <c r="G646" i="11"/>
  <c r="G675" i="11"/>
  <c r="G644" i="11"/>
  <c r="G642" i="11"/>
  <c r="G640" i="11"/>
  <c r="G638" i="11"/>
  <c r="G636" i="11"/>
  <c r="G634" i="11"/>
  <c r="G632" i="11"/>
  <c r="G630" i="11"/>
  <c r="G672" i="11"/>
  <c r="G695" i="11"/>
  <c r="G691" i="11"/>
  <c r="G676" i="11"/>
  <c r="H708" i="11" l="1"/>
  <c r="H713" i="11"/>
  <c r="H705" i="11"/>
  <c r="H697" i="11"/>
  <c r="H689" i="11"/>
  <c r="H710" i="11"/>
  <c r="H702" i="11"/>
  <c r="H694" i="11"/>
  <c r="H686" i="11"/>
  <c r="H716" i="11"/>
  <c r="H707" i="11"/>
  <c r="H699" i="11"/>
  <c r="H691" i="11"/>
  <c r="H709" i="11"/>
  <c r="H701" i="11"/>
  <c r="H693" i="11"/>
  <c r="H706" i="11"/>
  <c r="H698" i="11"/>
  <c r="H690" i="11"/>
  <c r="H704" i="11"/>
  <c r="H687" i="11"/>
  <c r="H685" i="11"/>
  <c r="H674" i="11"/>
  <c r="H688" i="11"/>
  <c r="H684" i="11"/>
  <c r="H679" i="11"/>
  <c r="H671" i="11"/>
  <c r="H712" i="11"/>
  <c r="H695" i="11"/>
  <c r="H683" i="11"/>
  <c r="H676" i="11"/>
  <c r="H668" i="11"/>
  <c r="H682" i="11"/>
  <c r="H678" i="11"/>
  <c r="H670" i="11"/>
  <c r="H647" i="11"/>
  <c r="H646" i="11"/>
  <c r="H645" i="11"/>
  <c r="H629" i="11"/>
  <c r="H643" i="11"/>
  <c r="H641" i="11"/>
  <c r="H639" i="11"/>
  <c r="H637" i="11"/>
  <c r="H635" i="11"/>
  <c r="H633" i="11"/>
  <c r="H631" i="11"/>
  <c r="H680" i="11"/>
  <c r="H677" i="11"/>
  <c r="H711" i="11"/>
  <c r="H675" i="11"/>
  <c r="H644" i="11"/>
  <c r="H642" i="11"/>
  <c r="H640" i="11"/>
  <c r="H638" i="11"/>
  <c r="H636" i="11"/>
  <c r="H634" i="11"/>
  <c r="H632" i="11"/>
  <c r="H630" i="11"/>
  <c r="H700" i="11"/>
  <c r="H696" i="11"/>
  <c r="H681" i="11"/>
  <c r="H672" i="11"/>
  <c r="H673" i="11"/>
  <c r="H692" i="11"/>
  <c r="H703" i="11"/>
  <c r="H669" i="11"/>
  <c r="G715" i="11"/>
  <c r="H715" i="11" l="1"/>
  <c r="I629" i="11"/>
  <c r="I713" i="11" l="1"/>
  <c r="I705" i="11"/>
  <c r="I710" i="11"/>
  <c r="I702" i="11"/>
  <c r="I694" i="11"/>
  <c r="I716" i="11"/>
  <c r="I707" i="11"/>
  <c r="I699" i="11"/>
  <c r="I691" i="11"/>
  <c r="I683" i="11"/>
  <c r="I712" i="11"/>
  <c r="I704" i="11"/>
  <c r="I696" i="11"/>
  <c r="I688" i="11"/>
  <c r="I706" i="11"/>
  <c r="I698" i="11"/>
  <c r="I690" i="11"/>
  <c r="I711" i="11"/>
  <c r="I703" i="11"/>
  <c r="I695" i="11"/>
  <c r="I686" i="11"/>
  <c r="I684" i="11"/>
  <c r="I679" i="11"/>
  <c r="I671" i="11"/>
  <c r="I701" i="11"/>
  <c r="I676" i="11"/>
  <c r="I668" i="11"/>
  <c r="I709" i="11"/>
  <c r="I697" i="11"/>
  <c r="I693" i="11"/>
  <c r="I673" i="11"/>
  <c r="I689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708" i="11"/>
  <c r="I680" i="11"/>
  <c r="I677" i="11"/>
  <c r="I687" i="11"/>
  <c r="I685" i="11"/>
  <c r="I674" i="11"/>
  <c r="I678" i="11"/>
  <c r="I646" i="11"/>
  <c r="I700" i="11"/>
  <c r="I681" i="11"/>
  <c r="I672" i="11"/>
  <c r="I692" i="11"/>
  <c r="I669" i="11"/>
  <c r="I647" i="11"/>
  <c r="I645" i="11"/>
  <c r="I682" i="11"/>
  <c r="I670" i="11"/>
  <c r="I715" i="11" l="1"/>
  <c r="J630" i="11"/>
  <c r="J710" i="11" l="1"/>
  <c r="J702" i="11"/>
  <c r="J716" i="11"/>
  <c r="J707" i="11"/>
  <c r="J699" i="11"/>
  <c r="J691" i="11"/>
  <c r="J712" i="11"/>
  <c r="J704" i="11"/>
  <c r="J696" i="11"/>
  <c r="J688" i="11"/>
  <c r="J680" i="11"/>
  <c r="J709" i="11"/>
  <c r="J701" i="11"/>
  <c r="J693" i="11"/>
  <c r="J685" i="11"/>
  <c r="J711" i="11"/>
  <c r="J703" i="11"/>
  <c r="J695" i="11"/>
  <c r="J708" i="11"/>
  <c r="J700" i="11"/>
  <c r="J692" i="11"/>
  <c r="J676" i="11"/>
  <c r="J668" i="11"/>
  <c r="J697" i="11"/>
  <c r="J683" i="11"/>
  <c r="J673" i="11"/>
  <c r="J706" i="11"/>
  <c r="J682" i="11"/>
  <c r="J678" i="11"/>
  <c r="J670" i="11"/>
  <c r="J647" i="11"/>
  <c r="J646" i="11"/>
  <c r="J645" i="11"/>
  <c r="J681" i="11"/>
  <c r="J672" i="11"/>
  <c r="J698" i="11"/>
  <c r="J677" i="11"/>
  <c r="J694" i="11"/>
  <c r="J690" i="11"/>
  <c r="J687" i="11"/>
  <c r="J674" i="11"/>
  <c r="J713" i="11"/>
  <c r="J671" i="11"/>
  <c r="J689" i="11"/>
  <c r="J675" i="11"/>
  <c r="J644" i="11"/>
  <c r="J642" i="11"/>
  <c r="J640" i="11"/>
  <c r="J638" i="11"/>
  <c r="J636" i="11"/>
  <c r="J634" i="11"/>
  <c r="J632" i="11"/>
  <c r="J705" i="11"/>
  <c r="J669" i="11"/>
  <c r="J639" i="11"/>
  <c r="J631" i="11"/>
  <c r="J684" i="11"/>
  <c r="J637" i="11"/>
  <c r="J641" i="11"/>
  <c r="J643" i="11"/>
  <c r="J635" i="11"/>
  <c r="J633" i="11"/>
  <c r="J686" i="11"/>
  <c r="J679" i="11"/>
  <c r="J715" i="11" l="1"/>
  <c r="K644" i="11"/>
  <c r="L647" i="11"/>
  <c r="L712" i="11" l="1"/>
  <c r="L704" i="11"/>
  <c r="L709" i="11"/>
  <c r="L701" i="11"/>
  <c r="L693" i="11"/>
  <c r="L706" i="11"/>
  <c r="L698" i="11"/>
  <c r="L690" i="11"/>
  <c r="L682" i="11"/>
  <c r="L711" i="11"/>
  <c r="L703" i="11"/>
  <c r="L695" i="11"/>
  <c r="L687" i="11"/>
  <c r="L713" i="11"/>
  <c r="L705" i="11"/>
  <c r="L697" i="11"/>
  <c r="L689" i="11"/>
  <c r="L710" i="11"/>
  <c r="L702" i="11"/>
  <c r="L694" i="11"/>
  <c r="L699" i="11"/>
  <c r="L688" i="11"/>
  <c r="L678" i="11"/>
  <c r="L670" i="11"/>
  <c r="L716" i="11"/>
  <c r="L691" i="11"/>
  <c r="L675" i="11"/>
  <c r="L681" i="11"/>
  <c r="L672" i="11"/>
  <c r="L708" i="11"/>
  <c r="L700" i="11"/>
  <c r="L680" i="11"/>
  <c r="L674" i="11"/>
  <c r="L671" i="11"/>
  <c r="L685" i="11"/>
  <c r="L668" i="11"/>
  <c r="L707" i="11"/>
  <c r="L683" i="11"/>
  <c r="L669" i="11"/>
  <c r="L696" i="11"/>
  <c r="L692" i="11"/>
  <c r="L686" i="11"/>
  <c r="L684" i="11"/>
  <c r="L679" i="11"/>
  <c r="L676" i="11"/>
  <c r="L677" i="11"/>
  <c r="L673" i="11"/>
  <c r="K716" i="11"/>
  <c r="K707" i="11"/>
  <c r="K712" i="11"/>
  <c r="K704" i="11"/>
  <c r="K696" i="11"/>
  <c r="K688" i="11"/>
  <c r="K709" i="11"/>
  <c r="K701" i="11"/>
  <c r="K693" i="11"/>
  <c r="K685" i="11"/>
  <c r="K706" i="11"/>
  <c r="K698" i="11"/>
  <c r="K690" i="11"/>
  <c r="K708" i="11"/>
  <c r="K700" i="11"/>
  <c r="K692" i="11"/>
  <c r="K713" i="11"/>
  <c r="K705" i="11"/>
  <c r="K697" i="11"/>
  <c r="K683" i="11"/>
  <c r="K673" i="11"/>
  <c r="K699" i="11"/>
  <c r="K695" i="11"/>
  <c r="K682" i="11"/>
  <c r="K678" i="11"/>
  <c r="K670" i="11"/>
  <c r="K703" i="11"/>
  <c r="K691" i="11"/>
  <c r="K689" i="11"/>
  <c r="K675" i="11"/>
  <c r="K711" i="11"/>
  <c r="K677" i="11"/>
  <c r="K669" i="11"/>
  <c r="K702" i="11"/>
  <c r="K694" i="11"/>
  <c r="K687" i="11"/>
  <c r="K680" i="11"/>
  <c r="K674" i="11"/>
  <c r="K671" i="11"/>
  <c r="K668" i="11"/>
  <c r="K681" i="11"/>
  <c r="K672" i="11"/>
  <c r="K686" i="11"/>
  <c r="K684" i="11"/>
  <c r="K679" i="11"/>
  <c r="K710" i="11"/>
  <c r="K676" i="11"/>
  <c r="M696" i="11" l="1"/>
  <c r="Y762" i="11" s="1"/>
  <c r="M680" i="11"/>
  <c r="Y746" i="11" s="1"/>
  <c r="M670" i="11"/>
  <c r="Y736" i="11" s="1"/>
  <c r="M694" i="11"/>
  <c r="Y760" i="11" s="1"/>
  <c r="M697" i="11"/>
  <c r="Y763" i="11" s="1"/>
  <c r="K715" i="11"/>
  <c r="M673" i="11"/>
  <c r="Y739" i="11" s="1"/>
  <c r="M685" i="11"/>
  <c r="Y751" i="11" s="1"/>
  <c r="M700" i="11"/>
  <c r="Y766" i="11" s="1"/>
  <c r="M702" i="11"/>
  <c r="Y768" i="11" s="1"/>
  <c r="M705" i="11"/>
  <c r="Y771" i="11" s="1"/>
  <c r="M703" i="11"/>
  <c r="Y769" i="11" s="1"/>
  <c r="M698" i="11"/>
  <c r="Y764" i="11" s="1"/>
  <c r="M683" i="11"/>
  <c r="Y749" i="11" s="1"/>
  <c r="M708" i="11"/>
  <c r="Y774" i="11" s="1"/>
  <c r="M688" i="11"/>
  <c r="Y754" i="11" s="1"/>
  <c r="M706" i="11"/>
  <c r="Y772" i="11" s="1"/>
  <c r="M707" i="11"/>
  <c r="Y773" i="11" s="1"/>
  <c r="M672" i="11"/>
  <c r="Y738" i="11" s="1"/>
  <c r="M687" i="11"/>
  <c r="Y753" i="11" s="1"/>
  <c r="M690" i="11"/>
  <c r="Y756" i="11" s="1"/>
  <c r="M677" i="11"/>
  <c r="Y743" i="11" s="1"/>
  <c r="M713" i="11"/>
  <c r="Y779" i="11" s="1"/>
  <c r="M693" i="11"/>
  <c r="Y759" i="11" s="1"/>
  <c r="M678" i="11"/>
  <c r="Y744" i="11" s="1"/>
  <c r="M695" i="11"/>
  <c r="Y761" i="11" s="1"/>
  <c r="M701" i="11"/>
  <c r="Y767" i="11" s="1"/>
  <c r="M676" i="11"/>
  <c r="Y742" i="11" s="1"/>
  <c r="M699" i="11"/>
  <c r="Y765" i="11" s="1"/>
  <c r="M679" i="11"/>
  <c r="Y745" i="11" s="1"/>
  <c r="M675" i="11"/>
  <c r="Y741" i="11" s="1"/>
  <c r="M669" i="11"/>
  <c r="Y735" i="11" s="1"/>
  <c r="L715" i="11"/>
  <c r="M668" i="11"/>
  <c r="M681" i="11"/>
  <c r="Y747" i="11" s="1"/>
  <c r="M684" i="11"/>
  <c r="Y750" i="11" s="1"/>
  <c r="M709" i="11"/>
  <c r="Y775" i="11" s="1"/>
  <c r="M686" i="11"/>
  <c r="Y752" i="11" s="1"/>
  <c r="M671" i="11"/>
  <c r="Y737" i="11" s="1"/>
  <c r="M691" i="11"/>
  <c r="Y757" i="11" s="1"/>
  <c r="M710" i="11"/>
  <c r="Y776" i="11" s="1"/>
  <c r="M711" i="11"/>
  <c r="Y777" i="11" s="1"/>
  <c r="M704" i="11"/>
  <c r="Y770" i="11" s="1"/>
  <c r="M692" i="11"/>
  <c r="Y758" i="11" s="1"/>
  <c r="M674" i="11"/>
  <c r="Y740" i="11" s="1"/>
  <c r="M689" i="11"/>
  <c r="Y755" i="11" s="1"/>
  <c r="M682" i="11"/>
  <c r="Y748" i="11" s="1"/>
  <c r="M712" i="11"/>
  <c r="Y778" i="11" s="1"/>
  <c r="M715" i="11" l="1"/>
  <c r="Y734" i="11"/>
  <c r="Y815" i="11" s="1"/>
  <c r="B575" i="1" l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7" i="1"/>
  <c r="D496" i="1"/>
  <c r="F493" i="1"/>
  <c r="D493" i="1"/>
  <c r="D498" i="1"/>
  <c r="B496" i="1"/>
  <c r="B493" i="1"/>
  <c r="A493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I382" i="9"/>
  <c r="CE69" i="1"/>
  <c r="I371" i="9" s="1"/>
  <c r="D361" i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D329" i="1"/>
  <c r="C85" i="8" s="1"/>
  <c r="D229" i="1"/>
  <c r="D236" i="1"/>
  <c r="D240" i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E196" i="1"/>
  <c r="E197" i="1"/>
  <c r="E198" i="1"/>
  <c r="E199" i="1"/>
  <c r="E200" i="1"/>
  <c r="E201" i="1"/>
  <c r="C473" i="1" s="1"/>
  <c r="E202" i="1"/>
  <c r="C474" i="1" s="1"/>
  <c r="E203" i="1"/>
  <c r="C475" i="1" s="1"/>
  <c r="D204" i="1"/>
  <c r="B204" i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D463" i="1" s="1"/>
  <c r="E140" i="1"/>
  <c r="D10" i="4"/>
  <c r="E139" i="1"/>
  <c r="C415" i="1" s="1"/>
  <c r="E127" i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4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T48" i="1"/>
  <c r="T62" i="1" s="1"/>
  <c r="D436" i="1"/>
  <c r="C34" i="5"/>
  <c r="C16" i="8"/>
  <c r="F12" i="6"/>
  <c r="C469" i="1"/>
  <c r="F8" i="6"/>
  <c r="G122" i="9"/>
  <c r="I26" i="9"/>
  <c r="H58" i="9"/>
  <c r="F90" i="9"/>
  <c r="C218" i="9"/>
  <c r="D366" i="9"/>
  <c r="CE64" i="1"/>
  <c r="F612" i="1" s="1"/>
  <c r="D368" i="9"/>
  <c r="C276" i="9"/>
  <c r="CE70" i="1"/>
  <c r="C458" i="1" s="1"/>
  <c r="CE76" i="1"/>
  <c r="I380" i="9" s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AE48" i="1"/>
  <c r="AE62" i="1" s="1"/>
  <c r="CD71" i="1"/>
  <c r="C575" i="1" s="1"/>
  <c r="E373" i="9"/>
  <c r="BQ48" i="1"/>
  <c r="BQ62" i="1" s="1"/>
  <c r="F300" i="9" s="1"/>
  <c r="AW48" i="1"/>
  <c r="AW62" i="1" s="1"/>
  <c r="BO48" i="1"/>
  <c r="BO62" i="1" s="1"/>
  <c r="D300" i="9" s="1"/>
  <c r="C615" i="1"/>
  <c r="E372" i="9"/>
  <c r="BN48" i="1"/>
  <c r="BN62" i="1" s="1"/>
  <c r="AX48" i="1"/>
  <c r="AX62" i="1" s="1"/>
  <c r="AH48" i="1"/>
  <c r="AH62" i="1" s="1"/>
  <c r="F48" i="1"/>
  <c r="F62" i="1" s="1"/>
  <c r="I372" i="9"/>
  <c r="F13" i="6" l="1"/>
  <c r="F10" i="4"/>
  <c r="I612" i="1"/>
  <c r="B440" i="1"/>
  <c r="B441" i="1"/>
  <c r="D368" i="1"/>
  <c r="C120" i="8" s="1"/>
  <c r="C119" i="8"/>
  <c r="D330" i="1"/>
  <c r="C86" i="8" s="1"/>
  <c r="C33" i="8"/>
  <c r="B476" i="1"/>
  <c r="D5" i="7"/>
  <c r="D428" i="1"/>
  <c r="B10" i="4"/>
  <c r="CF77" i="1"/>
  <c r="I381" i="9"/>
  <c r="G612" i="1"/>
  <c r="C464" i="1"/>
  <c r="D612" i="1"/>
  <c r="D186" i="9"/>
  <c r="I362" i="9"/>
  <c r="C429" i="1"/>
  <c r="C440" i="1"/>
  <c r="I370" i="9"/>
  <c r="I366" i="9"/>
  <c r="C432" i="1"/>
  <c r="C430" i="1"/>
  <c r="R48" i="1"/>
  <c r="R62" i="1" s="1"/>
  <c r="BD48" i="1"/>
  <c r="BD62" i="1" s="1"/>
  <c r="K48" i="1"/>
  <c r="K62" i="1" s="1"/>
  <c r="BU48" i="1"/>
  <c r="BU62" i="1" s="1"/>
  <c r="C332" i="9" s="1"/>
  <c r="M48" i="1"/>
  <c r="M62" i="1" s="1"/>
  <c r="I363" i="9"/>
  <c r="V48" i="1"/>
  <c r="V62" i="1" s="1"/>
  <c r="AP48" i="1"/>
  <c r="AP62" i="1" s="1"/>
  <c r="BF48" i="1"/>
  <c r="BF62" i="1" s="1"/>
  <c r="BV48" i="1"/>
  <c r="BV62" i="1" s="1"/>
  <c r="D332" i="9" s="1"/>
  <c r="AI48" i="1"/>
  <c r="AI62" i="1" s="1"/>
  <c r="Q48" i="1"/>
  <c r="Q62" i="1" s="1"/>
  <c r="E48" i="1"/>
  <c r="E62" i="1" s="1"/>
  <c r="BI48" i="1"/>
  <c r="BI62" i="1" s="1"/>
  <c r="E268" i="9" s="1"/>
  <c r="AC48" i="1"/>
  <c r="AC62" i="1" s="1"/>
  <c r="H108" i="9" s="1"/>
  <c r="D48" i="1"/>
  <c r="D62" i="1" s="1"/>
  <c r="AN48" i="1"/>
  <c r="AN62" i="1" s="1"/>
  <c r="BT48" i="1"/>
  <c r="BT62" i="1" s="1"/>
  <c r="I300" i="9" s="1"/>
  <c r="I48" i="1"/>
  <c r="I62" i="1" s="1"/>
  <c r="AF48" i="1"/>
  <c r="AF62" i="1" s="1"/>
  <c r="AV48" i="1"/>
  <c r="AV62" i="1" s="1"/>
  <c r="F204" i="9" s="1"/>
  <c r="BL48" i="1"/>
  <c r="BL62" i="1" s="1"/>
  <c r="CA48" i="1"/>
  <c r="CA62" i="1" s="1"/>
  <c r="CB48" i="1"/>
  <c r="CB62" i="1" s="1"/>
  <c r="C364" i="9" s="1"/>
  <c r="BG48" i="1"/>
  <c r="BG62" i="1" s="1"/>
  <c r="C268" i="9" s="1"/>
  <c r="AO48" i="1"/>
  <c r="AO62" i="1" s="1"/>
  <c r="BA48" i="1"/>
  <c r="BA62" i="1" s="1"/>
  <c r="AM48" i="1"/>
  <c r="AM62" i="1" s="1"/>
  <c r="G48" i="1"/>
  <c r="G62" i="1" s="1"/>
  <c r="G12" i="9" s="1"/>
  <c r="P48" i="1"/>
  <c r="P62" i="1" s="1"/>
  <c r="BP48" i="1"/>
  <c r="BP62" i="1" s="1"/>
  <c r="E300" i="9" s="1"/>
  <c r="H48" i="1"/>
  <c r="H62" i="1" s="1"/>
  <c r="J48" i="1"/>
  <c r="J62" i="1" s="1"/>
  <c r="Z48" i="1"/>
  <c r="Z62" i="1" s="1"/>
  <c r="E108" i="9" s="1"/>
  <c r="AJ48" i="1"/>
  <c r="AJ62" i="1" s="1"/>
  <c r="H140" i="9" s="1"/>
  <c r="AR48" i="1"/>
  <c r="AR62" i="1" s="1"/>
  <c r="AZ48" i="1"/>
  <c r="AZ62" i="1" s="1"/>
  <c r="C236" i="9" s="1"/>
  <c r="BH48" i="1"/>
  <c r="BH62" i="1" s="1"/>
  <c r="BX48" i="1"/>
  <c r="BX62" i="1" s="1"/>
  <c r="F332" i="9" s="1"/>
  <c r="C48" i="1"/>
  <c r="C62" i="1" s="1"/>
  <c r="S48" i="1"/>
  <c r="S62" i="1" s="1"/>
  <c r="E76" i="9" s="1"/>
  <c r="AQ48" i="1"/>
  <c r="AQ62" i="1" s="1"/>
  <c r="BW48" i="1"/>
  <c r="BW62" i="1" s="1"/>
  <c r="Y48" i="1"/>
  <c r="Y62" i="1" s="1"/>
  <c r="BE48" i="1"/>
  <c r="BE62" i="1" s="1"/>
  <c r="U48" i="1"/>
  <c r="U62" i="1" s="1"/>
  <c r="G76" i="9" s="1"/>
  <c r="O48" i="1"/>
  <c r="O62" i="1" s="1"/>
  <c r="H44" i="9" s="1"/>
  <c r="BS48" i="1"/>
  <c r="BS62" i="1" s="1"/>
  <c r="BZ48" i="1"/>
  <c r="BZ62" i="1" s="1"/>
  <c r="X48" i="1"/>
  <c r="X62" i="1" s="1"/>
  <c r="N48" i="1"/>
  <c r="N62" i="1" s="1"/>
  <c r="G44" i="9" s="1"/>
  <c r="AD48" i="1"/>
  <c r="AD62" i="1" s="1"/>
  <c r="AL48" i="1"/>
  <c r="AL62" i="1" s="1"/>
  <c r="C172" i="9" s="1"/>
  <c r="AT48" i="1"/>
  <c r="AT62" i="1" s="1"/>
  <c r="D204" i="9" s="1"/>
  <c r="BB48" i="1"/>
  <c r="BB62" i="1" s="1"/>
  <c r="BJ48" i="1"/>
  <c r="BJ62" i="1" s="1"/>
  <c r="BR48" i="1"/>
  <c r="BR62" i="1" s="1"/>
  <c r="BY48" i="1"/>
  <c r="BY62" i="1" s="1"/>
  <c r="G332" i="9" s="1"/>
  <c r="AA48" i="1"/>
  <c r="AA62" i="1" s="1"/>
  <c r="F108" i="9" s="1"/>
  <c r="AY48" i="1"/>
  <c r="AY62" i="1" s="1"/>
  <c r="CC48" i="1"/>
  <c r="CC62" i="1" s="1"/>
  <c r="AG48" i="1"/>
  <c r="AG62" i="1" s="1"/>
  <c r="BM48" i="1"/>
  <c r="BM62" i="1" s="1"/>
  <c r="AK48" i="1"/>
  <c r="AK62" i="1" s="1"/>
  <c r="C427" i="1"/>
  <c r="BC48" i="1"/>
  <c r="BC62" i="1" s="1"/>
  <c r="AU48" i="1"/>
  <c r="AU62" i="1" s="1"/>
  <c r="L48" i="1"/>
  <c r="L62" i="1" s="1"/>
  <c r="E44" i="9" s="1"/>
  <c r="AB48" i="1"/>
  <c r="AB62" i="1" s="1"/>
  <c r="F76" i="9"/>
  <c r="AS48" i="1"/>
  <c r="AS62" i="1" s="1"/>
  <c r="E172" i="9"/>
  <c r="C76" i="9"/>
  <c r="C140" i="9"/>
  <c r="F172" i="9"/>
  <c r="D140" i="9"/>
  <c r="G236" i="9"/>
  <c r="D172" i="9"/>
  <c r="D76" i="9"/>
  <c r="I90" i="9"/>
  <c r="CF76" i="1"/>
  <c r="H52" i="1" s="1"/>
  <c r="H67" i="1" s="1"/>
  <c r="B566" i="1"/>
  <c r="B564" i="1"/>
  <c r="B571" i="1"/>
  <c r="B500" i="1"/>
  <c r="B525" i="1"/>
  <c r="B563" i="1"/>
  <c r="B532" i="1"/>
  <c r="B573" i="1"/>
  <c r="B501" i="1"/>
  <c r="B544" i="1"/>
  <c r="B550" i="1"/>
  <c r="B556" i="1"/>
  <c r="B507" i="1"/>
  <c r="B510" i="1"/>
  <c r="B557" i="1"/>
  <c r="B531" i="1"/>
  <c r="B534" i="1"/>
  <c r="B536" i="1"/>
  <c r="B517" i="1"/>
  <c r="B508" i="1"/>
  <c r="B552" i="1"/>
  <c r="B558" i="1"/>
  <c r="B520" i="1"/>
  <c r="B560" i="1"/>
  <c r="B523" i="1"/>
  <c r="F140" i="9"/>
  <c r="D12" i="9"/>
  <c r="C300" i="9"/>
  <c r="G172" i="9"/>
  <c r="I236" i="9"/>
  <c r="H204" i="9"/>
  <c r="F44" i="9"/>
  <c r="B446" i="1"/>
  <c r="D242" i="1"/>
  <c r="F12" i="9"/>
  <c r="E12" i="9"/>
  <c r="C418" i="1"/>
  <c r="D438" i="1"/>
  <c r="F14" i="6"/>
  <c r="C471" i="1"/>
  <c r="F10" i="6"/>
  <c r="D339" i="1"/>
  <c r="D26" i="9"/>
  <c r="CE75" i="1"/>
  <c r="G204" i="9"/>
  <c r="F7" i="6"/>
  <c r="E204" i="1"/>
  <c r="C468" i="1"/>
  <c r="I383" i="9"/>
  <c r="D22" i="7"/>
  <c r="C40" i="5"/>
  <c r="I76" i="9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BE52" i="1" l="1"/>
  <c r="BE67" i="1" s="1"/>
  <c r="AK52" i="1"/>
  <c r="AK67" i="1" s="1"/>
  <c r="AK71" i="1" s="1"/>
  <c r="C530" i="1" s="1"/>
  <c r="G530" i="1" s="1"/>
  <c r="BY52" i="1"/>
  <c r="BY67" i="1" s="1"/>
  <c r="BY71" i="1" s="1"/>
  <c r="C645" i="1" s="1"/>
  <c r="BR52" i="1"/>
  <c r="BR67" i="1" s="1"/>
  <c r="G305" i="9" s="1"/>
  <c r="AA52" i="1"/>
  <c r="AA67" i="1" s="1"/>
  <c r="AA71" i="1" s="1"/>
  <c r="F117" i="9" s="1"/>
  <c r="BN52" i="1"/>
  <c r="BN67" i="1" s="1"/>
  <c r="BN71" i="1" s="1"/>
  <c r="C559" i="1" s="1"/>
  <c r="BF52" i="1"/>
  <c r="BF67" i="1" s="1"/>
  <c r="BF71" i="1" s="1"/>
  <c r="G52" i="1"/>
  <c r="G67" i="1" s="1"/>
  <c r="G71" i="1" s="1"/>
  <c r="C672" i="1" s="1"/>
  <c r="BV52" i="1"/>
  <c r="BV67" i="1" s="1"/>
  <c r="BV71" i="1" s="1"/>
  <c r="C567" i="1" s="1"/>
  <c r="CB52" i="1"/>
  <c r="CB67" i="1" s="1"/>
  <c r="CB71" i="1" s="1"/>
  <c r="T52" i="1"/>
  <c r="T67" i="1" s="1"/>
  <c r="T71" i="1" s="1"/>
  <c r="C685" i="1" s="1"/>
  <c r="F52" i="1"/>
  <c r="F67" i="1" s="1"/>
  <c r="F71" i="1" s="1"/>
  <c r="F21" i="9" s="1"/>
  <c r="AM52" i="1"/>
  <c r="AM67" i="1" s="1"/>
  <c r="AM71" i="1" s="1"/>
  <c r="AX52" i="1"/>
  <c r="AX67" i="1" s="1"/>
  <c r="AX71" i="1" s="1"/>
  <c r="D52" i="1"/>
  <c r="D67" i="1" s="1"/>
  <c r="D71" i="1" s="1"/>
  <c r="C669" i="1" s="1"/>
  <c r="M52" i="1"/>
  <c r="M67" i="1" s="1"/>
  <c r="M71" i="1" s="1"/>
  <c r="F53" i="9" s="1"/>
  <c r="AW52" i="1"/>
  <c r="AW67" i="1" s="1"/>
  <c r="AW71" i="1" s="1"/>
  <c r="C542" i="1" s="1"/>
  <c r="AY52" i="1"/>
  <c r="AY67" i="1" s="1"/>
  <c r="AY71" i="1" s="1"/>
  <c r="BQ52" i="1"/>
  <c r="BQ67" i="1" s="1"/>
  <c r="BQ71" i="1" s="1"/>
  <c r="C623" i="1" s="1"/>
  <c r="BD52" i="1"/>
  <c r="BD67" i="1" s="1"/>
  <c r="BD71" i="1" s="1"/>
  <c r="C549" i="1" s="1"/>
  <c r="BT52" i="1"/>
  <c r="BT67" i="1" s="1"/>
  <c r="BT71" i="1" s="1"/>
  <c r="D44" i="9"/>
  <c r="BO52" i="1"/>
  <c r="BO67" i="1" s="1"/>
  <c r="BO71" i="1" s="1"/>
  <c r="C560" i="1" s="1"/>
  <c r="BC52" i="1"/>
  <c r="BC67" i="1" s="1"/>
  <c r="BC71" i="1" s="1"/>
  <c r="BM52" i="1"/>
  <c r="BM67" i="1" s="1"/>
  <c r="BE71" i="1"/>
  <c r="C614" i="1" s="1"/>
  <c r="H71" i="1"/>
  <c r="C673" i="1" s="1"/>
  <c r="I44" i="9"/>
  <c r="F236" i="9"/>
  <c r="E140" i="9"/>
  <c r="I172" i="9"/>
  <c r="BM71" i="1"/>
  <c r="C638" i="1" s="1"/>
  <c r="D108" i="9"/>
  <c r="H300" i="9"/>
  <c r="I332" i="9"/>
  <c r="I12" i="9"/>
  <c r="G140" i="9"/>
  <c r="D236" i="9"/>
  <c r="H76" i="9"/>
  <c r="H268" i="9"/>
  <c r="F268" i="9"/>
  <c r="I108" i="9"/>
  <c r="D268" i="9"/>
  <c r="I204" i="9"/>
  <c r="H172" i="9"/>
  <c r="C204" i="9"/>
  <c r="C108" i="9"/>
  <c r="G108" i="9"/>
  <c r="I140" i="9"/>
  <c r="E332" i="9"/>
  <c r="G300" i="9"/>
  <c r="D364" i="9"/>
  <c r="E236" i="9"/>
  <c r="I268" i="9"/>
  <c r="H12" i="9"/>
  <c r="H236" i="9"/>
  <c r="E204" i="9"/>
  <c r="H332" i="9"/>
  <c r="CE48" i="1"/>
  <c r="C44" i="9"/>
  <c r="C52" i="1"/>
  <c r="BZ52" i="1"/>
  <c r="BZ67" i="1" s="1"/>
  <c r="BZ71" i="1" s="1"/>
  <c r="AO52" i="1"/>
  <c r="AO67" i="1" s="1"/>
  <c r="AO71" i="1" s="1"/>
  <c r="F181" i="9" s="1"/>
  <c r="O52" i="1"/>
  <c r="O67" i="1" s="1"/>
  <c r="O71" i="1" s="1"/>
  <c r="H53" i="9" s="1"/>
  <c r="R52" i="1"/>
  <c r="R67" i="1" s="1"/>
  <c r="R71" i="1" s="1"/>
  <c r="X52" i="1"/>
  <c r="X67" i="1" s="1"/>
  <c r="X71" i="1" s="1"/>
  <c r="BJ52" i="1"/>
  <c r="BJ67" i="1" s="1"/>
  <c r="BJ71" i="1" s="1"/>
  <c r="CC52" i="1"/>
  <c r="CC67" i="1" s="1"/>
  <c r="CC71" i="1" s="1"/>
  <c r="C574" i="1" s="1"/>
  <c r="BX52" i="1"/>
  <c r="BX67" i="1" s="1"/>
  <c r="BX71" i="1" s="1"/>
  <c r="C569" i="1" s="1"/>
  <c r="P52" i="1"/>
  <c r="P67" i="1" s="1"/>
  <c r="P71" i="1" s="1"/>
  <c r="BB52" i="1"/>
  <c r="BB67" i="1" s="1"/>
  <c r="BB71" i="1" s="1"/>
  <c r="AZ52" i="1"/>
  <c r="AZ67" i="1" s="1"/>
  <c r="AZ71" i="1" s="1"/>
  <c r="C545" i="1" s="1"/>
  <c r="G545" i="1" s="1"/>
  <c r="AR52" i="1"/>
  <c r="AR67" i="1" s="1"/>
  <c r="AR71" i="1" s="1"/>
  <c r="AJ52" i="1"/>
  <c r="AJ67" i="1" s="1"/>
  <c r="AJ71" i="1" s="1"/>
  <c r="H149" i="9" s="1"/>
  <c r="BG52" i="1"/>
  <c r="BG67" i="1" s="1"/>
  <c r="BG71" i="1" s="1"/>
  <c r="C277" i="9" s="1"/>
  <c r="AQ52" i="1"/>
  <c r="AQ67" i="1" s="1"/>
  <c r="AQ71" i="1" s="1"/>
  <c r="C708" i="1" s="1"/>
  <c r="AB52" i="1"/>
  <c r="AB67" i="1" s="1"/>
  <c r="AB71" i="1" s="1"/>
  <c r="AU52" i="1"/>
  <c r="AU67" i="1" s="1"/>
  <c r="AU71" i="1" s="1"/>
  <c r="BK52" i="1"/>
  <c r="BK67" i="1" s="1"/>
  <c r="BK71" i="1" s="1"/>
  <c r="I52" i="1"/>
  <c r="I67" i="1" s="1"/>
  <c r="I71" i="1" s="1"/>
  <c r="AH52" i="1"/>
  <c r="AH67" i="1" s="1"/>
  <c r="AH71" i="1" s="1"/>
  <c r="C527" i="1" s="1"/>
  <c r="G527" i="1" s="1"/>
  <c r="BA52" i="1"/>
  <c r="BA67" i="1" s="1"/>
  <c r="BA71" i="1" s="1"/>
  <c r="BU52" i="1"/>
  <c r="BU67" i="1" s="1"/>
  <c r="BU71" i="1" s="1"/>
  <c r="C641" i="1" s="1"/>
  <c r="AN52" i="1"/>
  <c r="AN67" i="1" s="1"/>
  <c r="AN71" i="1" s="1"/>
  <c r="E181" i="9" s="1"/>
  <c r="S52" i="1"/>
  <c r="S67" i="1" s="1"/>
  <c r="S71" i="1" s="1"/>
  <c r="C512" i="1" s="1"/>
  <c r="G512" i="1" s="1"/>
  <c r="AC52" i="1"/>
  <c r="AC67" i="1" s="1"/>
  <c r="AC71" i="1" s="1"/>
  <c r="L52" i="1"/>
  <c r="L67" i="1" s="1"/>
  <c r="L71" i="1" s="1"/>
  <c r="C505" i="1" s="1"/>
  <c r="G505" i="1" s="1"/>
  <c r="AP52" i="1"/>
  <c r="AP67" i="1" s="1"/>
  <c r="AP71" i="1" s="1"/>
  <c r="G181" i="9" s="1"/>
  <c r="AI52" i="1"/>
  <c r="AI67" i="1" s="1"/>
  <c r="AI71" i="1" s="1"/>
  <c r="W52" i="1"/>
  <c r="W67" i="1" s="1"/>
  <c r="W71" i="1" s="1"/>
  <c r="C688" i="1" s="1"/>
  <c r="BP52" i="1"/>
  <c r="BP67" i="1" s="1"/>
  <c r="BP71" i="1" s="1"/>
  <c r="C561" i="1" s="1"/>
  <c r="E52" i="1"/>
  <c r="E67" i="1" s="1"/>
  <c r="E71" i="1" s="1"/>
  <c r="E21" i="9" s="1"/>
  <c r="AS52" i="1"/>
  <c r="AS67" i="1" s="1"/>
  <c r="AS71" i="1" s="1"/>
  <c r="C710" i="1" s="1"/>
  <c r="J52" i="1"/>
  <c r="J67" i="1" s="1"/>
  <c r="J71" i="1" s="1"/>
  <c r="C675" i="1" s="1"/>
  <c r="BH52" i="1"/>
  <c r="BH67" i="1" s="1"/>
  <c r="BH71" i="1" s="1"/>
  <c r="C553" i="1" s="1"/>
  <c r="BS52" i="1"/>
  <c r="BS67" i="1" s="1"/>
  <c r="BS71" i="1" s="1"/>
  <c r="C639" i="1" s="1"/>
  <c r="AL52" i="1"/>
  <c r="AL67" i="1" s="1"/>
  <c r="AL71" i="1" s="1"/>
  <c r="C181" i="9" s="1"/>
  <c r="V52" i="1"/>
  <c r="V67" i="1" s="1"/>
  <c r="V71" i="1" s="1"/>
  <c r="H85" i="9" s="1"/>
  <c r="U52" i="1"/>
  <c r="U67" i="1" s="1"/>
  <c r="U71" i="1" s="1"/>
  <c r="G85" i="9" s="1"/>
  <c r="AG52" i="1"/>
  <c r="AG67" i="1" s="1"/>
  <c r="AG71" i="1" s="1"/>
  <c r="C698" i="1" s="1"/>
  <c r="Y52" i="1"/>
  <c r="Y67" i="1" s="1"/>
  <c r="Y71" i="1" s="1"/>
  <c r="AF52" i="1"/>
  <c r="AF67" i="1" s="1"/>
  <c r="AF71" i="1" s="1"/>
  <c r="C525" i="1" s="1"/>
  <c r="G525" i="1" s="1"/>
  <c r="BW52" i="1"/>
  <c r="BW67" i="1" s="1"/>
  <c r="BW71" i="1" s="1"/>
  <c r="AV52" i="1"/>
  <c r="AV67" i="1" s="1"/>
  <c r="AV71" i="1" s="1"/>
  <c r="C541" i="1" s="1"/>
  <c r="CA52" i="1"/>
  <c r="CA67" i="1" s="1"/>
  <c r="CA71" i="1" s="1"/>
  <c r="N52" i="1"/>
  <c r="N67" i="1" s="1"/>
  <c r="N71" i="1" s="1"/>
  <c r="G53" i="9" s="1"/>
  <c r="Q52" i="1"/>
  <c r="Q67" i="1" s="1"/>
  <c r="Q71" i="1" s="1"/>
  <c r="C510" i="1" s="1"/>
  <c r="G510" i="1" s="1"/>
  <c r="Z52" i="1"/>
  <c r="Z67" i="1" s="1"/>
  <c r="Z71" i="1" s="1"/>
  <c r="C519" i="1" s="1"/>
  <c r="G519" i="1" s="1"/>
  <c r="AT52" i="1"/>
  <c r="AT67" i="1" s="1"/>
  <c r="AT71" i="1" s="1"/>
  <c r="AD52" i="1"/>
  <c r="AD67" i="1" s="1"/>
  <c r="AD71" i="1" s="1"/>
  <c r="I117" i="9" s="1"/>
  <c r="G245" i="9"/>
  <c r="H17" i="9"/>
  <c r="D305" i="9"/>
  <c r="C532" i="1"/>
  <c r="G532" i="1" s="1"/>
  <c r="D181" i="9"/>
  <c r="C704" i="1"/>
  <c r="BL52" i="1"/>
  <c r="BL67" i="1" s="1"/>
  <c r="BL71" i="1" s="1"/>
  <c r="C557" i="1" s="1"/>
  <c r="AE52" i="1"/>
  <c r="AE67" i="1" s="1"/>
  <c r="AE71" i="1" s="1"/>
  <c r="C524" i="1" s="1"/>
  <c r="G524" i="1" s="1"/>
  <c r="H245" i="9"/>
  <c r="C550" i="1"/>
  <c r="G550" i="1" s="1"/>
  <c r="K52" i="1"/>
  <c r="K67" i="1" s="1"/>
  <c r="K71" i="1" s="1"/>
  <c r="BI52" i="1"/>
  <c r="BI67" i="1" s="1"/>
  <c r="BI71" i="1" s="1"/>
  <c r="C12" i="9"/>
  <c r="CE62" i="1"/>
  <c r="B513" i="1"/>
  <c r="B524" i="1"/>
  <c r="B545" i="1"/>
  <c r="B549" i="1"/>
  <c r="B533" i="1"/>
  <c r="B562" i="1"/>
  <c r="B502" i="1"/>
  <c r="B553" i="1"/>
  <c r="B514" i="1"/>
  <c r="B522" i="1"/>
  <c r="B570" i="1"/>
  <c r="B554" i="1"/>
  <c r="B504" i="1"/>
  <c r="B515" i="1"/>
  <c r="B529" i="1"/>
  <c r="B542" i="1"/>
  <c r="B498" i="1"/>
  <c r="B526" i="1"/>
  <c r="B506" i="1"/>
  <c r="B505" i="1"/>
  <c r="H505" i="1" s="1"/>
  <c r="B539" i="1"/>
  <c r="B567" i="1"/>
  <c r="B521" i="1"/>
  <c r="B548" i="1"/>
  <c r="B547" i="1"/>
  <c r="B535" i="1"/>
  <c r="B509" i="1"/>
  <c r="B561" i="1"/>
  <c r="B569" i="1"/>
  <c r="B527" i="1"/>
  <c r="B516" i="1"/>
  <c r="F516" i="1" s="1"/>
  <c r="B540" i="1"/>
  <c r="B511" i="1"/>
  <c r="B572" i="1"/>
  <c r="B574" i="1"/>
  <c r="B528" i="1"/>
  <c r="F528" i="1" s="1"/>
  <c r="B568" i="1"/>
  <c r="B541" i="1"/>
  <c r="B551" i="1"/>
  <c r="B530" i="1"/>
  <c r="B565" i="1"/>
  <c r="B503" i="1"/>
  <c r="B559" i="1"/>
  <c r="B518" i="1"/>
  <c r="B497" i="1"/>
  <c r="H497" i="1" s="1"/>
  <c r="B538" i="1"/>
  <c r="B499" i="1"/>
  <c r="F499" i="1" s="1"/>
  <c r="B512" i="1"/>
  <c r="B546" i="1"/>
  <c r="B537" i="1"/>
  <c r="B519" i="1"/>
  <c r="B555" i="1"/>
  <c r="B543" i="1"/>
  <c r="H501" i="1"/>
  <c r="F501" i="1"/>
  <c r="F517" i="1"/>
  <c r="F515" i="1"/>
  <c r="I273" i="9"/>
  <c r="D27" i="7"/>
  <c r="B448" i="1"/>
  <c r="C497" i="1"/>
  <c r="G497" i="1" s="1"/>
  <c r="F544" i="1"/>
  <c r="H536" i="1"/>
  <c r="F536" i="1"/>
  <c r="F520" i="1"/>
  <c r="H520" i="1"/>
  <c r="D341" i="1"/>
  <c r="C481" i="1" s="1"/>
  <c r="C50" i="8"/>
  <c r="D309" i="9"/>
  <c r="C627" i="1"/>
  <c r="H209" i="9"/>
  <c r="D337" i="9"/>
  <c r="F81" i="9"/>
  <c r="I241" i="9"/>
  <c r="I378" i="9"/>
  <c r="K612" i="1"/>
  <c r="C465" i="1"/>
  <c r="C616" i="1"/>
  <c r="C543" i="1"/>
  <c r="H213" i="9"/>
  <c r="C619" i="1"/>
  <c r="C126" i="8"/>
  <c r="D391" i="1"/>
  <c r="F32" i="6"/>
  <c r="C478" i="1"/>
  <c r="C102" i="8"/>
  <c r="C482" i="1"/>
  <c r="H21" i="9"/>
  <c r="H241" i="9"/>
  <c r="I145" i="9"/>
  <c r="G209" i="9"/>
  <c r="G337" i="9"/>
  <c r="D177" i="9"/>
  <c r="C476" i="1"/>
  <c r="F16" i="6"/>
  <c r="D341" i="9"/>
  <c r="I245" i="9"/>
  <c r="C629" i="1"/>
  <c r="C551" i="1"/>
  <c r="C570" i="1"/>
  <c r="D17" i="9"/>
  <c r="C622" i="1"/>
  <c r="C373" i="9"/>
  <c r="C573" i="1"/>
  <c r="F540" i="1"/>
  <c r="H540" i="1"/>
  <c r="F532" i="1"/>
  <c r="H532" i="1"/>
  <c r="F524" i="1"/>
  <c r="F550" i="1"/>
  <c r="F113" i="9"/>
  <c r="C369" i="9"/>
  <c r="C678" i="1"/>
  <c r="C506" i="1" l="1"/>
  <c r="G506" i="1" s="1"/>
  <c r="C535" i="1"/>
  <c r="G535" i="1" s="1"/>
  <c r="C500" i="1"/>
  <c r="G500" i="1" s="1"/>
  <c r="G241" i="9"/>
  <c r="G21" i="9"/>
  <c r="BR71" i="1"/>
  <c r="G309" i="9" s="1"/>
  <c r="C624" i="1"/>
  <c r="F49" i="9"/>
  <c r="G17" i="9"/>
  <c r="C562" i="1"/>
  <c r="F305" i="9"/>
  <c r="C501" i="1"/>
  <c r="G501" i="1" s="1"/>
  <c r="I209" i="9"/>
  <c r="D21" i="9"/>
  <c r="F17" i="9"/>
  <c r="F149" i="9"/>
  <c r="G341" i="9"/>
  <c r="C642" i="1"/>
  <c r="C309" i="9"/>
  <c r="C699" i="1"/>
  <c r="C305" i="9"/>
  <c r="F241" i="9"/>
  <c r="C498" i="1"/>
  <c r="G498" i="1" s="1"/>
  <c r="C516" i="1"/>
  <c r="G516" i="1" s="1"/>
  <c r="F309" i="9"/>
  <c r="C558" i="1"/>
  <c r="H524" i="1"/>
  <c r="I85" i="9"/>
  <c r="C670" i="1"/>
  <c r="C707" i="1"/>
  <c r="C713" i="1"/>
  <c r="C499" i="1"/>
  <c r="G499" i="1" s="1"/>
  <c r="I309" i="9"/>
  <c r="C565" i="1"/>
  <c r="C640" i="1"/>
  <c r="G213" i="9"/>
  <c r="C513" i="1"/>
  <c r="G513" i="1" s="1"/>
  <c r="F85" i="9"/>
  <c r="C631" i="1"/>
  <c r="C633" i="1"/>
  <c r="C548" i="1"/>
  <c r="F245" i="9"/>
  <c r="I213" i="9"/>
  <c r="C625" i="1"/>
  <c r="C544" i="1"/>
  <c r="G544" i="1" s="1"/>
  <c r="C697" i="1"/>
  <c r="C671" i="1"/>
  <c r="D149" i="9"/>
  <c r="F213" i="9"/>
  <c r="I305" i="9"/>
  <c r="C711" i="1"/>
  <c r="D213" i="9"/>
  <c r="C539" i="1"/>
  <c r="G539" i="1" s="1"/>
  <c r="E341" i="9"/>
  <c r="C643" i="1"/>
  <c r="C630" i="1"/>
  <c r="D245" i="9"/>
  <c r="C546" i="1"/>
  <c r="G546" i="1" s="1"/>
  <c r="I181" i="9"/>
  <c r="C709" i="1"/>
  <c r="C537" i="1"/>
  <c r="G537" i="1" s="1"/>
  <c r="I53" i="9"/>
  <c r="C681" i="1"/>
  <c r="C509" i="1"/>
  <c r="G509" i="1" s="1"/>
  <c r="C617" i="1"/>
  <c r="C555" i="1"/>
  <c r="F277" i="9"/>
  <c r="C634" i="1"/>
  <c r="E277" i="9"/>
  <c r="C554" i="1"/>
  <c r="C647" i="1"/>
  <c r="C572" i="1"/>
  <c r="I341" i="9"/>
  <c r="C712" i="1"/>
  <c r="C540" i="1"/>
  <c r="G540" i="1" s="1"/>
  <c r="E213" i="9"/>
  <c r="C517" i="1"/>
  <c r="C117" i="9"/>
  <c r="C689" i="1"/>
  <c r="C676" i="1"/>
  <c r="C504" i="1"/>
  <c r="G504" i="1" s="1"/>
  <c r="D117" i="9"/>
  <c r="C518" i="1"/>
  <c r="G518" i="1" s="1"/>
  <c r="C690" i="1"/>
  <c r="G149" i="9"/>
  <c r="C528" i="1"/>
  <c r="G528" i="1" s="1"/>
  <c r="C700" i="1"/>
  <c r="C522" i="1"/>
  <c r="G522" i="1" s="1"/>
  <c r="H117" i="9"/>
  <c r="C674" i="1"/>
  <c r="C502" i="1"/>
  <c r="G502" i="1" s="1"/>
  <c r="I21" i="9"/>
  <c r="C521" i="1"/>
  <c r="G521" i="1" s="1"/>
  <c r="G117" i="9"/>
  <c r="C693" i="1"/>
  <c r="C632" i="1"/>
  <c r="E245" i="9"/>
  <c r="C511" i="1"/>
  <c r="G511" i="1" s="1"/>
  <c r="D85" i="9"/>
  <c r="C683" i="1"/>
  <c r="H341" i="9"/>
  <c r="C646" i="1"/>
  <c r="C571" i="1"/>
  <c r="C556" i="1"/>
  <c r="C635" i="1"/>
  <c r="G277" i="9"/>
  <c r="C705" i="1"/>
  <c r="C682" i="1"/>
  <c r="C534" i="1"/>
  <c r="G534" i="1" s="1"/>
  <c r="C552" i="1"/>
  <c r="C533" i="1"/>
  <c r="G533" i="1" s="1"/>
  <c r="C706" i="1"/>
  <c r="C341" i="9"/>
  <c r="C566" i="1"/>
  <c r="H277" i="9"/>
  <c r="C85" i="9"/>
  <c r="C618" i="1"/>
  <c r="C637" i="1"/>
  <c r="C149" i="9"/>
  <c r="C696" i="1"/>
  <c r="C568" i="1"/>
  <c r="H309" i="9"/>
  <c r="C515" i="1"/>
  <c r="G515" i="1" s="1"/>
  <c r="C703" i="1"/>
  <c r="I277" i="9"/>
  <c r="C508" i="1"/>
  <c r="G508" i="1" s="1"/>
  <c r="C687" i="1"/>
  <c r="D53" i="9"/>
  <c r="C547" i="1"/>
  <c r="E309" i="9"/>
  <c r="C564" i="1"/>
  <c r="C694" i="1"/>
  <c r="I149" i="9"/>
  <c r="C686" i="1"/>
  <c r="C531" i="1"/>
  <c r="G531" i="1" s="1"/>
  <c r="D277" i="9"/>
  <c r="E117" i="9"/>
  <c r="C679" i="1"/>
  <c r="C692" i="1"/>
  <c r="C691" i="1"/>
  <c r="C526" i="1"/>
  <c r="G526" i="1" s="1"/>
  <c r="H181" i="9"/>
  <c r="C514" i="1"/>
  <c r="G514" i="1" s="1"/>
  <c r="C245" i="9"/>
  <c r="C563" i="1"/>
  <c r="C695" i="1"/>
  <c r="F341" i="9"/>
  <c r="C628" i="1"/>
  <c r="C702" i="1"/>
  <c r="H550" i="1"/>
  <c r="D373" i="9"/>
  <c r="C620" i="1"/>
  <c r="C213" i="9"/>
  <c r="C507" i="1"/>
  <c r="G507" i="1" s="1"/>
  <c r="C636" i="1"/>
  <c r="E149" i="9"/>
  <c r="C520" i="1"/>
  <c r="G520" i="1" s="1"/>
  <c r="C701" i="1"/>
  <c r="C529" i="1"/>
  <c r="G529" i="1" s="1"/>
  <c r="C621" i="1"/>
  <c r="C523" i="1"/>
  <c r="G523" i="1" s="1"/>
  <c r="C536" i="1"/>
  <c r="G536" i="1" s="1"/>
  <c r="E85" i="9"/>
  <c r="E53" i="9"/>
  <c r="C53" i="9"/>
  <c r="C503" i="1"/>
  <c r="G503" i="1" s="1"/>
  <c r="C677" i="1"/>
  <c r="C538" i="1"/>
  <c r="G538" i="1" s="1"/>
  <c r="C626" i="1"/>
  <c r="C680" i="1"/>
  <c r="C644" i="1"/>
  <c r="C684" i="1"/>
  <c r="D49" i="9"/>
  <c r="C145" i="9"/>
  <c r="E113" i="9"/>
  <c r="F209" i="9"/>
  <c r="E145" i="9"/>
  <c r="H305" i="9"/>
  <c r="E17" i="9"/>
  <c r="G177" i="9"/>
  <c r="E177" i="9"/>
  <c r="I17" i="9"/>
  <c r="H177" i="9"/>
  <c r="C241" i="9"/>
  <c r="D369" i="9"/>
  <c r="H49" i="9"/>
  <c r="H544" i="1"/>
  <c r="D615" i="1"/>
  <c r="H273" i="9"/>
  <c r="C81" i="9"/>
  <c r="E337" i="9"/>
  <c r="G81" i="9"/>
  <c r="D273" i="9"/>
  <c r="E305" i="9"/>
  <c r="E49" i="9"/>
  <c r="C337" i="9"/>
  <c r="G273" i="9"/>
  <c r="C273" i="9"/>
  <c r="E241" i="9"/>
  <c r="F273" i="9"/>
  <c r="F177" i="9"/>
  <c r="I113" i="9"/>
  <c r="G49" i="9"/>
  <c r="D145" i="9"/>
  <c r="H81" i="9"/>
  <c r="C49" i="9"/>
  <c r="I81" i="9"/>
  <c r="H113" i="9"/>
  <c r="D241" i="9"/>
  <c r="E209" i="9"/>
  <c r="H145" i="9"/>
  <c r="I49" i="9"/>
  <c r="C113" i="9"/>
  <c r="H337" i="9"/>
  <c r="I364" i="9"/>
  <c r="C428" i="1"/>
  <c r="E273" i="9"/>
  <c r="D209" i="9"/>
  <c r="I337" i="9"/>
  <c r="D113" i="9"/>
  <c r="C177" i="9"/>
  <c r="C209" i="9"/>
  <c r="G145" i="9"/>
  <c r="E81" i="9"/>
  <c r="F145" i="9"/>
  <c r="G113" i="9"/>
  <c r="I177" i="9"/>
  <c r="F337" i="9"/>
  <c r="D81" i="9"/>
  <c r="C67" i="1"/>
  <c r="C71" i="1" s="1"/>
  <c r="C21" i="9" s="1"/>
  <c r="CE52" i="1"/>
  <c r="F497" i="1"/>
  <c r="H528" i="1"/>
  <c r="F505" i="1"/>
  <c r="H499" i="1"/>
  <c r="F498" i="1"/>
  <c r="H511" i="1"/>
  <c r="F511" i="1"/>
  <c r="H496" i="1"/>
  <c r="F522" i="1"/>
  <c r="F510" i="1"/>
  <c r="H510" i="1"/>
  <c r="F513" i="1"/>
  <c r="H513" i="1"/>
  <c r="C142" i="8"/>
  <c r="D393" i="1"/>
  <c r="F538" i="1"/>
  <c r="H538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H509" i="1"/>
  <c r="C648" i="1" l="1"/>
  <c r="M716" i="1" s="1"/>
  <c r="H498" i="1"/>
  <c r="H522" i="1"/>
  <c r="H518" i="1"/>
  <c r="H516" i="1"/>
  <c r="C668" i="1"/>
  <c r="G517" i="1"/>
  <c r="H517" i="1" s="1"/>
  <c r="C496" i="1"/>
  <c r="G496" i="1" s="1"/>
  <c r="H514" i="1"/>
  <c r="H526" i="1"/>
  <c r="H515" i="1"/>
  <c r="CE67" i="1"/>
  <c r="CE71" i="1" s="1"/>
  <c r="C716" i="1" s="1"/>
  <c r="C17" i="9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F49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623" i="1" l="1"/>
  <c r="E612" i="1"/>
  <c r="E680" i="1" s="1"/>
  <c r="C715" i="1"/>
  <c r="I373" i="9"/>
  <c r="D715" i="1"/>
  <c r="C433" i="1"/>
  <c r="C441" i="1" s="1"/>
  <c r="I369" i="9"/>
  <c r="E677" i="1" l="1"/>
  <c r="E626" i="1"/>
  <c r="E705" i="1"/>
  <c r="E631" i="1"/>
  <c r="E694" i="1"/>
  <c r="E636" i="1"/>
  <c r="E690" i="1"/>
  <c r="E689" i="1"/>
  <c r="E712" i="1"/>
  <c r="E682" i="1"/>
  <c r="E635" i="1"/>
  <c r="E708" i="1"/>
  <c r="E693" i="1"/>
  <c r="E698" i="1"/>
  <c r="E704" i="1"/>
  <c r="E632" i="1"/>
  <c r="E711" i="1"/>
  <c r="E678" i="1"/>
  <c r="E703" i="1"/>
  <c r="E645" i="1"/>
  <c r="E683" i="1"/>
  <c r="E672" i="1"/>
  <c r="E681" i="1"/>
  <c r="E713" i="1"/>
  <c r="E628" i="1"/>
  <c r="E642" i="1"/>
  <c r="E671" i="1"/>
  <c r="E716" i="1"/>
  <c r="E629" i="1"/>
  <c r="E697" i="1"/>
  <c r="E688" i="1"/>
  <c r="E639" i="1"/>
  <c r="E624" i="1"/>
  <c r="E625" i="1"/>
  <c r="E707" i="1"/>
  <c r="E673" i="1"/>
  <c r="E638" i="1"/>
  <c r="E647" i="1"/>
  <c r="E679" i="1"/>
  <c r="E670" i="1"/>
  <c r="E674" i="1"/>
  <c r="E701" i="1"/>
  <c r="E710" i="1"/>
  <c r="E675" i="1"/>
  <c r="E709" i="1"/>
  <c r="E699" i="1"/>
  <c r="E627" i="1"/>
  <c r="E686" i="1"/>
  <c r="E695" i="1"/>
  <c r="E676" i="1"/>
  <c r="E640" i="1"/>
  <c r="E669" i="1"/>
  <c r="E630" i="1"/>
  <c r="E634" i="1"/>
  <c r="E685" i="1"/>
  <c r="E633" i="1"/>
  <c r="E644" i="1"/>
  <c r="E637" i="1"/>
  <c r="E643" i="1"/>
  <c r="E696" i="1"/>
  <c r="E691" i="1"/>
  <c r="E668" i="1"/>
  <c r="E706" i="1"/>
  <c r="E646" i="1"/>
  <c r="E687" i="1"/>
  <c r="E692" i="1"/>
  <c r="E700" i="1"/>
  <c r="E684" i="1"/>
  <c r="E702" i="1"/>
  <c r="E641" i="1"/>
  <c r="E715" i="1" l="1"/>
  <c r="F624" i="1"/>
  <c r="F707" i="1" l="1"/>
  <c r="F671" i="1"/>
  <c r="F688" i="1"/>
  <c r="F678" i="1"/>
  <c r="F629" i="1"/>
  <c r="F642" i="1"/>
  <c r="F626" i="1"/>
  <c r="F636" i="1"/>
  <c r="F691" i="1"/>
  <c r="F712" i="1"/>
  <c r="F672" i="1"/>
  <c r="F637" i="1"/>
  <c r="F627" i="1"/>
  <c r="F628" i="1"/>
  <c r="F716" i="1"/>
  <c r="F684" i="1"/>
  <c r="F705" i="1"/>
  <c r="F685" i="1"/>
  <c r="F693" i="1"/>
  <c r="F676" i="1"/>
  <c r="F639" i="1"/>
  <c r="F644" i="1"/>
  <c r="F638" i="1"/>
  <c r="F673" i="1"/>
  <c r="F647" i="1"/>
  <c r="F632" i="1"/>
  <c r="F641" i="1"/>
  <c r="F711" i="1"/>
  <c r="F634" i="1"/>
  <c r="F704" i="1"/>
  <c r="F692" i="1"/>
  <c r="F695" i="1"/>
  <c r="F701" i="1"/>
  <c r="F698" i="1"/>
  <c r="F680" i="1"/>
  <c r="F703" i="1"/>
  <c r="F689" i="1"/>
  <c r="F694" i="1"/>
  <c r="F640" i="1"/>
  <c r="F700" i="1"/>
  <c r="F670" i="1"/>
  <c r="F710" i="1"/>
  <c r="F683" i="1"/>
  <c r="F635" i="1"/>
  <c r="F668" i="1"/>
  <c r="F631" i="1"/>
  <c r="F679" i="1"/>
  <c r="F706" i="1"/>
  <c r="F686" i="1"/>
  <c r="F709" i="1"/>
  <c r="F669" i="1"/>
  <c r="F690" i="1"/>
  <c r="F713" i="1"/>
  <c r="F643" i="1"/>
  <c r="F675" i="1"/>
  <c r="F696" i="1"/>
  <c r="F646" i="1"/>
  <c r="F633" i="1"/>
  <c r="F625" i="1"/>
  <c r="F677" i="1"/>
  <c r="F699" i="1"/>
  <c r="F697" i="1"/>
  <c r="F687" i="1"/>
  <c r="F708" i="1"/>
  <c r="F674" i="1"/>
  <c r="F630" i="1"/>
  <c r="F702" i="1"/>
  <c r="F682" i="1"/>
  <c r="F681" i="1"/>
  <c r="F645" i="1"/>
  <c r="F715" i="1" l="1"/>
  <c r="G625" i="1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5" i="1"/>
  <c r="G686" i="1"/>
  <c r="G694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6" i="1"/>
  <c r="G640" i="1"/>
  <c r="G626" i="1"/>
  <c r="G634" i="1"/>
  <c r="G689" i="1"/>
  <c r="G706" i="1"/>
  <c r="G687" i="1"/>
  <c r="G628" i="1"/>
  <c r="G707" i="1"/>
  <c r="G674" i="1"/>
  <c r="G676" i="1"/>
  <c r="G696" i="1"/>
  <c r="G709" i="1"/>
  <c r="G632" i="1"/>
  <c r="G639" i="1"/>
  <c r="G705" i="1"/>
  <c r="G700" i="1"/>
  <c r="G671" i="1"/>
  <c r="G682" i="1"/>
  <c r="G629" i="1"/>
  <c r="G636" i="1"/>
  <c r="G681" i="1"/>
  <c r="G672" i="1"/>
  <c r="H628" i="1" l="1"/>
  <c r="G715" i="1"/>
  <c r="H672" i="1" l="1"/>
  <c r="H636" i="1"/>
  <c r="H675" i="1"/>
  <c r="H712" i="1"/>
  <c r="H683" i="1"/>
  <c r="H630" i="1"/>
  <c r="H632" i="1"/>
  <c r="H643" i="1"/>
  <c r="H635" i="1"/>
  <c r="H629" i="1"/>
  <c r="H701" i="1"/>
  <c r="H677" i="1"/>
  <c r="H693" i="1"/>
  <c r="H642" i="1"/>
  <c r="H710" i="1"/>
  <c r="H687" i="1"/>
  <c r="H697" i="1"/>
  <c r="H706" i="1"/>
  <c r="H633" i="1"/>
  <c r="H689" i="1"/>
  <c r="H638" i="1"/>
  <c r="H700" i="1"/>
  <c r="H646" i="1"/>
  <c r="H686" i="1"/>
  <c r="H645" i="1"/>
  <c r="H644" i="1"/>
  <c r="H637" i="1"/>
  <c r="H705" i="1"/>
  <c r="H669" i="1"/>
  <c r="H708" i="1"/>
  <c r="H641" i="1"/>
  <c r="H631" i="1"/>
  <c r="H702" i="1"/>
  <c r="H639" i="1"/>
  <c r="H634" i="1"/>
  <c r="H703" i="1"/>
  <c r="H685" i="1"/>
  <c r="H647" i="1"/>
  <c r="H692" i="1"/>
  <c r="H640" i="1"/>
  <c r="H679" i="1"/>
  <c r="H673" i="1"/>
  <c r="H704" i="1"/>
  <c r="H670" i="1"/>
  <c r="H699" i="1"/>
  <c r="H668" i="1"/>
  <c r="H696" i="1"/>
  <c r="H691" i="1"/>
  <c r="H674" i="1"/>
  <c r="H694" i="1"/>
  <c r="H698" i="1"/>
  <c r="H682" i="1"/>
  <c r="H707" i="1"/>
  <c r="H680" i="1"/>
  <c r="H681" i="1"/>
  <c r="H716" i="1"/>
  <c r="H678" i="1"/>
  <c r="H709" i="1"/>
  <c r="H695" i="1"/>
  <c r="H690" i="1"/>
  <c r="H684" i="1"/>
  <c r="H676" i="1"/>
  <c r="H671" i="1"/>
  <c r="H713" i="1"/>
  <c r="H711" i="1"/>
  <c r="H688" i="1"/>
  <c r="H715" i="1" l="1"/>
  <c r="I629" i="1"/>
  <c r="I645" i="1" l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85" i="1"/>
  <c r="I675" i="1"/>
  <c r="I690" i="1"/>
  <c r="I686" i="1"/>
  <c r="I639" i="1"/>
  <c r="I638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700" i="1"/>
  <c r="I699" i="1"/>
  <c r="I691" i="1"/>
  <c r="I688" i="1"/>
  <c r="I698" i="1"/>
  <c r="I701" i="1"/>
  <c r="I631" i="1"/>
  <c r="I679" i="1"/>
  <c r="I632" i="1"/>
  <c r="I696" i="1"/>
  <c r="I680" i="1"/>
  <c r="I713" i="1"/>
  <c r="I678" i="1"/>
  <c r="I703" i="1"/>
  <c r="I671" i="1"/>
  <c r="I707" i="1"/>
  <c r="I635" i="1"/>
  <c r="I695" i="1"/>
  <c r="I682" i="1"/>
  <c r="I706" i="1"/>
  <c r="I687" i="1"/>
  <c r="I644" i="1"/>
  <c r="I643" i="1"/>
  <c r="I633" i="1"/>
  <c r="I668" i="1"/>
  <c r="I710" i="1"/>
  <c r="I715" i="1" l="1"/>
  <c r="J630" i="1"/>
  <c r="J694" i="1" l="1"/>
  <c r="J693" i="1"/>
  <c r="J683" i="1"/>
  <c r="J675" i="1"/>
  <c r="J676" i="1"/>
  <c r="J692" i="1"/>
  <c r="J669" i="1"/>
  <c r="J645" i="1"/>
  <c r="J686" i="1"/>
  <c r="J637" i="1"/>
  <c r="J670" i="1"/>
  <c r="J707" i="1"/>
  <c r="J679" i="1"/>
  <c r="J697" i="1"/>
  <c r="J708" i="1"/>
  <c r="J674" i="1"/>
  <c r="J644" i="1"/>
  <c r="J700" i="1"/>
  <c r="J713" i="1"/>
  <c r="J690" i="1"/>
  <c r="J691" i="1"/>
  <c r="J673" i="1"/>
  <c r="J704" i="1"/>
  <c r="J635" i="1"/>
  <c r="J633" i="1"/>
  <c r="J682" i="1"/>
  <c r="J632" i="1"/>
  <c r="J646" i="1"/>
  <c r="J680" i="1"/>
  <c r="J681" i="1"/>
  <c r="J698" i="1"/>
  <c r="J687" i="1"/>
  <c r="J639" i="1"/>
  <c r="J678" i="1"/>
  <c r="J710" i="1"/>
  <c r="J634" i="1"/>
  <c r="J672" i="1"/>
  <c r="J711" i="1"/>
  <c r="J705" i="1"/>
  <c r="J631" i="1"/>
  <c r="J636" i="1"/>
  <c r="J701" i="1"/>
  <c r="J684" i="1"/>
  <c r="J712" i="1"/>
  <c r="J677" i="1"/>
  <c r="J716" i="1"/>
  <c r="J638" i="1"/>
  <c r="J643" i="1"/>
  <c r="J668" i="1"/>
  <c r="J671" i="1"/>
  <c r="J703" i="1"/>
  <c r="J688" i="1"/>
  <c r="J696" i="1"/>
  <c r="J647" i="1"/>
  <c r="J642" i="1"/>
  <c r="J702" i="1"/>
  <c r="J709" i="1"/>
  <c r="J685" i="1"/>
  <c r="J689" i="1"/>
  <c r="J641" i="1"/>
  <c r="J640" i="1"/>
  <c r="J699" i="1"/>
  <c r="J695" i="1"/>
  <c r="J706" i="1"/>
  <c r="J715" i="1" l="1"/>
  <c r="L647" i="1"/>
  <c r="L679" i="1" s="1"/>
  <c r="K644" i="1"/>
  <c r="K669" i="1" s="1"/>
  <c r="L680" i="1" l="1"/>
  <c r="L668" i="1"/>
  <c r="L673" i="1"/>
  <c r="L697" i="1"/>
  <c r="L693" i="1"/>
  <c r="L690" i="1"/>
  <c r="L692" i="1"/>
  <c r="L684" i="1"/>
  <c r="L696" i="1"/>
  <c r="L675" i="1"/>
  <c r="L683" i="1"/>
  <c r="L708" i="1"/>
  <c r="L685" i="1"/>
  <c r="L709" i="1"/>
  <c r="L670" i="1"/>
  <c r="L703" i="1"/>
  <c r="L681" i="1"/>
  <c r="L699" i="1"/>
  <c r="L674" i="1"/>
  <c r="L713" i="1"/>
  <c r="L707" i="1"/>
  <c r="L677" i="1"/>
  <c r="L686" i="1"/>
  <c r="L712" i="1"/>
  <c r="L688" i="1"/>
  <c r="L678" i="1"/>
  <c r="L710" i="1"/>
  <c r="L698" i="1"/>
  <c r="L671" i="1"/>
  <c r="L701" i="1"/>
  <c r="L682" i="1"/>
  <c r="L689" i="1"/>
  <c r="L702" i="1"/>
  <c r="K706" i="1"/>
  <c r="K683" i="1"/>
  <c r="M683" i="1" s="1"/>
  <c r="K694" i="1"/>
  <c r="K682" i="1"/>
  <c r="K685" i="1"/>
  <c r="K684" i="1"/>
  <c r="K676" i="1"/>
  <c r="K700" i="1"/>
  <c r="K707" i="1"/>
  <c r="K688" i="1"/>
  <c r="K670" i="1"/>
  <c r="K680" i="1"/>
  <c r="M680" i="1" s="1"/>
  <c r="H55" i="9" s="1"/>
  <c r="L705" i="1"/>
  <c r="K691" i="1"/>
  <c r="K702" i="1"/>
  <c r="K699" i="1"/>
  <c r="K668" i="1"/>
  <c r="M668" i="1" s="1"/>
  <c r="K703" i="1"/>
  <c r="K710" i="1"/>
  <c r="K716" i="1"/>
  <c r="K671" i="1"/>
  <c r="K696" i="1"/>
  <c r="K713" i="1"/>
  <c r="K681" i="1"/>
  <c r="M681" i="1" s="1"/>
  <c r="K711" i="1"/>
  <c r="K679" i="1"/>
  <c r="M679" i="1" s="1"/>
  <c r="G55" i="9" s="1"/>
  <c r="K693" i="1"/>
  <c r="K709" i="1"/>
  <c r="K690" i="1"/>
  <c r="M690" i="1" s="1"/>
  <c r="K698" i="1"/>
  <c r="L716" i="1"/>
  <c r="K675" i="1"/>
  <c r="K712" i="1"/>
  <c r="K687" i="1"/>
  <c r="K673" i="1"/>
  <c r="M673" i="1" s="1"/>
  <c r="K697" i="1"/>
  <c r="K674" i="1"/>
  <c r="K672" i="1"/>
  <c r="K686" i="1"/>
  <c r="M686" i="1" s="1"/>
  <c r="K704" i="1"/>
  <c r="K677" i="1"/>
  <c r="K708" i="1"/>
  <c r="K705" i="1"/>
  <c r="K701" i="1"/>
  <c r="K689" i="1"/>
  <c r="K692" i="1"/>
  <c r="M692" i="1" s="1"/>
  <c r="K678" i="1"/>
  <c r="K695" i="1"/>
  <c r="L669" i="1"/>
  <c r="M669" i="1" s="1"/>
  <c r="L695" i="1"/>
  <c r="L691" i="1"/>
  <c r="L700" i="1"/>
  <c r="L704" i="1"/>
  <c r="L687" i="1"/>
  <c r="L706" i="1"/>
  <c r="L672" i="1"/>
  <c r="L694" i="1"/>
  <c r="L676" i="1"/>
  <c r="L711" i="1"/>
  <c r="M708" i="1" l="1"/>
  <c r="M698" i="1"/>
  <c r="M703" i="1"/>
  <c r="C183" i="9" s="1"/>
  <c r="M684" i="1"/>
  <c r="E87" i="9" s="1"/>
  <c r="M697" i="1"/>
  <c r="M675" i="1"/>
  <c r="M709" i="1"/>
  <c r="I183" i="9" s="1"/>
  <c r="M689" i="1"/>
  <c r="C119" i="9" s="1"/>
  <c r="M674" i="1"/>
  <c r="M712" i="1"/>
  <c r="E215" i="9" s="1"/>
  <c r="M688" i="1"/>
  <c r="M670" i="1"/>
  <c r="M696" i="1"/>
  <c r="C151" i="9" s="1"/>
  <c r="M707" i="1"/>
  <c r="G183" i="9" s="1"/>
  <c r="M685" i="1"/>
  <c r="M693" i="1"/>
  <c r="M682" i="1"/>
  <c r="M699" i="1"/>
  <c r="M713" i="1"/>
  <c r="F215" i="9" s="1"/>
  <c r="M710" i="1"/>
  <c r="C215" i="9" s="1"/>
  <c r="M677" i="1"/>
  <c r="M701" i="1"/>
  <c r="H151" i="9" s="1"/>
  <c r="M706" i="1"/>
  <c r="M678" i="1"/>
  <c r="M705" i="1"/>
  <c r="E183" i="9" s="1"/>
  <c r="M671" i="1"/>
  <c r="M702" i="1"/>
  <c r="M700" i="1"/>
  <c r="G151" i="9" s="1"/>
  <c r="D23" i="9"/>
  <c r="D119" i="9"/>
  <c r="M672" i="1"/>
  <c r="M711" i="1"/>
  <c r="M694" i="1"/>
  <c r="E151" i="9"/>
  <c r="D87" i="9"/>
  <c r="L715" i="1"/>
  <c r="M691" i="1"/>
  <c r="I55" i="9"/>
  <c r="M676" i="1"/>
  <c r="M687" i="1"/>
  <c r="K715" i="1"/>
  <c r="H23" i="9"/>
  <c r="G87" i="9"/>
  <c r="I23" i="9"/>
  <c r="F119" i="9"/>
  <c r="H183" i="9"/>
  <c r="D151" i="9"/>
  <c r="M695" i="1"/>
  <c r="M704" i="1"/>
  <c r="C23" i="9"/>
  <c r="C55" i="9" l="1"/>
  <c r="F55" i="9"/>
  <c r="G119" i="9"/>
  <c r="E23" i="9"/>
  <c r="I151" i="9"/>
  <c r="F151" i="9"/>
  <c r="F23" i="9"/>
  <c r="I87" i="9"/>
  <c r="E55" i="9"/>
  <c r="F183" i="9"/>
  <c r="C87" i="9"/>
  <c r="F87" i="9"/>
  <c r="G23" i="9"/>
  <c r="H119" i="9"/>
  <c r="M715" i="1"/>
  <c r="D215" i="9"/>
  <c r="E119" i="9"/>
  <c r="H87" i="9"/>
  <c r="D55" i="9"/>
  <c r="D183" i="9"/>
  <c r="I119" i="9"/>
</calcChain>
</file>

<file path=xl/sharedStrings.xml><?xml version="1.0" encoding="utf-8"?>
<sst xmlns="http://schemas.openxmlformats.org/spreadsheetml/2006/main" count="4670" uniqueCount="1278">
  <si>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</si>
  <si>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</si>
  <si>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</si>
  <si>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</si>
  <si>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</si>
  <si>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</si>
  <si>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</si>
  <si>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</si>
  <si>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</si>
  <si>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</si>
  <si>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</si>
  <si>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</si>
  <si>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</si>
  <si>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</si>
  <si>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</si>
  <si>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</si>
  <si>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</si>
  <si>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</si>
  <si>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</si>
  <si>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</si>
  <si>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</si>
  <si>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</si>
  <si>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</si>
  <si>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</si>
  <si>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</si>
  <si>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</si>
  <si>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</si>
  <si>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</si>
  <si>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</si>
  <si>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</si>
  <si>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</si>
  <si>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</si>
  <si>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</si>
  <si>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</si>
  <si>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</si>
  <si>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</si>
  <si>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</si>
  <si>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</si>
  <si>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</si>
  <si>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</si>
  <si>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</si>
  <si>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</si>
  <si>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</si>
  <si>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</si>
  <si>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</si>
  <si>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</si>
  <si>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</si>
  <si>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</si>
  <si>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</si>
  <si>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</si>
  <si>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</si>
  <si>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</si>
  <si>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</si>
  <si>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</si>
  <si>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</si>
  <si>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</si>
  <si>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</si>
  <si>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</si>
  <si>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</si>
  <si>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</si>
  <si>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</si>
  <si>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</si>
  <si>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</si>
  <si>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</si>
  <si>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</si>
  <si>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</si>
  <si>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</si>
  <si>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</si>
  <si>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</si>
  <si>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</si>
  <si>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</si>
  <si>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</si>
  <si>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</si>
  <si>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</si>
  <si>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</si>
  <si>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</si>
  <si>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</si>
  <si>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</si>
  <si>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</si>
  <si>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</si>
  <si>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</si>
  <si>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</si>
  <si>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</si>
  <si>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</si>
  <si>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</si>
  <si>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</si>
  <si>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</si>
  <si>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</si>
  <si>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</si>
  <si>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</si>
  <si>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</si>
  <si>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</si>
  <si>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</si>
  <si>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</si>
  <si>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</si>
  <si>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</si>
  <si>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</si>
  <si>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</si>
  <si>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</si>
  <si>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</si>
  <si>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</si>
  <si>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</si>
  <si>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</si>
  <si>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</si>
  <si>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</si>
  <si>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</si>
  <si>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</si>
  <si>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</si>
  <si>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</si>
  <si>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</si>
  <si>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</si>
  <si>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</si>
  <si>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</si>
  <si>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</si>
  <si>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</si>
  <si>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</si>
  <si>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</si>
  <si>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</si>
  <si>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</si>
  <si>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</si>
  <si>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</si>
  <si>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</si>
  <si>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</si>
  <si>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</si>
  <si>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</si>
  <si>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</si>
  <si>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</si>
  <si>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</si>
  <si>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</si>
  <si>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</si>
  <si>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</si>
  <si>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</si>
  <si>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</si>
  <si>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</si>
  <si>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</si>
  <si>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</si>
  <si>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</si>
  <si>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</si>
  <si>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</si>
  <si>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</si>
  <si>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</si>
  <si>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</si>
  <si>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</si>
  <si>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</si>
  <si>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</si>
  <si>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</si>
  <si>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</si>
  <si>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</si>
  <si>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</si>
  <si>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</si>
  <si>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</si>
  <si>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</si>
  <si>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</si>
  <si>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</si>
  <si>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</si>
  <si>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</si>
  <si>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</si>
  <si>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</si>
  <si>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</si>
  <si>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</si>
  <si>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</si>
  <si>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</si>
  <si>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</si>
  <si>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</si>
  <si>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</si>
  <si>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</si>
  <si>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</si>
  <si>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</si>
  <si>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</si>
  <si>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</si>
  <si>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</si>
  <si>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</si>
  <si>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</si>
  <si>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</si>
  <si>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</si>
  <si>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</si>
  <si>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</si>
  <si>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</si>
  <si>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</si>
  <si>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</si>
  <si>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</si>
  <si>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</si>
  <si>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</si>
  <si>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</si>
  <si>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</si>
  <si>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</si>
  <si>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</si>
  <si>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</si>
  <si>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</si>
  <si>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</si>
  <si>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</si>
  <si>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</si>
  <si>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</si>
  <si>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</si>
  <si>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</si>
  <si>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</si>
  <si>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</si>
  <si>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</si>
  <si>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</si>
  <si>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</si>
  <si>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</si>
  <si>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</si>
  <si>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</si>
  <si>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</si>
  <si>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</si>
  <si>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</si>
  <si>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</si>
  <si>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</si>
  <si>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</si>
  <si>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</si>
  <si>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</si>
  <si>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</si>
  <si>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</si>
  <si>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</si>
  <si>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</si>
  <si>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</si>
  <si>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</si>
  <si>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</si>
  <si>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</si>
  <si>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</si>
  <si>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</si>
  <si>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</si>
  <si>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</si>
  <si>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</si>
  <si>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</si>
  <si>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</si>
  <si>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</si>
  <si>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</si>
  <si>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</si>
  <si>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</si>
  <si>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</si>
  <si>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</si>
  <si>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</si>
  <si>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</si>
  <si>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</si>
  <si>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</si>
  <si>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</si>
  <si>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</si>
  <si>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</si>
  <si>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</si>
  <si>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</si>
  <si>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</si>
  <si>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</si>
  <si>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</si>
  <si>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</si>
  <si>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</si>
  <si>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</si>
  <si>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</si>
  <si>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</si>
  <si>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</si>
  <si>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</si>
  <si>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</si>
  <si>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</si>
  <si>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</si>
  <si>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</si>
  <si>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</si>
  <si>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</si>
  <si>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</si>
  <si>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</si>
  <si>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</si>
  <si>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</si>
  <si>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</si>
  <si>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</si>
  <si>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</si>
  <si>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</si>
  <si>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</si>
  <si>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</si>
  <si>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</si>
  <si>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</si>
  <si>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</si>
  <si>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</si>
  <si>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</si>
  <si>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</si>
  <si>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</si>
  <si>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</si>
  <si>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</si>
  <si>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</si>
  <si>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</si>
  <si>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</si>
  <si>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</si>
  <si>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</si>
  <si>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</si>
  <si>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</si>
  <si>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</si>
  <si>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</si>
  <si>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</si>
  <si>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</si>
  <si>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</si>
  <si>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</si>
  <si>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</si>
  <si>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</si>
  <si>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</si>
  <si>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</si>
  <si>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</si>
  <si>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</si>
  <si>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</si>
  <si>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</si>
  <si>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</si>
  <si>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</si>
  <si>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</si>
  <si>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</si>
  <si>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</si>
  <si>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</si>
  <si>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</si>
  <si>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</si>
  <si>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</si>
  <si>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</si>
  <si>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</si>
  <si>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</si>
  <si>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</si>
  <si>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</si>
  <si>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</si>
  <si>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</si>
  <si>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</si>
  <si>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</si>
  <si>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</si>
  <si>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</si>
  <si>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</si>
  <si>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</si>
  <si>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</si>
  <si>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</si>
  <si>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</si>
  <si>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</si>
  <si>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</si>
  <si>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</si>
  <si>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</si>
  <si>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</si>
  <si>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</si>
  <si>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</si>
  <si>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</si>
  <si>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</si>
  <si>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</si>
  <si>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</si>
  <si>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</si>
  <si>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</si>
  <si>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</si>
  <si>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</si>
  <si>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</si>
  <si>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</si>
  <si>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</si>
  <si>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</si>
  <si>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</si>
  <si>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</si>
  <si>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</si>
  <si>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</si>
  <si>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</si>
  <si>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</si>
  <si>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</si>
  <si>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</si>
  <si>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</si>
  <si>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</si>
  <si>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</si>
  <si>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</si>
  <si>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</si>
  <si>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</si>
  <si>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</si>
  <si>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</si>
  <si>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</si>
  <si>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</si>
  <si>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</si>
  <si>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</si>
  <si>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</si>
  <si>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</si>
  <si>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</si>
  <si>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</si>
  <si>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</si>
  <si>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</si>
  <si>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</si>
  <si>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</si>
  <si>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</si>
  <si>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</si>
  <si>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</si>
  <si>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</si>
  <si>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</si>
  <si>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</si>
  <si>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</si>
  <si>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</si>
  <si>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</si>
  <si>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</si>
  <si>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</si>
  <si>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</si>
  <si>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</si>
  <si>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</si>
  <si>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</si>
  <si>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</si>
  <si>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</si>
  <si>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</si>
  <si>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</si>
  <si>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</si>
  <si>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</si>
  <si>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</si>
  <si>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</si>
  <si>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</si>
  <si>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</si>
  <si>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</si>
  <si>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</si>
  <si>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</si>
  <si>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</si>
  <si>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</si>
  <si>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</si>
  <si>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</si>
  <si>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</si>
  <si>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</si>
  <si>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</si>
  <si>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</si>
  <si>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</si>
  <si>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</si>
  <si>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</si>
  <si>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</si>
  <si>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</si>
  <si>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</si>
  <si>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</si>
  <si>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</si>
  <si>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</si>
  <si>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</si>
  <si>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</si>
  <si>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</si>
  <si>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</si>
  <si>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</si>
  <si>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</si>
  <si>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</si>
  <si>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</si>
  <si>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</si>
  <si>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</si>
  <si>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</si>
  <si>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</si>
  <si>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</si>
  <si>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</si>
  <si>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</si>
  <si>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</si>
  <si>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</si>
  <si>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</si>
  <si>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</si>
  <si>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</si>
  <si>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</si>
  <si>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</si>
  <si>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</si>
  <si>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</si>
  <si>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</si>
  <si>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</si>
  <si>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</si>
  <si>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</si>
  <si>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</si>
  <si>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</si>
  <si>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</si>
  <si>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</si>
  <si>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</si>
  <si>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</si>
  <si>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</si>
  <si>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</si>
  <si>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</si>
  <si>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</si>
  <si>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</si>
  <si>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</si>
  <si>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</si>
  <si>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</si>
  <si>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</si>
  <si>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</si>
  <si>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</si>
  <si>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</si>
  <si>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</si>
  <si>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</si>
  <si>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</si>
  <si>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</si>
  <si>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</si>
  <si>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</si>
  <si>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</si>
  <si>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</si>
  <si>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</si>
  <si>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</si>
  <si>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</si>
  <si>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</si>
  <si>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</si>
  <si>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</si>
  <si>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</si>
  <si>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</si>
  <si>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</si>
  <si>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</si>
  <si>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</si>
  <si>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</si>
  <si>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</si>
  <si>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</si>
  <si>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</si>
  <si>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</si>
  <si>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</si>
  <si>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</si>
  <si>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</si>
  <si>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</si>
  <si>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</si>
  <si>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</si>
  <si>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</si>
  <si>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</si>
  <si>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</si>
  <si>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</si>
  <si>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</si>
  <si>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</si>
  <si>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</si>
  <si>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</si>
  <si>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</si>
  <si>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</si>
  <si>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</si>
  <si>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</si>
  <si>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</si>
  <si>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</si>
  <si>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</si>
  <si>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</si>
  <si>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</si>
  <si>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</si>
  <si>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</si>
  <si>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</si>
  <si>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</si>
  <si>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</si>
  <si>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</si>
  <si>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</si>
  <si>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</si>
  <si>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</si>
  <si>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</si>
  <si>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</si>
  <si>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</si>
  <si>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</si>
  <si>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</si>
  <si>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</si>
  <si>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</si>
  <si>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</si>
  <si>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</si>
  <si>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</si>
  <si>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</si>
  <si>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</si>
  <si>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</si>
  <si>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</si>
  <si>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</si>
  <si>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</si>
  <si>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</si>
  <si>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</si>
  <si>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</si>
  <si>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</si>
  <si>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</si>
  <si>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</si>
  <si>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</si>
  <si>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</si>
  <si>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</si>
  <si>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</si>
  <si>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</si>
  <si>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</si>
  <si>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</si>
  <si>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</si>
  <si>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</si>
  <si>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</si>
  <si>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</si>
  <si>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</si>
  <si>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</si>
  <si>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</si>
  <si>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</si>
  <si>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</si>
  <si>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</si>
  <si>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</si>
  <si>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</si>
  <si>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</si>
  <si>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</si>
  <si>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</si>
  <si>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</si>
  <si>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</si>
  <si>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</si>
  <si>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</si>
  <si>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</si>
  <si>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</si>
  <si>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</si>
  <si>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</si>
  <si>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</si>
  <si>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</si>
  <si>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</si>
  <si>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</si>
  <si>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</si>
  <si>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</si>
  <si>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</si>
  <si>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</si>
  <si>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</si>
  <si>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</si>
  <si>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</si>
  <si>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</si>
  <si>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</si>
  <si>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</si>
  <si>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</si>
  <si>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</si>
  <si>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</si>
  <si>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</si>
  <si>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</si>
  <si>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</si>
  <si>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</si>
  <si>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</si>
  <si>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</si>
  <si>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</si>
  <si>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</si>
  <si>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</si>
  <si>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</si>
  <si>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</si>
  <si>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</si>
  <si>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</si>
  <si>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</si>
  <si>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</si>
  <si>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</si>
  <si>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</si>
  <si>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</si>
  <si>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</si>
  <si>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</si>
  <si>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</si>
  <si>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</si>
  <si>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</si>
  <si>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</si>
  <si>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</si>
  <si>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</si>
  <si>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</si>
  <si>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</si>
  <si>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</si>
  <si>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</si>
  <si>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</si>
  <si>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</si>
  <si>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</si>
  <si>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</si>
  <si>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</si>
  <si>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</si>
  <si>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</si>
  <si>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</si>
  <si>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</si>
  <si>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</si>
  <si>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</si>
  <si>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</si>
  <si>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</si>
  <si>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</si>
  <si>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</si>
  <si>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</si>
  <si>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</si>
  <si>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</si>
  <si>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</si>
  <si>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</si>
  <si>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</si>
  <si>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</si>
  <si>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</si>
  <si>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</si>
  <si>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</si>
  <si>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</si>
  <si>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</si>
  <si>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</si>
  <si>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</si>
  <si>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</si>
  <si>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</si>
  <si>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</si>
  <si>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</si>
  <si>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</si>
  <si>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</si>
  <si>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</si>
  <si>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</si>
  <si>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</si>
  <si>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</si>
  <si>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</si>
  <si>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</si>
  <si>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</si>
  <si>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</si>
  <si>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</si>
  <si>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</si>
  <si>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</si>
  <si>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</si>
  <si>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</si>
  <si>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</si>
  <si>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</si>
  <si>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</si>
  <si>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</si>
  <si>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</si>
  <si>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</si>
  <si>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</si>
  <si>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</si>
  <si>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</si>
  <si>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</si>
  <si>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</si>
  <si>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</si>
  <si>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</si>
  <si>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</si>
  <si>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</si>
  <si>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</si>
  <si>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</si>
  <si>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</si>
  <si>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</si>
  <si>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</si>
  <si>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</si>
  <si>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</si>
  <si>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</si>
  <si>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</si>
  <si>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</si>
  <si>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</si>
  <si>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</si>
  <si>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</si>
  <si>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</si>
  <si>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</si>
  <si>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</si>
  <si>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</si>
  <si>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</si>
  <si>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</si>
  <si>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</si>
  <si>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</si>
  <si>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</si>
  <si>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</si>
  <si>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</si>
  <si>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</si>
  <si>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</si>
  <si>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</si>
  <si>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</si>
  <si>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</si>
  <si>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</si>
  <si>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</si>
  <si>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</si>
  <si>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</si>
  <si>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</si>
  <si>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</si>
  <si>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</si>
  <si>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</si>
  <si>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</si>
  <si>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</si>
  <si>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</si>
  <si>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</si>
  <si>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</si>
  <si>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</si>
  <si>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</si>
  <si>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</si>
  <si>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</si>
  <si>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</si>
  <si>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</si>
  <si>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</si>
  <si>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</si>
  <si>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</si>
  <si>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</si>
  <si>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</si>
  <si>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</si>
  <si>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</si>
  <si>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</si>
  <si>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</si>
  <si>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</si>
  <si>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</si>
  <si>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</si>
  <si>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</si>
  <si>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</si>
  <si>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</si>
  <si>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</si>
  <si>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</si>
  <si>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</si>
  <si>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</si>
  <si>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</si>
  <si>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</si>
  <si>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</si>
  <si>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</si>
  <si>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</si>
  <si>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</si>
  <si>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</si>
  <si>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</si>
  <si>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</si>
  <si>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</si>
  <si>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</si>
  <si>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</si>
  <si>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</si>
  <si>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</si>
  <si>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</si>
  <si>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</si>
  <si>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</si>
  <si>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</si>
  <si>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</si>
  <si>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</si>
  <si>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</si>
  <si>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</si>
  <si>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</si>
  <si>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</si>
  <si>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</si>
  <si>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</si>
  <si>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</si>
  <si>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</si>
  <si>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</si>
  <si>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</si>
  <si>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</si>
  <si>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</si>
  <si>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</si>
  <si>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</si>
  <si>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</si>
  <si>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</si>
  <si>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</si>
  <si>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</si>
  <si>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</si>
  <si>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</si>
  <si>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</si>
  <si>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</si>
  <si>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</si>
  <si>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</si>
  <si>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</si>
  <si>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</si>
  <si>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</si>
  <si>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</si>
  <si>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</si>
  <si>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</si>
  <si>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</si>
  <si>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</si>
  <si>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</si>
  <si>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</si>
  <si>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</si>
  <si>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</si>
  <si>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</si>
  <si>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</si>
  <si>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</si>
  <si>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</si>
  <si>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</si>
  <si>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</si>
  <si>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</si>
  <si>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</si>
  <si>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</si>
  <si>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</si>
  <si>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</si>
  <si>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</si>
  <si>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</si>
  <si>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</si>
  <si>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</si>
  <si>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</si>
  <si>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</si>
  <si>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</si>
  <si>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</si>
  <si>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</si>
  <si>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</si>
  <si>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</si>
  <si>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</si>
  <si>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</si>
  <si>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</si>
  <si>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</si>
  <si>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</si>
  <si>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</si>
  <si>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</si>
  <si>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</si>
  <si>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</si>
  <si>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</si>
  <si>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</si>
  <si>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</si>
  <si>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</si>
  <si>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</si>
  <si>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</si>
  <si>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</si>
  <si>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</si>
  <si>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</si>
  <si>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</si>
  <si>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</si>
  <si>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</si>
  <si>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</si>
  <si>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</si>
  <si>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</si>
  <si>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</si>
  <si>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</si>
  <si>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</si>
  <si>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</si>
  <si>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</si>
  <si>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</si>
  <si>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</si>
  <si>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</si>
  <si>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</si>
  <si>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</si>
  <si>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</si>
  <si>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</si>
  <si>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</si>
  <si>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</si>
  <si>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</si>
  <si>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</si>
  <si>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</si>
  <si>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</si>
  <si>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</si>
  <si>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</si>
  <si>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</si>
  <si>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</si>
  <si>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</si>
  <si>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</si>
  <si>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</si>
  <si>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</si>
  <si>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</si>
  <si>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</si>
  <si>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</si>
  <si>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</si>
  <si>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</si>
  <si>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</si>
  <si>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</si>
  <si>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</si>
  <si>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</si>
  <si>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</si>
  <si>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</si>
  <si>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</si>
  <si>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</si>
  <si>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</si>
  <si>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</si>
  <si>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</si>
  <si>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</si>
  <si>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</si>
  <si>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</si>
  <si>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</si>
  <si>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</si>
  <si>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</si>
  <si>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</si>
  <si>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</si>
  <si>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</si>
  <si>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</si>
  <si>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</si>
  <si>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</si>
  <si>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</si>
  <si>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</si>
  <si>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</si>
  <si>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</si>
  <si>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</si>
  <si>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</si>
  <si>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</si>
  <si>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</si>
  <si>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</si>
  <si>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</si>
  <si>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</si>
  <si>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</si>
  <si>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</si>
  <si>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</si>
  <si>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</si>
  <si>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</si>
  <si>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</si>
  <si>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</si>
  <si>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</si>
  <si>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</si>
  <si>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</si>
  <si>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</si>
  <si>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</si>
  <si>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</si>
  <si>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</si>
  <si>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</si>
  <si>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</si>
  <si>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</si>
  <si>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</si>
  <si>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</si>
  <si>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</si>
  <si>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</si>
  <si>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</si>
  <si>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</si>
  <si>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</si>
  <si>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</si>
  <si>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</si>
  <si>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</si>
  <si>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</si>
  <si>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</si>
  <si>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</si>
  <si>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</si>
  <si>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</si>
  <si>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</si>
  <si>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</si>
  <si>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</si>
  <si>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</si>
  <si>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</si>
  <si>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</si>
  <si>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</si>
  <si>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</si>
  <si>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</si>
  <si>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</si>
  <si>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</si>
  <si>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</si>
  <si>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</si>
  <si>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</si>
  <si>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</si>
  <si>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</si>
  <si>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</si>
  <si>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</si>
  <si>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</si>
  <si>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</si>
  <si>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</si>
  <si>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</si>
  <si>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</si>
  <si>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</si>
  <si>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</si>
  <si>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</si>
  <si>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</si>
  <si>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</si>
  <si>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</si>
  <si>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</si>
  <si>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</si>
  <si>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</si>
  <si>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</si>
  <si>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</si>
  <si>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</si>
  <si>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</si>
  <si>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</si>
  <si>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</si>
  <si>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</si>
  <si>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</si>
  <si>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</si>
  <si>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</si>
  <si>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</si>
  <si>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</si>
  <si>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</si>
  <si>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</si>
  <si>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</si>
  <si>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</si>
  <si>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</si>
  <si>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</si>
  <si>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</si>
  <si>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</si>
  <si>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</si>
  <si>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</si>
  <si>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</si>
  <si>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</si>
  <si>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</si>
  <si>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</si>
  <si>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</si>
  <si>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</si>
  <si>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</si>
  <si>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</si>
  <si>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</si>
  <si>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</si>
  <si>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</si>
  <si>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</si>
  <si>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</si>
  <si>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</si>
  <si>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</si>
  <si>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</si>
  <si>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</si>
  <si>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</si>
  <si>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</si>
  <si>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</si>
  <si>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</si>
  <si>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</si>
  <si>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</si>
  <si>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</si>
  <si>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</si>
  <si>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</si>
  <si>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</si>
  <si>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</si>
  <si>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</si>
  <si>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</si>
  <si>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</si>
  <si>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</si>
  <si>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</si>
  <si>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</si>
  <si>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</si>
  <si>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</si>
  <si>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</si>
  <si>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</si>
  <si>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</si>
  <si>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</si>
  <si>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</si>
  <si>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</si>
  <si>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</si>
  <si>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</si>
  <si>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</si>
  <si>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</si>
  <si>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</si>
  <si>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</si>
  <si>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</si>
  <si>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</si>
  <si>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</si>
  <si>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</si>
  <si>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</si>
  <si>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</si>
  <si>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</si>
  <si>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</si>
  <si>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</si>
  <si>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</si>
  <si>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</si>
  <si>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</si>
  <si>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</si>
  <si>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</si>
  <si>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</si>
  <si>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</si>
  <si>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</si>
  <si>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</si>
  <si>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</si>
  <si>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</si>
  <si>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</si>
  <si>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</si>
  <si>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</si>
  <si>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</si>
  <si>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</si>
  <si>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</si>
  <si>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</si>
  <si>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</si>
  <si>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</si>
  <si>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</si>
  <si>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</si>
  <si>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</si>
  <si>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</si>
  <si>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</si>
  <si>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</si>
  <si>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</si>
  <si>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</si>
  <si>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</si>
  <si>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</si>
  <si>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</si>
  <si>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</si>
  <si>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</si>
  <si>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</si>
  <si>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</si>
  <si>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</si>
  <si>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</si>
  <si>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</si>
  <si>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</si>
  <si>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</si>
  <si>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</si>
  <si>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</si>
  <si>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</si>
  <si>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</si>
  <si>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</si>
  <si>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</si>
  <si>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</si>
  <si>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</si>
  <si>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</si>
  <si>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</si>
  <si>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</si>
  <si>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</si>
  <si>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</si>
  <si>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</si>
  <si>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</si>
  <si>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</si>
  <si>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</si>
  <si>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</si>
  <si>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</si>
  <si>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</si>
  <si>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</si>
  <si>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</si>
  <si>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</si>
  <si>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</si>
  <si>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</si>
  <si>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</si>
  <si>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</si>
  <si>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</si>
  <si>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</si>
  <si>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</si>
  <si>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</si>
  <si>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</si>
  <si>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</si>
  <si>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</si>
  <si>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</si>
  <si>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</si>
  <si>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</si>
  <si>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</si>
  <si>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</si>
  <si>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</si>
  <si>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</si>
  <si>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</si>
  <si>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</si>
  <si>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</si>
  <si>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</si>
  <si>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</si>
  <si>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</si>
  <si>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</si>
  <si>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</si>
  <si>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</si>
  <si>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</si>
  <si>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</si>
  <si>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</si>
  <si>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</si>
  <si>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</si>
  <si>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</si>
  <si>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</si>
  <si>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</si>
  <si>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</si>
  <si>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</si>
  <si>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</si>
  <si>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</si>
  <si>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</si>
  <si>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</si>
  <si>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</si>
  <si>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</si>
  <si>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</si>
  <si>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</si>
  <si>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</si>
  <si>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</si>
  <si>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</si>
  <si>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</si>
  <si>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</si>
  <si>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</si>
  <si>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</si>
  <si>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</si>
  <si>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</si>
  <si>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</si>
  <si>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</si>
  <si>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</si>
  <si>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</si>
  <si>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</si>
  <si>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</si>
  <si>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</si>
  <si>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</si>
  <si>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</si>
  <si>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</si>
  <si>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</si>
  <si>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</si>
  <si>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</si>
  <si>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</si>
  <si>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</si>
  <si>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</si>
  <si>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</si>
  <si>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</si>
  <si>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</si>
  <si>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</si>
  <si>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</si>
  <si>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</si>
  <si>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</si>
  <si>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</si>
  <si>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</si>
  <si>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</si>
  <si>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</si>
  <si>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</si>
  <si>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</si>
  <si>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</si>
  <si>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</si>
  <si>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</si>
  <si>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</si>
  <si>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</si>
  <si>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</si>
  <si>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</si>
  <si>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</si>
  <si>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</si>
  <si>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</si>
  <si>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</si>
  <si>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</si>
  <si>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</si>
  <si>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</si>
  <si>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</si>
  <si>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</si>
  <si>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</si>
  <si>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</si>
  <si>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</si>
  <si>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</si>
  <si>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</si>
  <si>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</si>
  <si>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</si>
  <si>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</si>
  <si>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</si>
  <si>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</si>
  <si>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</si>
  <si>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</si>
  <si>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</si>
  <si>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</si>
  <si>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</si>
  <si>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</si>
  <si>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</si>
  <si>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</si>
  <si>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</si>
  <si>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</si>
  <si>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</si>
  <si>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</si>
  <si>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</si>
  <si>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</si>
  <si>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</si>
  <si>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</si>
  <si>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</si>
  <si>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</si>
  <si>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</si>
  <si>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</si>
  <si>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</si>
  <si>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</si>
  <si>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</si>
  <si>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</si>
  <si>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</si>
  <si>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</si>
  <si>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</si>
  <si>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</si>
  <si>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</si>
  <si>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</si>
  <si>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</si>
  <si>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</si>
  <si>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</si>
  <si>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</si>
  <si>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</si>
  <si>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</si>
  <si>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</si>
  <si>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</si>
  <si>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</si>
  <si>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</si>
  <si>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</si>
  <si>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186</t>
  </si>
  <si>
    <t>Grays Harbor County Public Hospital District No.1</t>
  </si>
  <si>
    <t>600 East Main Street</t>
  </si>
  <si>
    <t>Elma, WA 98541</t>
  </si>
  <si>
    <t xml:space="preserve">Grays Harbor County </t>
  </si>
  <si>
    <t>Josh Martin</t>
  </si>
  <si>
    <t>James Hansen</t>
  </si>
  <si>
    <t>Drew Hooper</t>
  </si>
  <si>
    <t>360-346-2222</t>
  </si>
  <si>
    <t>360-346-2160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</si>
</sst>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1">
    <xf numFmtId="37" fontId="0" fillId="0" borderId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37" fontId="17" fillId="0" borderId="0"/>
    <xf numFmtId="9" fontId="4" fillId="0" borderId="0" applyFont="0" applyFill="0" applyBorder="0" applyAlignment="0" applyProtection="0"/>
    <xf numFmtId="37" fontId="17" fillId="0" borderId="0"/>
    <xf numFmtId="37" fontId="17" fillId="0" borderId="0"/>
    <xf numFmtId="37" fontId="17" fillId="0" borderId="0"/>
    <xf numFmtId="43" fontId="3" fillId="0" borderId="0" applyFont="0" applyFill="0" applyBorder="0" applyAlignment="0" applyProtection="0"/>
    <xf numFmtId="37" fontId="17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37" fontId="9" fillId="0" borderId="0"/>
    <xf numFmtId="37" fontId="9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37" fontId="17" fillId="0" borderId="0"/>
    <xf numFmtId="43" fontId="1" fillId="0" borderId="0" applyFont="0" applyFill="0" applyBorder="0" applyAlignment="0" applyProtection="0"/>
    <xf numFmtId="0" fontId="1" fillId="0" borderId="0"/>
  </cellStyleXfs>
  <cellXfs count="287">
    <xf numFmtId="37" fontId="0" fillId="0" borderId="0" xfId="0"/>
    <xf numFmtId="37" fontId="6" fillId="0" borderId="0" xfId="0" applyFont="1" applyBorder="1"/>
    <xf numFmtId="37" fontId="6" fillId="0" borderId="0" xfId="0" applyFont="1"/>
    <xf numFmtId="37" fontId="5" fillId="0" borderId="0" xfId="0" applyFont="1" applyFill="1" applyBorder="1"/>
    <xf numFmtId="37" fontId="7" fillId="0" borderId="0" xfId="0" applyNumberFormat="1" applyFont="1" applyFill="1" applyBorder="1" applyAlignment="1" applyProtection="1">
      <alignment horizontal="centerContinuous"/>
    </xf>
    <xf numFmtId="37" fontId="8" fillId="0" borderId="0" xfId="0" applyFont="1" applyBorder="1" applyAlignment="1">
      <alignment horizontal="centerContinuous"/>
    </xf>
    <xf numFmtId="37" fontId="8" fillId="0" borderId="0" xfId="0" applyFont="1" applyAlignment="1">
      <alignment horizontal="centerContinuous"/>
    </xf>
    <xf numFmtId="37" fontId="8" fillId="0" borderId="0" xfId="0" applyFont="1"/>
    <xf numFmtId="37" fontId="8" fillId="0" borderId="0" xfId="0" applyFont="1" applyBorder="1"/>
    <xf numFmtId="37" fontId="7" fillId="0" borderId="0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Border="1" applyAlignment="1" applyProtection="1">
      <alignment horizontal="left"/>
    </xf>
    <xf numFmtId="37" fontId="9" fillId="0" borderId="0" xfId="0" applyFont="1"/>
    <xf numFmtId="37" fontId="8" fillId="0" borderId="0" xfId="0" quotePrefix="1" applyNumberFormat="1" applyFont="1" applyBorder="1" applyAlignment="1" applyProtection="1">
      <alignment horizontal="center"/>
    </xf>
    <xf numFmtId="37" fontId="7" fillId="0" borderId="1" xfId="0" applyNumberFormat="1" applyFont="1" applyFill="1" applyBorder="1" applyProtection="1"/>
    <xf numFmtId="37" fontId="7" fillId="0" borderId="2" xfId="0" applyNumberFormat="1" applyFont="1" applyFill="1" applyBorder="1" applyAlignment="1" applyProtection="1"/>
    <xf numFmtId="37" fontId="7" fillId="0" borderId="2" xfId="0" applyNumberFormat="1" applyFont="1" applyFill="1" applyBorder="1" applyAlignment="1" applyProtection="1">
      <alignment horizontal="center"/>
    </xf>
    <xf numFmtId="37" fontId="7" fillId="0" borderId="3" xfId="0" applyNumberFormat="1" applyFont="1" applyFill="1" applyBorder="1" applyProtection="1"/>
    <xf numFmtId="37" fontId="7" fillId="0" borderId="4" xfId="0" applyNumberFormat="1" applyFont="1" applyFill="1" applyBorder="1" applyAlignment="1" applyProtection="1"/>
    <xf numFmtId="37" fontId="7" fillId="0" borderId="4" xfId="0" applyNumberFormat="1" applyFont="1" applyFill="1" applyBorder="1" applyAlignment="1" applyProtection="1">
      <alignment horizontal="center"/>
    </xf>
    <xf numFmtId="37" fontId="7" fillId="0" borderId="3" xfId="0" applyFont="1" applyFill="1" applyBorder="1"/>
    <xf numFmtId="37" fontId="7" fillId="0" borderId="4" xfId="0" applyFont="1" applyFill="1" applyBorder="1"/>
    <xf numFmtId="37" fontId="7" fillId="0" borderId="2" xfId="0" applyNumberFormat="1" applyFont="1" applyFill="1" applyBorder="1" applyProtection="1"/>
    <xf numFmtId="37" fontId="7" fillId="0" borderId="2" xfId="0" quotePrefix="1" applyNumberFormat="1" applyFont="1" applyFill="1" applyBorder="1" applyAlignment="1" applyProtection="1">
      <alignment horizontal="left"/>
    </xf>
    <xf numFmtId="37" fontId="7" fillId="0" borderId="1" xfId="0" applyNumberFormat="1" applyFont="1" applyFill="1" applyBorder="1" applyAlignment="1" applyProtection="1"/>
    <xf numFmtId="37" fontId="7" fillId="0" borderId="2" xfId="0" applyFont="1" applyFill="1" applyBorder="1"/>
    <xf numFmtId="37" fontId="7" fillId="0" borderId="4" xfId="0" applyFont="1" applyFill="1" applyBorder="1" applyAlignment="1">
      <alignment horizontal="center"/>
    </xf>
    <xf numFmtId="39" fontId="7" fillId="0" borderId="2" xfId="0" applyNumberFormat="1" applyFont="1" applyFill="1" applyBorder="1" applyAlignment="1" applyProtection="1"/>
    <xf numFmtId="37" fontId="8" fillId="0" borderId="2" xfId="0" applyFont="1" applyBorder="1"/>
    <xf numFmtId="37" fontId="8" fillId="0" borderId="4" xfId="0" applyFont="1" applyBorder="1"/>
    <xf numFmtId="37" fontId="7" fillId="0" borderId="0" xfId="0" quotePrefix="1" applyNumberFormat="1" applyFont="1" applyFill="1" applyBorder="1" applyAlignment="1" applyProtection="1">
      <alignment horizontal="left"/>
    </xf>
    <xf numFmtId="37" fontId="7" fillId="0" borderId="0" xfId="0" applyFont="1" applyFill="1" applyBorder="1"/>
    <xf numFmtId="37" fontId="7" fillId="0" borderId="0" xfId="0" quotePrefix="1" applyNumberFormat="1" applyFont="1" applyFill="1" applyBorder="1" applyAlignment="1" applyProtection="1">
      <alignment horizontal="center"/>
    </xf>
    <xf numFmtId="37" fontId="7" fillId="0" borderId="5" xfId="0" applyFont="1" applyFill="1" applyBorder="1"/>
    <xf numFmtId="37" fontId="7" fillId="0" borderId="6" xfId="0" quotePrefix="1" applyNumberFormat="1" applyFont="1" applyFill="1" applyBorder="1" applyAlignment="1" applyProtection="1">
      <alignment horizontal="centerContinuous"/>
    </xf>
    <xf numFmtId="37" fontId="7" fillId="0" borderId="7" xfId="0" applyFont="1" applyFill="1" applyBorder="1" applyAlignment="1">
      <alignment horizontal="centerContinuous"/>
    </xf>
    <xf numFmtId="37" fontId="7" fillId="0" borderId="2" xfId="0" applyNumberFormat="1" applyFont="1" applyFill="1" applyBorder="1" applyAlignment="1" applyProtection="1">
      <alignment horizontal="centerContinuous"/>
    </xf>
    <xf numFmtId="37" fontId="7" fillId="0" borderId="2" xfId="0" applyFont="1" applyFill="1" applyBorder="1" applyAlignment="1">
      <alignment horizontal="centerContinuous"/>
    </xf>
    <xf numFmtId="37" fontId="7" fillId="0" borderId="8" xfId="0" applyNumberFormat="1" applyFont="1" applyFill="1" applyBorder="1" applyAlignment="1" applyProtection="1">
      <alignment horizontal="centerContinuous"/>
    </xf>
    <xf numFmtId="37" fontId="7" fillId="0" borderId="8" xfId="0" applyFont="1" applyFill="1" applyBorder="1"/>
    <xf numFmtId="37" fontId="7" fillId="0" borderId="1" xfId="0" applyNumberFormat="1" applyFont="1" applyFill="1" applyBorder="1" applyAlignment="1" applyProtection="1">
      <alignment horizontal="centerContinuous"/>
    </xf>
    <xf numFmtId="37" fontId="7" fillId="0" borderId="9" xfId="0" applyNumberFormat="1" applyFont="1" applyFill="1" applyBorder="1" applyProtection="1"/>
    <xf numFmtId="37" fontId="7" fillId="0" borderId="10" xfId="0" applyNumberFormat="1" applyFont="1" applyFill="1" applyBorder="1" applyAlignment="1" applyProtection="1"/>
    <xf numFmtId="37" fontId="7" fillId="0" borderId="11" xfId="0" applyFont="1" applyFill="1" applyBorder="1"/>
    <xf numFmtId="37" fontId="7" fillId="0" borderId="6" xfId="0" applyNumberFormat="1" applyFont="1" applyFill="1" applyBorder="1" applyAlignment="1" applyProtection="1">
      <alignment horizontal="centerContinuous"/>
    </xf>
    <xf numFmtId="37" fontId="7" fillId="0" borderId="4" xfId="0" applyFont="1" applyFill="1" applyBorder="1" applyAlignment="1">
      <alignment horizontal="centerContinuous"/>
    </xf>
    <xf numFmtId="37" fontId="7" fillId="0" borderId="0" xfId="0" applyNumberFormat="1" applyFont="1" applyFill="1" applyBorder="1" applyAlignment="1" applyProtection="1"/>
    <xf numFmtId="37" fontId="7" fillId="0" borderId="6" xfId="0" applyFont="1" applyFill="1" applyBorder="1" applyAlignment="1">
      <alignment horizontal="center"/>
    </xf>
    <xf numFmtId="37" fontId="7" fillId="0" borderId="7" xfId="0" applyFont="1" applyFill="1" applyBorder="1" applyAlignment="1">
      <alignment horizontal="center"/>
    </xf>
    <xf numFmtId="37" fontId="7" fillId="0" borderId="2" xfId="0" quotePrefix="1" applyNumberFormat="1" applyFont="1" applyFill="1" applyBorder="1" applyAlignment="1" applyProtection="1"/>
    <xf numFmtId="37" fontId="7" fillId="0" borderId="8" xfId="0" applyNumberFormat="1" applyFont="1" applyFill="1" applyBorder="1" applyAlignment="1" applyProtection="1"/>
    <xf numFmtId="37" fontId="7" fillId="0" borderId="12" xfId="0" applyFont="1" applyFill="1" applyBorder="1"/>
    <xf numFmtId="37" fontId="7" fillId="0" borderId="10" xfId="0" applyFont="1" applyFill="1" applyBorder="1"/>
    <xf numFmtId="37" fontId="7" fillId="0" borderId="7" xfId="0" applyFont="1" applyFill="1" applyBorder="1"/>
    <xf numFmtId="37" fontId="7" fillId="0" borderId="9" xfId="0" applyFont="1" applyFill="1" applyBorder="1"/>
    <xf numFmtId="37" fontId="7" fillId="0" borderId="10" xfId="0" applyFont="1" applyFill="1" applyBorder="1" applyAlignment="1">
      <alignment horizontal="center"/>
    </xf>
    <xf numFmtId="164" fontId="7" fillId="0" borderId="2" xfId="0" applyNumberFormat="1" applyFont="1" applyFill="1" applyBorder="1" applyProtection="1"/>
    <xf numFmtId="37" fontId="7" fillId="0" borderId="2" xfId="0" applyFont="1" applyFill="1" applyBorder="1" applyAlignment="1">
      <alignment horizontal="center"/>
    </xf>
    <xf numFmtId="37" fontId="7" fillId="0" borderId="13" xfId="0" applyNumberFormat="1" applyFont="1" applyFill="1" applyBorder="1" applyProtection="1"/>
    <xf numFmtId="37" fontId="7" fillId="0" borderId="0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37" fontId="7" fillId="0" borderId="2" xfId="0" applyFont="1" applyFill="1" applyBorder="1" applyAlignment="1"/>
    <xf numFmtId="164" fontId="7" fillId="0" borderId="1" xfId="0" applyNumberFormat="1" applyFont="1" applyFill="1" applyBorder="1" applyProtection="1"/>
    <xf numFmtId="164" fontId="7" fillId="0" borderId="1" xfId="0" applyNumberFormat="1" applyFont="1" applyFill="1" applyBorder="1" applyAlignment="1" applyProtection="1"/>
    <xf numFmtId="164" fontId="7" fillId="0" borderId="2" xfId="0" quotePrefix="1" applyNumberFormat="1" applyFont="1" applyFill="1" applyBorder="1" applyAlignment="1" applyProtection="1">
      <alignment horizontal="left"/>
    </xf>
    <xf numFmtId="37" fontId="7" fillId="0" borderId="9" xfId="0" applyNumberFormat="1" applyFont="1" applyFill="1" applyBorder="1" applyAlignment="1" applyProtection="1"/>
    <xf numFmtId="37" fontId="7" fillId="0" borderId="12" xfId="0" quotePrefix="1" applyNumberFormat="1" applyFont="1" applyFill="1" applyBorder="1" applyAlignment="1" applyProtection="1">
      <alignment horizontal="left"/>
    </xf>
    <xf numFmtId="37" fontId="7" fillId="0" borderId="14" xfId="0" applyFont="1" applyFill="1" applyBorder="1" applyAlignment="1">
      <alignment horizontal="center"/>
    </xf>
    <xf numFmtId="37" fontId="7" fillId="0" borderId="8" xfId="0" applyFont="1" applyFill="1" applyBorder="1" applyAlignment="1">
      <alignment horizontal="center"/>
    </xf>
    <xf numFmtId="37" fontId="7" fillId="0" borderId="14" xfId="0" applyFont="1" applyFill="1" applyBorder="1"/>
    <xf numFmtId="37" fontId="8" fillId="0" borderId="14" xfId="0" applyFont="1" applyBorder="1"/>
    <xf numFmtId="37" fontId="8" fillId="0" borderId="8" xfId="0" applyFont="1" applyBorder="1"/>
    <xf numFmtId="37" fontId="7" fillId="0" borderId="8" xfId="0" applyFont="1" applyFill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"/>
    </xf>
    <xf numFmtId="37" fontId="7" fillId="0" borderId="13" xfId="0" applyFont="1" applyFill="1" applyBorder="1"/>
    <xf numFmtId="37" fontId="8" fillId="0" borderId="13" xfId="0" applyFont="1" applyBorder="1"/>
    <xf numFmtId="37" fontId="7" fillId="0" borderId="3" xfId="0" applyFont="1" applyFill="1" applyBorder="1" applyAlignment="1">
      <alignment horizontal="centerContinuous"/>
    </xf>
    <xf numFmtId="37" fontId="8" fillId="0" borderId="0" xfId="0" applyFont="1" applyBorder="1" applyAlignment="1">
      <alignment horizontal="center"/>
    </xf>
    <xf numFmtId="37" fontId="8" fillId="0" borderId="0" xfId="0" applyFont="1" applyBorder="1" applyAlignment="1"/>
    <xf numFmtId="37" fontId="8" fillId="0" borderId="0" xfId="0" applyFont="1" applyAlignment="1"/>
    <xf numFmtId="37" fontId="8" fillId="0" borderId="0" xfId="0" quotePrefix="1" applyNumberFormat="1" applyFont="1" applyBorder="1" applyAlignment="1" applyProtection="1"/>
    <xf numFmtId="37" fontId="9" fillId="0" borderId="0" xfId="0" applyFont="1" applyAlignment="1"/>
    <xf numFmtId="37" fontId="7" fillId="0" borderId="3" xfId="0" applyNumberFormat="1" applyFont="1" applyFill="1" applyBorder="1" applyAlignment="1" applyProtection="1"/>
    <xf numFmtId="37" fontId="7" fillId="0" borderId="3" xfId="0" applyFont="1" applyFill="1" applyBorder="1" applyAlignment="1"/>
    <xf numFmtId="37" fontId="7" fillId="0" borderId="4" xfId="0" applyFont="1" applyFill="1" applyBorder="1" applyAlignment="1"/>
    <xf numFmtId="4" fontId="7" fillId="0" borderId="2" xfId="0" applyNumberFormat="1" applyFont="1" applyFill="1" applyBorder="1" applyAlignment="1" applyProtection="1"/>
    <xf numFmtId="37" fontId="8" fillId="0" borderId="10" xfId="0" applyFont="1" applyBorder="1" applyAlignment="1"/>
    <xf numFmtId="3" fontId="7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>
      <alignment horizontal="center"/>
    </xf>
    <xf numFmtId="37" fontId="7" fillId="0" borderId="2" xfId="0" quotePrefix="1" applyNumberFormat="1" applyFont="1" applyFill="1" applyBorder="1" applyAlignment="1" applyProtection="1">
      <alignment horizontal="center"/>
    </xf>
    <xf numFmtId="37" fontId="8" fillId="0" borderId="2" xfId="0" applyFont="1" applyBorder="1" applyAlignment="1">
      <alignment horizontal="center"/>
    </xf>
    <xf numFmtId="37" fontId="8" fillId="0" borderId="4" xfId="0" applyFont="1" applyBorder="1" applyAlignment="1">
      <alignment horizontal="center"/>
    </xf>
    <xf numFmtId="37" fontId="7" fillId="2" borderId="2" xfId="0" applyNumberFormat="1" applyFont="1" applyFill="1" applyBorder="1" applyProtection="1"/>
    <xf numFmtId="37" fontId="7" fillId="2" borderId="2" xfId="0" applyNumberFormat="1" applyFont="1" applyFill="1" applyBorder="1" applyAlignment="1" applyProtection="1"/>
    <xf numFmtId="37" fontId="7" fillId="0" borderId="0" xfId="0" applyNumberFormat="1" applyFont="1" applyFill="1" applyBorder="1" applyAlignment="1" applyProtection="1">
      <alignment horizontal="left"/>
    </xf>
    <xf numFmtId="37" fontId="8" fillId="0" borderId="7" xfId="0" applyFont="1" applyBorder="1" applyAlignment="1">
      <alignment horizontal="centerContinuous"/>
    </xf>
    <xf numFmtId="37" fontId="7" fillId="0" borderId="9" xfId="0" quotePrefix="1" applyNumberFormat="1" applyFont="1" applyFill="1" applyBorder="1" applyAlignment="1" applyProtection="1"/>
    <xf numFmtId="37" fontId="7" fillId="0" borderId="8" xfId="0" quotePrefix="1" applyNumberFormat="1" applyFont="1" applyFill="1" applyBorder="1" applyAlignment="1" applyProtection="1">
      <alignment horizontal="left"/>
    </xf>
    <xf numFmtId="37" fontId="7" fillId="0" borderId="4" xfId="0" applyNumberFormat="1" applyFont="1" applyFill="1" applyBorder="1" applyProtection="1"/>
    <xf numFmtId="37" fontId="8" fillId="0" borderId="1" xfId="0" applyFont="1" applyBorder="1"/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7" fillId="0" borderId="11" xfId="0" applyNumberFormat="1" applyFont="1" applyFill="1" applyBorder="1" applyProtection="1"/>
    <xf numFmtId="37" fontId="7" fillId="0" borderId="6" xfId="0" applyFont="1" applyFill="1" applyBorder="1" applyAlignment="1">
      <alignment horizontal="centerContinuous"/>
    </xf>
    <xf numFmtId="37" fontId="7" fillId="0" borderId="1" xfId="0" applyFont="1" applyFill="1" applyBorder="1" applyAlignment="1">
      <alignment horizontal="centerContinuous"/>
    </xf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center"/>
    </xf>
    <xf numFmtId="37" fontId="7" fillId="0" borderId="5" xfId="0" applyNumberFormat="1" applyFont="1" applyFill="1" applyBorder="1" applyAlignment="1" applyProtection="1">
      <alignment horizontal="centerContinuous"/>
    </xf>
    <xf numFmtId="37" fontId="8" fillId="0" borderId="6" xfId="0" applyFont="1" applyBorder="1" applyAlignment="1">
      <alignment horizontal="centerContinuous"/>
    </xf>
    <xf numFmtId="37" fontId="7" fillId="0" borderId="2" xfId="0" quotePrefix="1" applyNumberFormat="1" applyFont="1" applyFill="1" applyBorder="1" applyAlignment="1" applyProtection="1">
      <alignment horizontal="centerContinuous"/>
    </xf>
    <xf numFmtId="37" fontId="7" fillId="0" borderId="3" xfId="0" applyNumberFormat="1" applyFont="1" applyFill="1" applyBorder="1" applyAlignment="1" applyProtection="1">
      <alignment horizontal="center"/>
    </xf>
    <xf numFmtId="37" fontId="7" fillId="0" borderId="1" xfId="0" applyNumberFormat="1" applyFont="1" applyFill="1" applyBorder="1" applyAlignment="1" applyProtection="1">
      <alignment horizontal="center"/>
    </xf>
    <xf numFmtId="37" fontId="7" fillId="0" borderId="13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Fill="1" applyBorder="1" applyAlignment="1" applyProtection="1"/>
    <xf numFmtId="37" fontId="7" fillId="0" borderId="4" xfId="0" quotePrefix="1" applyNumberFormat="1" applyFont="1" applyFill="1" applyBorder="1" applyAlignment="1" applyProtection="1"/>
    <xf numFmtId="37" fontId="7" fillId="0" borderId="13" xfId="0" applyNumberFormat="1" applyFont="1" applyFill="1" applyBorder="1" applyAlignment="1" applyProtection="1">
      <alignment horizontal="centerContinuous"/>
    </xf>
    <xf numFmtId="37" fontId="8" fillId="0" borderId="4" xfId="0" applyFont="1" applyBorder="1" applyAlignment="1">
      <alignment horizontal="centerContinuous"/>
    </xf>
    <xf numFmtId="37" fontId="7" fillId="0" borderId="7" xfId="0" applyNumberFormat="1" applyFont="1" applyFill="1" applyBorder="1" applyAlignment="1" applyProtection="1">
      <alignment horizontal="centerContinuous"/>
    </xf>
    <xf numFmtId="37" fontId="7" fillId="0" borderId="14" xfId="0" applyNumberFormat="1" applyFont="1" applyFill="1" applyBorder="1" applyAlignment="1" applyProtection="1">
      <alignment horizontal="left"/>
    </xf>
    <xf numFmtId="37" fontId="8" fillId="0" borderId="12" xfId="0" applyFont="1" applyBorder="1"/>
    <xf numFmtId="37" fontId="8" fillId="0" borderId="6" xfId="0" applyFont="1" applyBorder="1"/>
    <xf numFmtId="37" fontId="8" fillId="0" borderId="7" xfId="0" applyFont="1" applyBorder="1"/>
    <xf numFmtId="37" fontId="8" fillId="0" borderId="15" xfId="0" applyFont="1" applyBorder="1"/>
    <xf numFmtId="37" fontId="8" fillId="0" borderId="12" xfId="0" quotePrefix="1" applyNumberFormat="1" applyFont="1" applyBorder="1" applyAlignment="1" applyProtection="1"/>
    <xf numFmtId="37" fontId="8" fillId="0" borderId="12" xfId="0" quotePrefix="1" applyNumberFormat="1" applyFont="1" applyBorder="1" applyAlignment="1" applyProtection="1">
      <alignment horizontal="left"/>
    </xf>
    <xf numFmtId="37" fontId="8" fillId="0" borderId="12" xfId="0" applyNumberFormat="1" applyFont="1" applyBorder="1" applyAlignment="1" applyProtection="1"/>
    <xf numFmtId="37" fontId="8" fillId="0" borderId="10" xfId="0" applyFont="1" applyBorder="1"/>
    <xf numFmtId="37" fontId="7" fillId="0" borderId="8" xfId="0" applyNumberFormat="1" applyFont="1" applyFill="1" applyBorder="1" applyProtection="1"/>
    <xf numFmtId="37" fontId="7" fillId="0" borderId="14" xfId="0" applyFont="1" applyFill="1" applyBorder="1" applyAlignment="1">
      <alignment horizontal="centerContinuous"/>
    </xf>
    <xf numFmtId="37" fontId="7" fillId="0" borderId="12" xfId="0" applyNumberFormat="1" applyFont="1" applyFill="1" applyBorder="1" applyAlignment="1" applyProtection="1"/>
    <xf numFmtId="37" fontId="7" fillId="0" borderId="1" xfId="0" applyFont="1" applyFill="1" applyBorder="1"/>
    <xf numFmtId="37" fontId="8" fillId="0" borderId="3" xfId="0" applyNumberFormat="1" applyFont="1" applyBorder="1" applyProtection="1"/>
    <xf numFmtId="37" fontId="8" fillId="2" borderId="0" xfId="0" applyFont="1" applyFill="1" applyBorder="1"/>
    <xf numFmtId="37" fontId="8" fillId="2" borderId="4" xfId="0" applyFont="1" applyFill="1" applyBorder="1"/>
    <xf numFmtId="37" fontId="8" fillId="0" borderId="9" xfId="0" applyFont="1" applyBorder="1"/>
    <xf numFmtId="37" fontId="7" fillId="0" borderId="12" xfId="0" applyNumberFormat="1" applyFont="1" applyFill="1" applyBorder="1" applyAlignment="1" applyProtection="1">
      <alignment horizontal="left"/>
    </xf>
    <xf numFmtId="37" fontId="7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Border="1" applyProtection="1"/>
    <xf numFmtId="37" fontId="8" fillId="2" borderId="12" xfId="0" applyFont="1" applyFill="1" applyBorder="1"/>
    <xf numFmtId="37" fontId="8" fillId="2" borderId="10" xfId="0" applyFont="1" applyFill="1" applyBorder="1"/>
    <xf numFmtId="37" fontId="7" fillId="0" borderId="1" xfId="0" applyFont="1" applyFill="1" applyBorder="1" applyAlignment="1"/>
    <xf numFmtId="37" fontId="8" fillId="0" borderId="16" xfId="0" applyFont="1" applyBorder="1"/>
    <xf numFmtId="37" fontId="8" fillId="0" borderId="17" xfId="0" applyFont="1" applyBorder="1"/>
    <xf numFmtId="37" fontId="8" fillId="0" borderId="18" xfId="0" applyFont="1" applyBorder="1"/>
    <xf numFmtId="37" fontId="8" fillId="0" borderId="19" xfId="0" applyFont="1" applyBorder="1"/>
    <xf numFmtId="37" fontId="8" fillId="0" borderId="20" xfId="0" applyFont="1" applyBorder="1"/>
    <xf numFmtId="37" fontId="8" fillId="0" borderId="21" xfId="0" applyFont="1" applyBorder="1"/>
    <xf numFmtId="37" fontId="8" fillId="0" borderId="22" xfId="0" applyFont="1" applyBorder="1"/>
    <xf numFmtId="37" fontId="8" fillId="0" borderId="23" xfId="0" applyFont="1" applyBorder="1"/>
    <xf numFmtId="37" fontId="8" fillId="0" borderId="17" xfId="0" applyFont="1" applyBorder="1" applyAlignment="1">
      <alignment horizontal="center"/>
    </xf>
    <xf numFmtId="37" fontId="8" fillId="0" borderId="17" xfId="0" applyFont="1" applyBorder="1" applyAlignment="1">
      <alignment horizontal="right"/>
    </xf>
    <xf numFmtId="37" fontId="8" fillId="0" borderId="0" xfId="0" applyFont="1" applyBorder="1" applyAlignment="1">
      <alignment horizontal="right"/>
    </xf>
    <xf numFmtId="37" fontId="8" fillId="0" borderId="24" xfId="0" applyFont="1" applyBorder="1"/>
    <xf numFmtId="37" fontId="8" fillId="0" borderId="8" xfId="0" applyFont="1" applyBorder="1" applyAlignment="1">
      <alignment horizontal="center"/>
    </xf>
    <xf numFmtId="37" fontId="8" fillId="0" borderId="25" xfId="0" applyFont="1" applyBorder="1"/>
    <xf numFmtId="37" fontId="8" fillId="0" borderId="26" xfId="0" applyFont="1" applyBorder="1"/>
    <xf numFmtId="37" fontId="8" fillId="0" borderId="27" xfId="0" applyFont="1" applyBorder="1"/>
    <xf numFmtId="37" fontId="8" fillId="0" borderId="28" xfId="0" quotePrefix="1" applyFont="1" applyBorder="1" applyAlignment="1">
      <alignment horizontal="left"/>
    </xf>
    <xf numFmtId="37" fontId="8" fillId="0" borderId="29" xfId="0" applyFont="1" applyBorder="1"/>
    <xf numFmtId="37" fontId="8" fillId="0" borderId="28" xfId="0" applyFont="1" applyBorder="1" applyAlignment="1">
      <alignment horizontal="center"/>
    </xf>
    <xf numFmtId="37" fontId="8" fillId="0" borderId="30" xfId="0" applyFont="1" applyBorder="1"/>
    <xf numFmtId="37" fontId="8" fillId="0" borderId="31" xfId="0" applyFont="1" applyBorder="1"/>
    <xf numFmtId="37" fontId="8" fillId="0" borderId="31" xfId="0" applyFont="1" applyBorder="1" applyAlignment="1">
      <alignment horizontal="center"/>
    </xf>
    <xf numFmtId="37" fontId="8" fillId="0" borderId="32" xfId="0" applyFont="1" applyBorder="1"/>
    <xf numFmtId="37" fontId="11" fillId="0" borderId="0" xfId="0" applyFont="1"/>
    <xf numFmtId="37" fontId="9" fillId="0" borderId="0" xfId="0" quotePrefix="1" applyFont="1" applyAlignment="1">
      <alignment horizontal="right"/>
    </xf>
    <xf numFmtId="37" fontId="10" fillId="0" borderId="0" xfId="0" quotePrefix="1" applyFont="1" applyAlignment="1">
      <alignment horizontal="right"/>
    </xf>
    <xf numFmtId="37" fontId="8" fillId="0" borderId="0" xfId="0" quotePrefix="1" applyFont="1" applyBorder="1" applyAlignment="1">
      <alignment horizontal="right"/>
    </xf>
    <xf numFmtId="37" fontId="7" fillId="0" borderId="0" xfId="0" quotePrefix="1" applyNumberFormat="1" applyFont="1" applyFill="1" applyBorder="1" applyAlignment="1" applyProtection="1">
      <alignment horizontal="right"/>
    </xf>
    <xf numFmtId="37" fontId="8" fillId="0" borderId="0" xfId="0" quotePrefix="1" applyFont="1" applyAlignment="1">
      <alignment horizontal="right"/>
    </xf>
    <xf numFmtId="37" fontId="6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left"/>
    </xf>
    <xf numFmtId="37" fontId="6" fillId="3" borderId="0" xfId="0" applyFont="1" applyFill="1" applyAlignment="1" applyProtection="1">
      <alignment horizontal="right"/>
    </xf>
    <xf numFmtId="37" fontId="6" fillId="3" borderId="0" xfId="0" applyFont="1" applyFill="1" applyAlignment="1" applyProtection="1"/>
    <xf numFmtId="37" fontId="12" fillId="4" borderId="1" xfId="0" applyFont="1" applyFill="1" applyBorder="1" applyProtection="1">
      <protection locked="0"/>
    </xf>
    <xf numFmtId="37" fontId="6" fillId="3" borderId="0" xfId="0" applyFont="1" applyFill="1" applyProtection="1"/>
    <xf numFmtId="37" fontId="12" fillId="3" borderId="0" xfId="0" applyFont="1" applyFill="1" applyAlignment="1" applyProtection="1">
      <alignment horizontal="center"/>
    </xf>
    <xf numFmtId="37" fontId="6" fillId="3" borderId="0" xfId="0" quotePrefix="1" applyFont="1" applyFill="1" applyAlignment="1" applyProtection="1"/>
    <xf numFmtId="37" fontId="12" fillId="3" borderId="0" xfId="0" applyFont="1" applyFill="1" applyProtection="1"/>
    <xf numFmtId="37" fontId="6" fillId="0" borderId="0" xfId="0" applyFont="1" applyAlignme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"/>
    </xf>
    <xf numFmtId="38" fontId="6" fillId="3" borderId="0" xfId="0" applyNumberFormat="1" applyFont="1" applyFill="1" applyAlignment="1" applyProtection="1">
      <alignment horizontal="center"/>
    </xf>
    <xf numFmtId="37" fontId="12" fillId="0" borderId="1" xfId="0" applyNumberFormat="1" applyFont="1" applyBorder="1" applyAlignment="1" applyProtection="1">
      <protection locked="0"/>
    </xf>
    <xf numFmtId="37" fontId="12" fillId="0" borderId="1" xfId="0" quotePrefix="1" applyNumberFormat="1" applyFont="1" applyBorder="1" applyProtection="1">
      <protection locked="0"/>
    </xf>
    <xf numFmtId="37" fontId="12" fillId="0" borderId="1" xfId="1" quotePrefix="1" applyNumberFormat="1" applyFont="1" applyBorder="1" applyProtection="1">
      <protection locked="0"/>
    </xf>
    <xf numFmtId="39" fontId="12" fillId="0" borderId="1" xfId="3" quotePrefix="1" applyNumberFormat="1" applyFont="1" applyBorder="1" applyProtection="1">
      <protection locked="0"/>
    </xf>
    <xf numFmtId="39" fontId="12" fillId="0" borderId="1" xfId="0" quotePrefix="1" applyNumberFormat="1" applyFont="1" applyBorder="1" applyProtection="1">
      <protection locked="0"/>
    </xf>
    <xf numFmtId="37" fontId="12" fillId="4" borderId="1" xfId="0" quotePrefix="1" applyNumberFormat="1" applyFont="1" applyFill="1" applyBorder="1" applyProtection="1">
      <protection locked="0"/>
    </xf>
    <xf numFmtId="38" fontId="12" fillId="4" borderId="1" xfId="0" applyNumberFormat="1" applyFont="1" applyFill="1" applyBorder="1" applyProtection="1">
      <protection locked="0"/>
    </xf>
    <xf numFmtId="38" fontId="6" fillId="3" borderId="0" xfId="0" applyNumberFormat="1" applyFont="1" applyFill="1" applyAlignment="1" applyProtection="1">
      <alignment horizontal="right"/>
    </xf>
    <xf numFmtId="38" fontId="6" fillId="3" borderId="0" xfId="0" applyNumberFormat="1" applyFont="1" applyFill="1" applyProtection="1"/>
    <xf numFmtId="38" fontId="12" fillId="3" borderId="0" xfId="0" applyNumberFormat="1" applyFont="1" applyFill="1" applyAlignment="1" applyProtection="1">
      <alignment horizontal="center"/>
    </xf>
    <xf numFmtId="38" fontId="12" fillId="3" borderId="0" xfId="0" applyNumberFormat="1" applyFont="1" applyFill="1" applyProtection="1"/>
    <xf numFmtId="37" fontId="6" fillId="0" borderId="0" xfId="0" applyFont="1" applyFill="1" applyAlignment="1" applyProtection="1"/>
    <xf numFmtId="37" fontId="6" fillId="3" borderId="0" xfId="0" applyNumberFormat="1" applyFont="1" applyFill="1" applyProtection="1"/>
    <xf numFmtId="164" fontId="6" fillId="0" borderId="0" xfId="0" applyNumberFormat="1" applyFont="1" applyProtection="1"/>
    <xf numFmtId="39" fontId="6" fillId="0" borderId="0" xfId="0" applyNumberFormat="1" applyFont="1" applyProtection="1"/>
    <xf numFmtId="37" fontId="6" fillId="0" borderId="0" xfId="0" applyFont="1" applyAlignment="1" applyProtection="1">
      <alignment horizontal="left"/>
    </xf>
    <xf numFmtId="37" fontId="6" fillId="0" borderId="0" xfId="0" quotePrefix="1" applyFont="1" applyAlignment="1" applyProtection="1">
      <alignment horizontal="left"/>
    </xf>
    <xf numFmtId="164" fontId="6" fillId="0" borderId="0" xfId="0" applyNumberFormat="1" applyFont="1" applyAlignment="1" applyProtection="1">
      <alignment horizontal="left"/>
    </xf>
    <xf numFmtId="37" fontId="6" fillId="2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>
      <alignment horizontal="left"/>
    </xf>
    <xf numFmtId="37" fontId="6" fillId="2" borderId="0" xfId="0" applyFont="1" applyFill="1" applyAlignment="1" applyProtection="1">
      <alignment horizontal="center"/>
    </xf>
    <xf numFmtId="38" fontId="12" fillId="4" borderId="2" xfId="0" applyNumberFormat="1" applyFont="1" applyFill="1" applyBorder="1" applyProtection="1">
      <protection locked="0"/>
    </xf>
    <xf numFmtId="38" fontId="12" fillId="4" borderId="8" xfId="0" applyNumberFormat="1" applyFont="1" applyFill="1" applyBorder="1" applyProtection="1">
      <protection locked="0"/>
    </xf>
    <xf numFmtId="37" fontId="6" fillId="0" borderId="0" xfId="0" quotePrefix="1" applyFont="1" applyAlignment="1" applyProtection="1">
      <alignment horizontal="fill"/>
    </xf>
    <xf numFmtId="37" fontId="6" fillId="3" borderId="0" xfId="0" quotePrefix="1" applyFont="1" applyFill="1" applyAlignment="1" applyProtection="1">
      <alignment horizontal="centerContinuous"/>
    </xf>
    <xf numFmtId="37" fontId="6" fillId="3" borderId="0" xfId="0" applyFont="1" applyFill="1" applyAlignment="1" applyProtection="1">
      <alignment horizontal="centerContinuous"/>
    </xf>
    <xf numFmtId="37" fontId="6" fillId="2" borderId="0" xfId="0" applyFont="1" applyFill="1" applyAlignment="1" applyProtection="1"/>
    <xf numFmtId="37" fontId="7" fillId="5" borderId="2" xfId="0" applyFont="1" applyFill="1" applyBorder="1" applyAlignment="1"/>
    <xf numFmtId="37" fontId="7" fillId="6" borderId="2" xfId="0" applyFont="1" applyFill="1" applyBorder="1" applyAlignment="1"/>
    <xf numFmtId="37" fontId="7" fillId="6" borderId="2" xfId="0" applyFont="1" applyFill="1" applyBorder="1" applyAlignment="1">
      <alignment horizontal="center"/>
    </xf>
    <xf numFmtId="37" fontId="7" fillId="6" borderId="2" xfId="0" quotePrefix="1" applyNumberFormat="1" applyFont="1" applyFill="1" applyBorder="1" applyAlignment="1" applyProtection="1">
      <alignment horizontal="center"/>
    </xf>
    <xf numFmtId="37" fontId="7" fillId="6" borderId="2" xfId="0" applyNumberFormat="1" applyFont="1" applyFill="1" applyBorder="1" applyAlignment="1" applyProtection="1"/>
    <xf numFmtId="37" fontId="7" fillId="6" borderId="2" xfId="0" quotePrefix="1" applyFont="1" applyFill="1" applyBorder="1" applyAlignment="1"/>
    <xf numFmtId="39" fontId="7" fillId="6" borderId="2" xfId="0" quotePrefix="1" applyNumberFormat="1" applyFont="1" applyFill="1" applyBorder="1" applyAlignment="1" applyProtection="1">
      <alignment horizontal="center"/>
    </xf>
    <xf numFmtId="39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 applyProtection="1"/>
    <xf numFmtId="3" fontId="7" fillId="6" borderId="2" xfId="0" applyNumberFormat="1" applyFont="1" applyFill="1" applyBorder="1" applyAlignment="1"/>
    <xf numFmtId="37" fontId="7" fillId="6" borderId="2" xfId="0" applyNumberFormat="1" applyFont="1" applyFill="1" applyBorder="1" applyAlignment="1"/>
    <xf numFmtId="39" fontId="12" fillId="0" borderId="1" xfId="1" quotePrefix="1" applyNumberFormat="1" applyFont="1" applyBorder="1" applyProtection="1">
      <protection locked="0"/>
    </xf>
    <xf numFmtId="38" fontId="12" fillId="4" borderId="1" xfId="0" applyNumberFormat="1" applyFont="1" applyFill="1" applyBorder="1" applyAlignment="1" applyProtection="1">
      <alignment horizontal="center"/>
      <protection locked="0"/>
    </xf>
    <xf numFmtId="39" fontId="12" fillId="0" borderId="1" xfId="0" applyNumberFormat="1" applyFont="1" applyBorder="1" applyProtection="1">
      <protection locked="0"/>
    </xf>
    <xf numFmtId="37" fontId="12" fillId="0" borderId="1" xfId="1" applyNumberFormat="1" applyFont="1" applyBorder="1" applyProtection="1">
      <protection locked="0"/>
    </xf>
    <xf numFmtId="165" fontId="12" fillId="0" borderId="1" xfId="1" quotePrefix="1" applyNumberFormat="1" applyFont="1" applyBorder="1" applyProtection="1">
      <protection locked="0"/>
    </xf>
    <xf numFmtId="38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>
      <alignment horizontal="left"/>
    </xf>
    <xf numFmtId="3" fontId="8" fillId="0" borderId="2" xfId="0" applyNumberFormat="1" applyFont="1" applyFill="1" applyBorder="1" applyAlignment="1" applyProtection="1"/>
    <xf numFmtId="38" fontId="12" fillId="4" borderId="14" xfId="0" applyNumberFormat="1" applyFont="1" applyFill="1" applyBorder="1" applyProtection="1">
      <protection locked="0"/>
    </xf>
    <xf numFmtId="38" fontId="12" fillId="4" borderId="14" xfId="0" quotePrefix="1" applyNumberFormat="1" applyFont="1" applyFill="1" applyBorder="1" applyAlignment="1" applyProtection="1">
      <alignment horizontal="left"/>
      <protection locked="0"/>
    </xf>
    <xf numFmtId="38" fontId="12" fillId="3" borderId="8" xfId="0" applyNumberFormat="1" applyFont="1" applyFill="1" applyBorder="1" applyAlignment="1" applyProtection="1">
      <alignment horizontal="center"/>
      <protection locked="0"/>
    </xf>
    <xf numFmtId="37" fontId="6" fillId="0" borderId="0" xfId="0" applyFont="1" applyFill="1" applyAlignment="1" applyProtection="1">
      <alignment horizontal="left"/>
    </xf>
    <xf numFmtId="37" fontId="6" fillId="0" borderId="0" xfId="0" applyFont="1" applyFill="1" applyProtection="1"/>
    <xf numFmtId="38" fontId="6" fillId="0" borderId="0" xfId="0" applyNumberFormat="1" applyFont="1" applyFill="1" applyProtection="1"/>
    <xf numFmtId="38" fontId="6" fillId="0" borderId="0" xfId="0" applyNumberFormat="1" applyFont="1" applyProtection="1"/>
    <xf numFmtId="37" fontId="6" fillId="7" borderId="0" xfId="0" applyFont="1" applyFill="1" applyProtection="1"/>
    <xf numFmtId="37" fontId="6" fillId="7" borderId="0" xfId="0" quotePrefix="1" applyFont="1" applyFill="1" applyAlignment="1" applyProtection="1">
      <alignment horizontal="left"/>
    </xf>
    <xf numFmtId="38" fontId="6" fillId="7" borderId="0" xfId="0" applyNumberFormat="1" applyFont="1" applyFill="1" applyProtection="1"/>
    <xf numFmtId="37" fontId="6" fillId="0" borderId="0" xfId="0" quotePrefix="1" applyFont="1" applyAlignment="1" applyProtection="1"/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/>
    <xf numFmtId="0" fontId="6" fillId="0" borderId="0" xfId="0" quotePrefix="1" applyNumberFormat="1" applyFont="1" applyAlignment="1" applyProtection="1">
      <alignment horizontal="center"/>
    </xf>
    <xf numFmtId="37" fontId="6" fillId="3" borderId="0" xfId="0" quotePrefix="1" applyFont="1" applyFill="1" applyAlignment="1" applyProtection="1">
      <alignment horizontal="center"/>
    </xf>
    <xf numFmtId="37" fontId="6" fillId="3" borderId="0" xfId="0" quotePrefix="1" applyNumberFormat="1" applyFont="1" applyFill="1" applyAlignment="1" applyProtection="1"/>
    <xf numFmtId="166" fontId="6" fillId="3" borderId="0" xfId="0" applyNumberFormat="1" applyFont="1" applyFill="1" applyAlignment="1" applyProtection="1">
      <alignment horizontal="center"/>
    </xf>
    <xf numFmtId="37" fontId="6" fillId="3" borderId="0" xfId="0" quotePrefix="1" applyFont="1" applyFill="1" applyAlignment="1" applyProtection="1">
      <alignment horizontal="fill"/>
    </xf>
    <xf numFmtId="37" fontId="6" fillId="3" borderId="0" xfId="1" applyNumberFormat="1" applyFont="1" applyFill="1" applyProtection="1"/>
    <xf numFmtId="37" fontId="6" fillId="3" borderId="0" xfId="0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left"/>
    </xf>
    <xf numFmtId="4" fontId="6" fillId="3" borderId="0" xfId="0" applyNumberFormat="1" applyFont="1" applyFill="1" applyProtection="1"/>
    <xf numFmtId="37" fontId="6" fillId="0" borderId="0" xfId="0" applyNumberFormat="1" applyFont="1" applyProtection="1"/>
    <xf numFmtId="37" fontId="6" fillId="3" borderId="0" xfId="1" quotePrefix="1" applyNumberFormat="1" applyFont="1" applyFill="1" applyAlignment="1" applyProtection="1">
      <alignment horizontal="fill"/>
    </xf>
    <xf numFmtId="39" fontId="6" fillId="3" borderId="0" xfId="0" quotePrefix="1" applyNumberFormat="1" applyFont="1" applyFill="1" applyAlignment="1" applyProtection="1">
      <alignment horizontal="fill"/>
    </xf>
    <xf numFmtId="39" fontId="6" fillId="3" borderId="0" xfId="0" applyNumberFormat="1" applyFont="1" applyFill="1" applyProtection="1"/>
    <xf numFmtId="37" fontId="13" fillId="3" borderId="0" xfId="0" applyFont="1" applyFill="1" applyProtection="1"/>
    <xf numFmtId="37" fontId="12" fillId="3" borderId="0" xfId="0" applyFont="1" applyFill="1" applyAlignment="1" applyProtection="1">
      <alignment horizontal="centerContinuous"/>
    </xf>
    <xf numFmtId="37" fontId="12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6" fillId="0" borderId="0" xfId="0" applyNumberFormat="1" applyFont="1" applyProtection="1"/>
    <xf numFmtId="1" fontId="6" fillId="0" borderId="0" xfId="0" applyNumberFormat="1" applyFont="1" applyAlignment="1" applyProtection="1">
      <alignment horizontal="center"/>
    </xf>
    <xf numFmtId="37" fontId="6" fillId="0" borderId="0" xfId="0" quotePrefix="1" applyFont="1" applyAlignment="1" applyProtection="1">
      <alignment horizontal="center"/>
    </xf>
    <xf numFmtId="2" fontId="6" fillId="0" borderId="0" xfId="0" applyNumberFormat="1" applyFont="1" applyProtection="1"/>
    <xf numFmtId="2" fontId="6" fillId="0" borderId="0" xfId="0" applyNumberFormat="1" applyFont="1" applyAlignment="1" applyProtection="1"/>
    <xf numFmtId="10" fontId="6" fillId="0" borderId="0" xfId="0" applyNumberFormat="1" applyFont="1" applyProtection="1"/>
    <xf numFmtId="37" fontId="12" fillId="0" borderId="0" xfId="0" applyFont="1" applyProtection="1"/>
    <xf numFmtId="37" fontId="6" fillId="0" borderId="0" xfId="0" applyFont="1" applyProtection="1">
      <protection locked="0"/>
    </xf>
    <xf numFmtId="37" fontId="8" fillId="0" borderId="0" xfId="0" applyFont="1" applyAlignment="1" applyProtection="1"/>
    <xf numFmtId="37" fontId="8" fillId="0" borderId="0" xfId="0" applyFont="1" applyProtection="1"/>
    <xf numFmtId="37" fontId="6" fillId="3" borderId="0" xfId="0" applyFont="1" applyFill="1" applyAlignment="1" applyProtection="1">
      <alignment horizontal="left"/>
    </xf>
    <xf numFmtId="37" fontId="6" fillId="8" borderId="0" xfId="0" applyFont="1" applyFill="1" applyProtection="1"/>
    <xf numFmtId="37" fontId="7" fillId="0" borderId="8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/>
    <xf numFmtId="37" fontId="6" fillId="2" borderId="0" xfId="0" applyFont="1" applyFill="1" applyAlignment="1" applyProtection="1">
      <alignment horizontal="right"/>
    </xf>
    <xf numFmtId="37" fontId="6" fillId="0" borderId="0" xfId="0" applyFont="1" applyAlignment="1" applyProtection="1">
      <alignment horizontal="right"/>
    </xf>
    <xf numFmtId="4" fontId="6" fillId="2" borderId="0" xfId="0" applyNumberFormat="1" applyFont="1" applyFill="1" applyAlignment="1" applyProtection="1">
      <alignment horizontal="right"/>
    </xf>
    <xf numFmtId="39" fontId="6" fillId="2" borderId="0" xfId="0" applyNumberFormat="1" applyFont="1" applyFill="1" applyAlignment="1" applyProtection="1">
      <alignment horizontal="right"/>
    </xf>
    <xf numFmtId="37" fontId="6" fillId="0" borderId="0" xfId="0" quotePrefix="1" applyFont="1" applyAlignment="1" applyProtection="1">
      <alignment horizontal="right"/>
    </xf>
    <xf numFmtId="2" fontId="6" fillId="0" borderId="0" xfId="0" applyNumberFormat="1" applyFont="1" applyAlignment="1" applyProtection="1">
      <alignment horizontal="right"/>
    </xf>
    <xf numFmtId="49" fontId="12" fillId="4" borderId="1" xfId="0" quotePrefix="1" applyNumberFormat="1" applyFont="1" applyFill="1" applyBorder="1" applyAlignment="1" applyProtection="1">
      <protection locked="0"/>
    </xf>
    <xf numFmtId="37" fontId="15" fillId="0" borderId="0" xfId="2" applyNumberFormat="1" applyFont="1" applyAlignment="1" applyProtection="1"/>
    <xf numFmtId="38" fontId="6" fillId="8" borderId="0" xfId="0" applyNumberFormat="1" applyFont="1" applyFill="1" applyProtection="1"/>
    <xf numFmtId="37" fontId="16" fillId="0" borderId="23" xfId="0" applyFont="1" applyBorder="1" applyAlignment="1">
      <alignment horizontal="right"/>
    </xf>
    <xf numFmtId="49" fontId="12" fillId="4" borderId="1" xfId="0" quotePrefix="1" applyNumberFormat="1" applyFont="1" applyFill="1" applyBorder="1" applyAlignment="1" applyProtection="1">
      <alignment horizontal="left"/>
      <protection locked="0"/>
    </xf>
    <xf numFmtId="38" fontId="12" fillId="4" borderId="14" xfId="48" quotePrefix="1" applyNumberFormat="1" applyFont="1" applyFill="1" applyBorder="1" applyProtection="1">
      <protection locked="0"/>
    </xf>
    <xf numFmtId="37" fontId="12" fillId="3" borderId="0" xfId="0" applyFont="1" applyFill="1" applyAlignment="1" applyProtection="1">
      <alignment horizontal="center" vertical="center"/>
    </xf>
  </cellXfs>
  <cellStyles count="51">
    <cellStyle name="Comma" xfId="1" builtinId="3"/>
    <cellStyle name="Comma 10" xfId="47" xr:uid="{00000000-0005-0000-0000-000001000000}"/>
    <cellStyle name="Comma 10 10" xfId="9" xr:uid="{00000000-0005-0000-0000-000002000000}"/>
    <cellStyle name="Comma 11" xfId="49" xr:uid="{00000000-0005-0000-0000-000003000000}"/>
    <cellStyle name="Comma 2" xfId="14" xr:uid="{00000000-0005-0000-0000-000004000000}"/>
    <cellStyle name="Comma 96" xfId="40" xr:uid="{00000000-0005-0000-0000-000005000000}"/>
    <cellStyle name="Comma 97" xfId="41" xr:uid="{00000000-0005-0000-0000-000006000000}"/>
    <cellStyle name="Hyperlink" xfId="2" builtinId="8"/>
    <cellStyle name="Normal" xfId="0" builtinId="0"/>
    <cellStyle name="Normal 10 2" xfId="46" xr:uid="{00000000-0005-0000-0000-000009000000}"/>
    <cellStyle name="Normal 10 2 3" xfId="34" xr:uid="{00000000-0005-0000-0000-00000A000000}"/>
    <cellStyle name="Normal 10 3 2" xfId="50" xr:uid="{00000000-0005-0000-0000-00000B000000}"/>
    <cellStyle name="Normal 101" xfId="33" xr:uid="{00000000-0005-0000-0000-00000C000000}"/>
    <cellStyle name="Normal 11" xfId="4" xr:uid="{00000000-0005-0000-0000-00000D000000}"/>
    <cellStyle name="Normal 143" xfId="35" xr:uid="{00000000-0005-0000-0000-00000E000000}"/>
    <cellStyle name="Normal 144" xfId="36" xr:uid="{00000000-0005-0000-0000-00000F000000}"/>
    <cellStyle name="Normal 145" xfId="37" xr:uid="{00000000-0005-0000-0000-000010000000}"/>
    <cellStyle name="Normal 146" xfId="38" xr:uid="{00000000-0005-0000-0000-000011000000}"/>
    <cellStyle name="Normal 147" xfId="39" xr:uid="{00000000-0005-0000-0000-000012000000}"/>
    <cellStyle name="Normal 2" xfId="45" xr:uid="{00000000-0005-0000-0000-000013000000}"/>
    <cellStyle name="Normal 2 3 2" xfId="48" xr:uid="{00000000-0005-0000-0000-000014000000}"/>
    <cellStyle name="Normal 557" xfId="6" xr:uid="{00000000-0005-0000-0000-000015000000}"/>
    <cellStyle name="Normal 561" xfId="7" xr:uid="{00000000-0005-0000-0000-000016000000}"/>
    <cellStyle name="Normal 568" xfId="8" xr:uid="{00000000-0005-0000-0000-000017000000}"/>
    <cellStyle name="Normal 576" xfId="10" xr:uid="{00000000-0005-0000-0000-000018000000}"/>
    <cellStyle name="Normal 6_Balance Sheet Puget Sound" xfId="42" xr:uid="{00000000-0005-0000-0000-000019000000}"/>
    <cellStyle name="Normal 69" xfId="11" xr:uid="{00000000-0005-0000-0000-00001A000000}"/>
    <cellStyle name="Normal 70" xfId="12" xr:uid="{00000000-0005-0000-0000-00001B000000}"/>
    <cellStyle name="Normal 71" xfId="13" xr:uid="{00000000-0005-0000-0000-00001C000000}"/>
    <cellStyle name="Normal 72" xfId="16" xr:uid="{00000000-0005-0000-0000-00001D000000}"/>
    <cellStyle name="Normal 73" xfId="17" xr:uid="{00000000-0005-0000-0000-00001E000000}"/>
    <cellStyle name="Normal 74" xfId="18" xr:uid="{00000000-0005-0000-0000-00001F000000}"/>
    <cellStyle name="Normal 75" xfId="15" xr:uid="{00000000-0005-0000-0000-000020000000}"/>
    <cellStyle name="Normal 76" xfId="19" xr:uid="{00000000-0005-0000-0000-000021000000}"/>
    <cellStyle name="Normal 77" xfId="20" xr:uid="{00000000-0005-0000-0000-000022000000}"/>
    <cellStyle name="Normal 78" xfId="21" xr:uid="{00000000-0005-0000-0000-000023000000}"/>
    <cellStyle name="Normal 79" xfId="22" xr:uid="{00000000-0005-0000-0000-000024000000}"/>
    <cellStyle name="Normal 80" xfId="23" xr:uid="{00000000-0005-0000-0000-000025000000}"/>
    <cellStyle name="Normal 82" xfId="24" xr:uid="{00000000-0005-0000-0000-000026000000}"/>
    <cellStyle name="Normal 84" xfId="25" xr:uid="{00000000-0005-0000-0000-000027000000}"/>
    <cellStyle name="Normal 85" xfId="26" xr:uid="{00000000-0005-0000-0000-000028000000}"/>
    <cellStyle name="Normal 87" xfId="27" xr:uid="{00000000-0005-0000-0000-000029000000}"/>
    <cellStyle name="Normal 88" xfId="28" xr:uid="{00000000-0005-0000-0000-00002A000000}"/>
    <cellStyle name="Normal 89" xfId="29" xr:uid="{00000000-0005-0000-0000-00002B000000}"/>
    <cellStyle name="Normal 90" xfId="30" xr:uid="{00000000-0005-0000-0000-00002C000000}"/>
    <cellStyle name="Normal 91" xfId="43" xr:uid="{00000000-0005-0000-0000-00002D000000}"/>
    <cellStyle name="Normal 92" xfId="32" xr:uid="{00000000-0005-0000-0000-00002E000000}"/>
    <cellStyle name="Normal 93" xfId="44" xr:uid="{00000000-0005-0000-0000-00002F000000}"/>
    <cellStyle name="Normal 94" xfId="31" xr:uid="{00000000-0005-0000-0000-000030000000}"/>
    <cellStyle name="Percent" xfId="3" builtinId="5"/>
    <cellStyle name="Percent 460" xfId="5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pageSetUpPr autoPageBreaks="0" fitToPage="1"/>
  </sheetPr>
  <dimension ref="A1:CF719"/>
  <sheetViews>
    <sheetView showGridLines="0" tabSelected="1" zoomScale="90" zoomScaleNormal="9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22" width="11.75" style="180"/>
    <col min="23" max="23" width="13.4140625" style="180" bestFit="1" customWidth="1"/>
    <col min="24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5167351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368717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198124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271664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70211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151547</v>
      </c>
      <c r="AF48" s="195">
        <f>ROUND(((B48/CE61)*AF61),0)</f>
        <v>0</v>
      </c>
      <c r="AG48" s="195">
        <f>ROUND(((B48/CE61)*AG61),0)</f>
        <v>889271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625758</v>
      </c>
      <c r="AK48" s="195">
        <f>ROUND(((B48/CE61)*AK61),0)</f>
        <v>77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83114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39685</v>
      </c>
      <c r="BE48" s="195">
        <f>ROUND(((B48/CE61)*BE61),0)</f>
        <v>49930</v>
      </c>
      <c r="BF48" s="195">
        <f>ROUND(((B48/CE61)*BF61),0)</f>
        <v>111785</v>
      </c>
      <c r="BG48" s="195">
        <f>ROUND(((B48/CE61)*BG61),0)</f>
        <v>0</v>
      </c>
      <c r="BH48" s="195">
        <f>ROUND(((B48/CE61)*BH61),0)</f>
        <v>152815</v>
      </c>
      <c r="BI48" s="195">
        <f>ROUND(((B48/CE61)*BI61),0)</f>
        <v>0</v>
      </c>
      <c r="BJ48" s="195">
        <f>ROUND(((B48/CE61)*BJ61),0)</f>
        <v>62340</v>
      </c>
      <c r="BK48" s="195">
        <f>ROUND(((B48/CE61)*BK61),0)</f>
        <v>337881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305777</v>
      </c>
      <c r="BO48" s="195">
        <f>ROUND(((B48/CE61)*BO61),0)</f>
        <v>16545</v>
      </c>
      <c r="BP48" s="195">
        <f>ROUND(((B48/CE61)*BP61),0)</f>
        <v>65269</v>
      </c>
      <c r="BQ48" s="195">
        <f>ROUND(((B48/CE61)*BQ61),0)</f>
        <v>0</v>
      </c>
      <c r="BR48" s="195">
        <f>ROUND(((B48/CE61)*BR61),0)</f>
        <v>33961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123891</v>
      </c>
      <c r="BW48" s="195">
        <f>ROUND(((B48/CE61)*BW61),0)</f>
        <v>16330</v>
      </c>
      <c r="BX48" s="195">
        <f>ROUND(((B48/CE61)*BX61),0)</f>
        <v>0</v>
      </c>
      <c r="BY48" s="195">
        <f>ROUND(((B48/CE61)*BY61),0)</f>
        <v>49016</v>
      </c>
      <c r="BZ48" s="195">
        <f>ROUND(((B48/CE61)*BZ61),0)</f>
        <v>0</v>
      </c>
      <c r="CA48" s="195">
        <f>ROUND(((B48/CE61)*CA61),0)</f>
        <v>-1658</v>
      </c>
      <c r="CB48" s="195">
        <f>ROUND(((B48/CE61)*CB61),0)</f>
        <v>0</v>
      </c>
      <c r="CC48" s="195">
        <f>ROUND(((B48/CE61)*CC61),0)</f>
        <v>1145300</v>
      </c>
      <c r="CD48" s="195"/>
      <c r="CE48" s="195">
        <f>SUM(C48:CD48)</f>
        <v>5167350</v>
      </c>
    </row>
    <row r="49" spans="1:84" ht="12.6" customHeight="1" x14ac:dyDescent="0.25">
      <c r="A49" s="175" t="s">
        <v>206</v>
      </c>
      <c r="B49" s="195">
        <f>B47+B48</f>
        <v>5167351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4124781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309721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54257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130706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10905</v>
      </c>
      <c r="AC52" s="195">
        <f>ROUND((B52/(CE76+CF76)*AC76),0)</f>
        <v>4690</v>
      </c>
      <c r="AD52" s="195">
        <f>ROUND((B52/(CE76+CF76)*AD76),0)</f>
        <v>0</v>
      </c>
      <c r="AE52" s="195">
        <f>ROUND((B52/(CE76+CF76)*AE76),0)</f>
        <v>324057</v>
      </c>
      <c r="AF52" s="195">
        <f>ROUND((B52/(CE76+CF76)*AF76),0)</f>
        <v>0</v>
      </c>
      <c r="AG52" s="195">
        <f>ROUND((B52/(CE76+CF76)*AG76),0)</f>
        <v>194190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938275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52770</v>
      </c>
      <c r="AZ52" s="195">
        <f>ROUND((B52/(CE76+CF76)*AZ76),0)</f>
        <v>127465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34583</v>
      </c>
      <c r="BE52" s="195">
        <f>ROUND((B52/(CE76+CF76)*BE76),0)</f>
        <v>794834</v>
      </c>
      <c r="BF52" s="195">
        <f>ROUND((B52/(CE76+CF76)*BF76),0)</f>
        <v>54410</v>
      </c>
      <c r="BG52" s="195">
        <f>ROUND((B52/(CE76+CF76)*BG76),0)</f>
        <v>0</v>
      </c>
      <c r="BH52" s="195">
        <f>ROUND((B52/(CE76+CF76)*BH76),0)</f>
        <v>16624</v>
      </c>
      <c r="BI52" s="195">
        <f>ROUND((B52/(CE76+CF76)*BI76),0)</f>
        <v>0</v>
      </c>
      <c r="BJ52" s="195">
        <f>ROUND((B52/(CE76+CF76)*BJ76),0)</f>
        <v>84646</v>
      </c>
      <c r="BK52" s="195">
        <f>ROUND((B52/(CE76+CF76)*BK76),0)</f>
        <v>166509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75915</v>
      </c>
      <c r="BO52" s="195">
        <f>ROUND((B52/(CE76+CF76)*BO76),0)</f>
        <v>0</v>
      </c>
      <c r="BP52" s="195">
        <f>ROUND((B52/(CE76+CF76)*BP76),0)</f>
        <v>84646</v>
      </c>
      <c r="BQ52" s="195">
        <f>ROUND((B52/(CE76+CF76)*BQ76),0)</f>
        <v>0</v>
      </c>
      <c r="BR52" s="195">
        <f>ROUND((B52/(CE76+CF76)*BR76),0)</f>
        <v>12087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88345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3508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561638</v>
      </c>
      <c r="CD52" s="195"/>
      <c r="CE52" s="195">
        <f>SUM(C52:CD52)</f>
        <v>4124781</v>
      </c>
    </row>
    <row r="53" spans="1:84" ht="12.6" customHeight="1" x14ac:dyDescent="0.25">
      <c r="A53" s="175" t="s">
        <v>206</v>
      </c>
      <c r="B53" s="195">
        <f>B51+B52</f>
        <v>4124781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1109</v>
      </c>
      <c r="F59" s="184"/>
      <c r="G59" s="184"/>
      <c r="H59" s="184"/>
      <c r="I59" s="184"/>
      <c r="J59" s="184"/>
      <c r="K59" s="184"/>
      <c r="L59" s="184">
        <v>477</v>
      </c>
      <c r="M59" s="184"/>
      <c r="N59" s="184"/>
      <c r="O59" s="184"/>
      <c r="P59" s="185"/>
      <c r="Q59" s="185"/>
      <c r="R59" s="185"/>
      <c r="S59" s="248"/>
      <c r="T59" s="248"/>
      <c r="U59" s="224">
        <v>162295</v>
      </c>
      <c r="V59" s="185"/>
      <c r="W59" s="185">
        <v>3745</v>
      </c>
      <c r="X59" s="185">
        <v>4723</v>
      </c>
      <c r="Y59" s="185">
        <v>6568</v>
      </c>
      <c r="Z59" s="185"/>
      <c r="AA59" s="185"/>
      <c r="AB59" s="248"/>
      <c r="AC59" s="185"/>
      <c r="AD59" s="185"/>
      <c r="AE59" s="185">
        <v>4723</v>
      </c>
      <c r="AF59" s="185"/>
      <c r="AG59" s="185">
        <v>16052</v>
      </c>
      <c r="AH59" s="185"/>
      <c r="AI59" s="185"/>
      <c r="AJ59" s="185">
        <f>43524+17486</f>
        <v>61010</v>
      </c>
      <c r="AK59" s="185"/>
      <c r="AL59" s="185"/>
      <c r="AM59" s="185"/>
      <c r="AN59" s="185"/>
      <c r="AO59" s="185">
        <v>7235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7643</v>
      </c>
      <c r="AZ59" s="185"/>
      <c r="BA59" s="248"/>
      <c r="BB59" s="248"/>
      <c r="BC59" s="248"/>
      <c r="BD59" s="248"/>
      <c r="BE59" s="185">
        <v>108180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20.09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>
        <v>14.88</v>
      </c>
      <c r="V60" s="221"/>
      <c r="W60" s="221"/>
      <c r="X60" s="221"/>
      <c r="Y60" s="221">
        <v>13.99</v>
      </c>
      <c r="Z60" s="221"/>
      <c r="AA60" s="221"/>
      <c r="AB60" s="221">
        <v>3.14</v>
      </c>
      <c r="AC60" s="221"/>
      <c r="AD60" s="221"/>
      <c r="AE60" s="221">
        <v>9.39</v>
      </c>
      <c r="AF60" s="221"/>
      <c r="AG60" s="221">
        <v>31.09</v>
      </c>
      <c r="AH60" s="221"/>
      <c r="AI60" s="221"/>
      <c r="AJ60" s="221">
        <v>29.66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7.26</v>
      </c>
      <c r="AZ60" s="221"/>
      <c r="BA60" s="221"/>
      <c r="BB60" s="221"/>
      <c r="BC60" s="221"/>
      <c r="BD60" s="221">
        <v>3.07</v>
      </c>
      <c r="BE60" s="221">
        <v>3.71</v>
      </c>
      <c r="BF60" s="221"/>
      <c r="BG60" s="221">
        <v>14.47</v>
      </c>
      <c r="BH60" s="221">
        <v>7.7</v>
      </c>
      <c r="BI60" s="221"/>
      <c r="BJ60" s="221">
        <v>4.29</v>
      </c>
      <c r="BK60" s="221">
        <v>34.89</v>
      </c>
      <c r="BL60" s="221"/>
      <c r="BM60" s="221"/>
      <c r="BN60" s="221">
        <v>6.77</v>
      </c>
      <c r="BO60" s="221">
        <v>0.88</v>
      </c>
      <c r="BP60" s="221">
        <v>3.87</v>
      </c>
      <c r="BQ60" s="221"/>
      <c r="BR60" s="221">
        <v>2.5499999999999998</v>
      </c>
      <c r="BS60" s="221"/>
      <c r="BT60" s="221"/>
      <c r="BU60" s="221"/>
      <c r="BV60" s="221">
        <v>9.85</v>
      </c>
      <c r="BW60" s="221">
        <v>0.99</v>
      </c>
      <c r="BX60" s="221"/>
      <c r="BY60" s="221">
        <v>1.02</v>
      </c>
      <c r="BZ60" s="221"/>
      <c r="CA60" s="221">
        <v>0.32</v>
      </c>
      <c r="CB60" s="221"/>
      <c r="CC60" s="221">
        <v>48.25</v>
      </c>
      <c r="CD60" s="249" t="s">
        <v>221</v>
      </c>
      <c r="CE60" s="251">
        <f t="shared" ref="CE60:CE70" si="0">SUM(C60:CD60)</f>
        <v>272.13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1601187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>
        <v>860372</v>
      </c>
      <c r="V61" s="185"/>
      <c r="W61" s="185"/>
      <c r="X61" s="185"/>
      <c r="Y61" s="185">
        <v>1179723</v>
      </c>
      <c r="Z61" s="185"/>
      <c r="AA61" s="185"/>
      <c r="AB61" s="185">
        <v>304897</v>
      </c>
      <c r="AC61" s="185"/>
      <c r="AD61" s="185"/>
      <c r="AE61" s="185">
        <v>658104</v>
      </c>
      <c r="AF61" s="185"/>
      <c r="AG61" s="185">
        <v>3861736</v>
      </c>
      <c r="AH61" s="185"/>
      <c r="AI61" s="185"/>
      <c r="AJ61" s="185">
        <v>2717409</v>
      </c>
      <c r="AK61" s="185">
        <v>333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360928</v>
      </c>
      <c r="AZ61" s="185"/>
      <c r="BA61" s="185"/>
      <c r="BB61" s="185"/>
      <c r="BC61" s="185"/>
      <c r="BD61" s="185">
        <v>172336</v>
      </c>
      <c r="BE61" s="185">
        <v>216826</v>
      </c>
      <c r="BF61" s="185">
        <v>485438</v>
      </c>
      <c r="BG61" s="185"/>
      <c r="BH61" s="185">
        <v>663613</v>
      </c>
      <c r="BI61" s="185"/>
      <c r="BJ61" s="185">
        <v>270716</v>
      </c>
      <c r="BK61" s="185">
        <v>1467276</v>
      </c>
      <c r="BL61" s="185"/>
      <c r="BM61" s="185"/>
      <c r="BN61" s="185">
        <v>1327863</v>
      </c>
      <c r="BO61" s="185">
        <v>71850</v>
      </c>
      <c r="BP61" s="185">
        <v>283436</v>
      </c>
      <c r="BQ61" s="185"/>
      <c r="BR61" s="185">
        <v>147478</v>
      </c>
      <c r="BS61" s="185"/>
      <c r="BT61" s="185"/>
      <c r="BU61" s="185"/>
      <c r="BV61" s="185">
        <v>538006</v>
      </c>
      <c r="BW61" s="185">
        <v>70913</v>
      </c>
      <c r="BX61" s="185"/>
      <c r="BY61" s="185">
        <v>212856</v>
      </c>
      <c r="BZ61" s="185"/>
      <c r="CA61" s="185">
        <v>-7198</v>
      </c>
      <c r="CB61" s="185"/>
      <c r="CC61" s="185">
        <v>4973564</v>
      </c>
      <c r="CD61" s="249" t="s">
        <v>221</v>
      </c>
      <c r="CE61" s="195">
        <f t="shared" si="0"/>
        <v>22439662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368717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198124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271664</v>
      </c>
      <c r="Z62" s="195">
        <f t="shared" si="1"/>
        <v>0</v>
      </c>
      <c r="AA62" s="195">
        <f t="shared" si="1"/>
        <v>0</v>
      </c>
      <c r="AB62" s="195">
        <f t="shared" si="1"/>
        <v>70211</v>
      </c>
      <c r="AC62" s="195">
        <f t="shared" si="1"/>
        <v>0</v>
      </c>
      <c r="AD62" s="195">
        <f t="shared" si="1"/>
        <v>0</v>
      </c>
      <c r="AE62" s="195">
        <f t="shared" si="1"/>
        <v>151547</v>
      </c>
      <c r="AF62" s="195">
        <f t="shared" si="1"/>
        <v>0</v>
      </c>
      <c r="AG62" s="195">
        <f t="shared" si="1"/>
        <v>889271</v>
      </c>
      <c r="AH62" s="195">
        <f t="shared" si="1"/>
        <v>0</v>
      </c>
      <c r="AI62" s="195">
        <f t="shared" si="1"/>
        <v>0</v>
      </c>
      <c r="AJ62" s="195">
        <f t="shared" si="1"/>
        <v>625758</v>
      </c>
      <c r="AK62" s="195">
        <f t="shared" si="1"/>
        <v>77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83114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39685</v>
      </c>
      <c r="BE62" s="195">
        <f t="shared" si="1"/>
        <v>49930</v>
      </c>
      <c r="BF62" s="195">
        <f t="shared" si="1"/>
        <v>111785</v>
      </c>
      <c r="BG62" s="195">
        <f t="shared" si="1"/>
        <v>0</v>
      </c>
      <c r="BH62" s="195">
        <f t="shared" si="1"/>
        <v>152815</v>
      </c>
      <c r="BI62" s="195">
        <f t="shared" si="1"/>
        <v>0</v>
      </c>
      <c r="BJ62" s="195">
        <f t="shared" si="1"/>
        <v>62340</v>
      </c>
      <c r="BK62" s="195">
        <f t="shared" si="1"/>
        <v>337881</v>
      </c>
      <c r="BL62" s="195">
        <f t="shared" si="1"/>
        <v>0</v>
      </c>
      <c r="BM62" s="195">
        <f t="shared" si="1"/>
        <v>0</v>
      </c>
      <c r="BN62" s="195">
        <f t="shared" si="1"/>
        <v>305777</v>
      </c>
      <c r="BO62" s="195">
        <f t="shared" ref="BO62:CC62" si="2">ROUND(BO47+BO48,0)</f>
        <v>16545</v>
      </c>
      <c r="BP62" s="195">
        <f t="shared" si="2"/>
        <v>65269</v>
      </c>
      <c r="BQ62" s="195">
        <f t="shared" si="2"/>
        <v>0</v>
      </c>
      <c r="BR62" s="195">
        <f t="shared" si="2"/>
        <v>33961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123891</v>
      </c>
      <c r="BW62" s="195">
        <f t="shared" si="2"/>
        <v>16330</v>
      </c>
      <c r="BX62" s="195">
        <f t="shared" si="2"/>
        <v>0</v>
      </c>
      <c r="BY62" s="195">
        <f t="shared" si="2"/>
        <v>49016</v>
      </c>
      <c r="BZ62" s="195">
        <f t="shared" si="2"/>
        <v>0</v>
      </c>
      <c r="CA62" s="195">
        <f t="shared" si="2"/>
        <v>-1658</v>
      </c>
      <c r="CB62" s="195">
        <f t="shared" si="2"/>
        <v>0</v>
      </c>
      <c r="CC62" s="195">
        <f t="shared" si="2"/>
        <v>1145300</v>
      </c>
      <c r="CD62" s="249" t="s">
        <v>221</v>
      </c>
      <c r="CE62" s="195">
        <f t="shared" si="0"/>
        <v>5167350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-133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2475</v>
      </c>
      <c r="V63" s="185"/>
      <c r="W63" s="185"/>
      <c r="X63" s="185"/>
      <c r="Y63" s="185"/>
      <c r="Z63" s="185"/>
      <c r="AA63" s="185"/>
      <c r="AB63" s="185">
        <v>9579</v>
      </c>
      <c r="AC63" s="185"/>
      <c r="AD63" s="185"/>
      <c r="AE63" s="185"/>
      <c r="AF63" s="185"/>
      <c r="AG63" s="185">
        <v>560871</v>
      </c>
      <c r="AH63" s="185"/>
      <c r="AI63" s="185"/>
      <c r="AJ63" s="185">
        <v>9100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375</v>
      </c>
      <c r="AZ63" s="185"/>
      <c r="BA63" s="185"/>
      <c r="BB63" s="185"/>
      <c r="BC63" s="185"/>
      <c r="BD63" s="185">
        <v>933</v>
      </c>
      <c r="BE63" s="185"/>
      <c r="BF63" s="185"/>
      <c r="BG63" s="185"/>
      <c r="BH63" s="185"/>
      <c r="BI63" s="185"/>
      <c r="BJ63" s="185">
        <v>42370</v>
      </c>
      <c r="BK63" s="185">
        <v>20756</v>
      </c>
      <c r="BL63" s="185"/>
      <c r="BM63" s="185"/>
      <c r="BN63" s="185">
        <v>88555</v>
      </c>
      <c r="BO63" s="185"/>
      <c r="BP63" s="185"/>
      <c r="BQ63" s="185"/>
      <c r="BR63" s="185"/>
      <c r="BS63" s="185"/>
      <c r="BT63" s="185"/>
      <c r="BU63" s="185"/>
      <c r="BV63" s="185"/>
      <c r="BW63" s="185">
        <v>6000</v>
      </c>
      <c r="BX63" s="185"/>
      <c r="BY63" s="185"/>
      <c r="BZ63" s="185"/>
      <c r="CA63" s="185"/>
      <c r="CB63" s="185"/>
      <c r="CC63" s="185">
        <v>10207</v>
      </c>
      <c r="CD63" s="249" t="s">
        <v>221</v>
      </c>
      <c r="CE63" s="195">
        <f t="shared" si="0"/>
        <v>751088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105919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>
        <v>17012</v>
      </c>
      <c r="T64" s="185"/>
      <c r="U64" s="185">
        <v>574971</v>
      </c>
      <c r="V64" s="185"/>
      <c r="W64" s="185">
        <v>2683</v>
      </c>
      <c r="X64" s="185">
        <v>73242</v>
      </c>
      <c r="Y64" s="185">
        <v>37968</v>
      </c>
      <c r="Z64" s="185"/>
      <c r="AA64" s="185"/>
      <c r="AB64" s="185">
        <v>511044</v>
      </c>
      <c r="AC64" s="185">
        <v>-14</v>
      </c>
      <c r="AD64" s="185"/>
      <c r="AE64" s="185">
        <v>37570</v>
      </c>
      <c r="AF64" s="185"/>
      <c r="AG64" s="185">
        <v>243139</v>
      </c>
      <c r="AH64" s="185"/>
      <c r="AI64" s="185"/>
      <c r="AJ64" s="185">
        <v>123599</v>
      </c>
      <c r="AK64" s="185">
        <v>2164</v>
      </c>
      <c r="AL64" s="185">
        <v>2054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-17</v>
      </c>
      <c r="AW64" s="185"/>
      <c r="AX64" s="185"/>
      <c r="AY64" s="185">
        <v>146586</v>
      </c>
      <c r="AZ64" s="185">
        <v>424</v>
      </c>
      <c r="BA64" s="185"/>
      <c r="BB64" s="185"/>
      <c r="BC64" s="185"/>
      <c r="BD64" s="185">
        <v>39244</v>
      </c>
      <c r="BE64" s="185">
        <v>61533</v>
      </c>
      <c r="BF64" s="185">
        <v>98768</v>
      </c>
      <c r="BG64" s="185">
        <v>45</v>
      </c>
      <c r="BH64" s="185">
        <v>44530</v>
      </c>
      <c r="BI64" s="185"/>
      <c r="BJ64" s="185">
        <v>1952</v>
      </c>
      <c r="BK64" s="185">
        <v>20009</v>
      </c>
      <c r="BL64" s="185"/>
      <c r="BM64" s="185"/>
      <c r="BN64" s="185">
        <v>77580</v>
      </c>
      <c r="BO64" s="185">
        <v>1467</v>
      </c>
      <c r="BP64" s="185">
        <v>12140</v>
      </c>
      <c r="BQ64" s="185"/>
      <c r="BR64" s="185">
        <v>1959</v>
      </c>
      <c r="BS64" s="185"/>
      <c r="BT64" s="185"/>
      <c r="BU64" s="185"/>
      <c r="BV64" s="185">
        <v>3342</v>
      </c>
      <c r="BW64" s="185">
        <v>72</v>
      </c>
      <c r="BX64" s="185"/>
      <c r="BY64" s="185">
        <v>301</v>
      </c>
      <c r="BZ64" s="185"/>
      <c r="CA64" s="185">
        <v>451</v>
      </c>
      <c r="CB64" s="185"/>
      <c r="CC64" s="185">
        <v>269097</v>
      </c>
      <c r="CD64" s="249" t="s">
        <v>221</v>
      </c>
      <c r="CE64" s="195">
        <f t="shared" si="0"/>
        <v>2510834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416138</v>
      </c>
      <c r="BF65" s="185"/>
      <c r="BG65" s="185">
        <v>84559</v>
      </c>
      <c r="BH65" s="185"/>
      <c r="BI65" s="185"/>
      <c r="BJ65" s="185"/>
      <c r="BK65" s="185"/>
      <c r="BL65" s="185"/>
      <c r="BM65" s="185"/>
      <c r="BN65" s="185">
        <v>10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-1</v>
      </c>
      <c r="CD65" s="249" t="s">
        <v>221</v>
      </c>
      <c r="CE65" s="195">
        <f t="shared" si="0"/>
        <v>500706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6363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592928</v>
      </c>
      <c r="V66" s="185"/>
      <c r="W66" s="185">
        <v>249850</v>
      </c>
      <c r="X66" s="185">
        <v>76658</v>
      </c>
      <c r="Y66" s="185">
        <v>242217</v>
      </c>
      <c r="Z66" s="185"/>
      <c r="AA66" s="185"/>
      <c r="AB66" s="185">
        <v>104785</v>
      </c>
      <c r="AC66" s="185"/>
      <c r="AD66" s="185"/>
      <c r="AE66" s="185">
        <v>45454</v>
      </c>
      <c r="AF66" s="185"/>
      <c r="AG66" s="185">
        <v>9305</v>
      </c>
      <c r="AH66" s="185"/>
      <c r="AI66" s="185"/>
      <c r="AJ66" s="185">
        <v>48328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3453</v>
      </c>
      <c r="AZ66" s="185">
        <v>3580</v>
      </c>
      <c r="BA66" s="185"/>
      <c r="BB66" s="185"/>
      <c r="BC66" s="185"/>
      <c r="BD66" s="185">
        <v>597</v>
      </c>
      <c r="BE66" s="185">
        <v>263224</v>
      </c>
      <c r="BF66" s="185">
        <v>99642</v>
      </c>
      <c r="BG66" s="185">
        <v>56372</v>
      </c>
      <c r="BH66" s="185">
        <v>1412198</v>
      </c>
      <c r="BI66" s="185"/>
      <c r="BJ66" s="185">
        <v>1134</v>
      </c>
      <c r="BK66" s="185">
        <v>1869558</v>
      </c>
      <c r="BL66" s="185"/>
      <c r="BM66" s="185"/>
      <c r="BN66" s="185">
        <v>75432</v>
      </c>
      <c r="BO66" s="185"/>
      <c r="BP66" s="185">
        <v>11682</v>
      </c>
      <c r="BQ66" s="185"/>
      <c r="BR66" s="185">
        <v>50959</v>
      </c>
      <c r="BS66" s="185"/>
      <c r="BT66" s="185"/>
      <c r="BU66" s="185"/>
      <c r="BV66" s="185">
        <v>151662</v>
      </c>
      <c r="BW66" s="185">
        <v>32404</v>
      </c>
      <c r="BX66" s="185"/>
      <c r="BY66" s="185"/>
      <c r="BZ66" s="185"/>
      <c r="CA66" s="185"/>
      <c r="CB66" s="185"/>
      <c r="CC66" s="185">
        <v>146817</v>
      </c>
      <c r="CD66" s="249" t="s">
        <v>221</v>
      </c>
      <c r="CE66" s="195">
        <f t="shared" si="0"/>
        <v>5554602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309721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54257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130706</v>
      </c>
      <c r="Z67" s="195">
        <f t="shared" si="3"/>
        <v>0</v>
      </c>
      <c r="AA67" s="195">
        <f t="shared" si="3"/>
        <v>0</v>
      </c>
      <c r="AB67" s="195">
        <f t="shared" si="3"/>
        <v>10905</v>
      </c>
      <c r="AC67" s="195">
        <f t="shared" si="3"/>
        <v>4690</v>
      </c>
      <c r="AD67" s="195">
        <f t="shared" si="3"/>
        <v>0</v>
      </c>
      <c r="AE67" s="195">
        <f t="shared" si="3"/>
        <v>324057</v>
      </c>
      <c r="AF67" s="195">
        <f t="shared" si="3"/>
        <v>0</v>
      </c>
      <c r="AG67" s="195">
        <f t="shared" si="3"/>
        <v>194190</v>
      </c>
      <c r="AH67" s="195">
        <f t="shared" si="3"/>
        <v>0</v>
      </c>
      <c r="AI67" s="195">
        <f t="shared" si="3"/>
        <v>0</v>
      </c>
      <c r="AJ67" s="195">
        <f t="shared" si="3"/>
        <v>938275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52770</v>
      </c>
      <c r="AZ67" s="195">
        <f>ROUND(AZ51+AZ52,0)</f>
        <v>127465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34583</v>
      </c>
      <c r="BE67" s="195">
        <f t="shared" si="3"/>
        <v>794834</v>
      </c>
      <c r="BF67" s="195">
        <f t="shared" si="3"/>
        <v>54410</v>
      </c>
      <c r="BG67" s="195">
        <f t="shared" si="3"/>
        <v>0</v>
      </c>
      <c r="BH67" s="195">
        <f t="shared" si="3"/>
        <v>16624</v>
      </c>
      <c r="BI67" s="195">
        <f t="shared" si="3"/>
        <v>0</v>
      </c>
      <c r="BJ67" s="195">
        <f t="shared" si="3"/>
        <v>84646</v>
      </c>
      <c r="BK67" s="195">
        <f t="shared" si="3"/>
        <v>166509</v>
      </c>
      <c r="BL67" s="195">
        <f t="shared" si="3"/>
        <v>0</v>
      </c>
      <c r="BM67" s="195">
        <f t="shared" si="3"/>
        <v>0</v>
      </c>
      <c r="BN67" s="195">
        <f t="shared" si="3"/>
        <v>75915</v>
      </c>
      <c r="BO67" s="195">
        <f t="shared" si="3"/>
        <v>0</v>
      </c>
      <c r="BP67" s="195">
        <f t="shared" si="3"/>
        <v>84646</v>
      </c>
      <c r="BQ67" s="195">
        <f t="shared" ref="BQ67:CC67" si="4">ROUND(BQ51+BQ52,0)</f>
        <v>0</v>
      </c>
      <c r="BR67" s="195">
        <f t="shared" si="4"/>
        <v>12087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88345</v>
      </c>
      <c r="BW67" s="195">
        <f t="shared" si="4"/>
        <v>0</v>
      </c>
      <c r="BX67" s="195">
        <f t="shared" si="4"/>
        <v>0</v>
      </c>
      <c r="BY67" s="195">
        <f t="shared" si="4"/>
        <v>3508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561638</v>
      </c>
      <c r="CD67" s="249" t="s">
        <v>221</v>
      </c>
      <c r="CE67" s="195">
        <f t="shared" si="0"/>
        <v>4124781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30747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>
        <v>2996</v>
      </c>
      <c r="AH68" s="185"/>
      <c r="AI68" s="185"/>
      <c r="AJ68" s="185">
        <v>61738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3382</v>
      </c>
      <c r="BE68" s="185">
        <v>11876</v>
      </c>
      <c r="BF68" s="185"/>
      <c r="BG68" s="185">
        <v>18389</v>
      </c>
      <c r="BH68" s="185"/>
      <c r="BI68" s="185"/>
      <c r="BJ68" s="185"/>
      <c r="BK68" s="185"/>
      <c r="BL68" s="185"/>
      <c r="BM68" s="185"/>
      <c r="BN68" s="185">
        <v>1890</v>
      </c>
      <c r="BO68" s="185"/>
      <c r="BP68" s="185">
        <v>3145</v>
      </c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7973</v>
      </c>
      <c r="CD68" s="249" t="s">
        <v>221</v>
      </c>
      <c r="CE68" s="195">
        <f t="shared" si="0"/>
        <v>142136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3888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>
        <v>3068</v>
      </c>
      <c r="V69" s="185"/>
      <c r="W69" s="184"/>
      <c r="X69" s="185"/>
      <c r="Y69" s="185">
        <v>1083</v>
      </c>
      <c r="Z69" s="185"/>
      <c r="AA69" s="185"/>
      <c r="AB69" s="185">
        <v>590</v>
      </c>
      <c r="AC69" s="185"/>
      <c r="AD69" s="185"/>
      <c r="AE69" s="185">
        <v>2484</v>
      </c>
      <c r="AF69" s="185"/>
      <c r="AG69" s="185">
        <v>19296</v>
      </c>
      <c r="AH69" s="185"/>
      <c r="AI69" s="185"/>
      <c r="AJ69" s="185">
        <v>25608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2386</v>
      </c>
      <c r="AZ69" s="185"/>
      <c r="BA69" s="185"/>
      <c r="BB69" s="185"/>
      <c r="BC69" s="185"/>
      <c r="BD69" s="185">
        <v>81497</v>
      </c>
      <c r="BE69" s="185">
        <v>4267</v>
      </c>
      <c r="BF69" s="185">
        <v>4543</v>
      </c>
      <c r="BG69" s="185">
        <v>-348</v>
      </c>
      <c r="BH69" s="224">
        <v>445</v>
      </c>
      <c r="BI69" s="185"/>
      <c r="BJ69" s="185">
        <v>-12051</v>
      </c>
      <c r="BK69" s="185">
        <v>298</v>
      </c>
      <c r="BL69" s="185"/>
      <c r="BM69" s="185"/>
      <c r="BN69" s="185">
        <v>153067</v>
      </c>
      <c r="BO69" s="185">
        <v>433</v>
      </c>
      <c r="BP69" s="185">
        <v>129938</v>
      </c>
      <c r="BQ69" s="185"/>
      <c r="BR69" s="185">
        <v>62956</v>
      </c>
      <c r="BS69" s="185"/>
      <c r="BT69" s="185"/>
      <c r="BU69" s="185"/>
      <c r="BV69" s="185">
        <v>2093</v>
      </c>
      <c r="BW69" s="185">
        <v>73377</v>
      </c>
      <c r="BX69" s="185"/>
      <c r="BY69" s="185">
        <v>698</v>
      </c>
      <c r="BZ69" s="185"/>
      <c r="CA69" s="185">
        <v>675</v>
      </c>
      <c r="CB69" s="185"/>
      <c r="CC69" s="185">
        <v>735720</v>
      </c>
      <c r="CD69" s="188">
        <v>2226782</v>
      </c>
      <c r="CE69" s="195">
        <f t="shared" si="0"/>
        <v>3522793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2183169</v>
      </c>
      <c r="CE70" s="195">
        <f t="shared" si="0"/>
        <v>2183169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2426409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17012</v>
      </c>
      <c r="T71" s="195">
        <f t="shared" si="5"/>
        <v>0</v>
      </c>
      <c r="U71" s="195">
        <f t="shared" si="5"/>
        <v>2286195</v>
      </c>
      <c r="V71" s="195">
        <f t="shared" si="5"/>
        <v>0</v>
      </c>
      <c r="W71" s="195">
        <f t="shared" si="5"/>
        <v>252533</v>
      </c>
      <c r="X71" s="195">
        <f t="shared" si="5"/>
        <v>149900</v>
      </c>
      <c r="Y71" s="195">
        <f t="shared" si="5"/>
        <v>1863361</v>
      </c>
      <c r="Z71" s="195">
        <f t="shared" si="5"/>
        <v>0</v>
      </c>
      <c r="AA71" s="195">
        <f t="shared" si="5"/>
        <v>0</v>
      </c>
      <c r="AB71" s="195">
        <f t="shared" si="5"/>
        <v>1012011</v>
      </c>
      <c r="AC71" s="195">
        <f t="shared" si="5"/>
        <v>4676</v>
      </c>
      <c r="AD71" s="195">
        <f t="shared" si="5"/>
        <v>0</v>
      </c>
      <c r="AE71" s="195">
        <f t="shared" si="5"/>
        <v>1219216</v>
      </c>
      <c r="AF71" s="195">
        <f t="shared" si="5"/>
        <v>0</v>
      </c>
      <c r="AG71" s="195">
        <f t="shared" si="5"/>
        <v>5780804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4549815</v>
      </c>
      <c r="AK71" s="195">
        <f t="shared" si="6"/>
        <v>2574</v>
      </c>
      <c r="AL71" s="195">
        <f t="shared" si="6"/>
        <v>2054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-17</v>
      </c>
      <c r="AW71" s="195">
        <f t="shared" si="6"/>
        <v>0</v>
      </c>
      <c r="AX71" s="195">
        <f t="shared" si="6"/>
        <v>0</v>
      </c>
      <c r="AY71" s="195">
        <f t="shared" si="6"/>
        <v>649612</v>
      </c>
      <c r="AZ71" s="195">
        <f t="shared" si="6"/>
        <v>131469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372257</v>
      </c>
      <c r="BE71" s="195">
        <f t="shared" si="6"/>
        <v>1818628</v>
      </c>
      <c r="BF71" s="195">
        <f t="shared" si="6"/>
        <v>854586</v>
      </c>
      <c r="BG71" s="195">
        <f t="shared" si="6"/>
        <v>159017</v>
      </c>
      <c r="BH71" s="195">
        <f t="shared" si="6"/>
        <v>2290225</v>
      </c>
      <c r="BI71" s="195">
        <f t="shared" si="6"/>
        <v>0</v>
      </c>
      <c r="BJ71" s="195">
        <f t="shared" si="6"/>
        <v>451107</v>
      </c>
      <c r="BK71" s="195">
        <f t="shared" si="6"/>
        <v>3882287</v>
      </c>
      <c r="BL71" s="195">
        <f t="shared" si="6"/>
        <v>0</v>
      </c>
      <c r="BM71" s="195">
        <f t="shared" si="6"/>
        <v>0</v>
      </c>
      <c r="BN71" s="195">
        <f t="shared" si="6"/>
        <v>2106089</v>
      </c>
      <c r="BO71" s="195">
        <f t="shared" si="6"/>
        <v>90295</v>
      </c>
      <c r="BP71" s="195">
        <f t="shared" ref="BP71:CC71" si="7">SUM(BP61:BP69)-BP70</f>
        <v>590256</v>
      </c>
      <c r="BQ71" s="195">
        <f t="shared" si="7"/>
        <v>0</v>
      </c>
      <c r="BR71" s="195">
        <f t="shared" si="7"/>
        <v>309400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907339</v>
      </c>
      <c r="BW71" s="195">
        <f t="shared" si="7"/>
        <v>199096</v>
      </c>
      <c r="BX71" s="195">
        <f t="shared" si="7"/>
        <v>0</v>
      </c>
      <c r="BY71" s="195">
        <f t="shared" si="7"/>
        <v>266379</v>
      </c>
      <c r="BZ71" s="195">
        <f t="shared" si="7"/>
        <v>0</v>
      </c>
      <c r="CA71" s="195">
        <f t="shared" si="7"/>
        <v>-7730</v>
      </c>
      <c r="CB71" s="195">
        <f t="shared" si="7"/>
        <v>0</v>
      </c>
      <c r="CC71" s="195">
        <f t="shared" si="7"/>
        <v>7850315</v>
      </c>
      <c r="CD71" s="245">
        <f>CD69-CD70</f>
        <v>43613</v>
      </c>
      <c r="CE71" s="195">
        <f>SUM(CE61:CE69)-CE70</f>
        <v>42530783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681991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5993446</v>
      </c>
      <c r="F73" s="185"/>
      <c r="G73" s="184"/>
      <c r="H73" s="184"/>
      <c r="I73" s="185"/>
      <c r="J73" s="185"/>
      <c r="K73" s="185"/>
      <c r="L73" s="185">
        <v>1660493</v>
      </c>
      <c r="M73" s="184"/>
      <c r="N73" s="184"/>
      <c r="O73" s="184"/>
      <c r="P73" s="185"/>
      <c r="Q73" s="185"/>
      <c r="R73" s="185"/>
      <c r="S73" s="185">
        <v>67231</v>
      </c>
      <c r="T73" s="185"/>
      <c r="U73" s="185">
        <v>365680</v>
      </c>
      <c r="V73" s="185">
        <v>11449</v>
      </c>
      <c r="W73" s="185">
        <v>72286</v>
      </c>
      <c r="X73" s="185">
        <v>189136</v>
      </c>
      <c r="Y73" s="185">
        <v>232530</v>
      </c>
      <c r="Z73" s="185"/>
      <c r="AA73" s="185"/>
      <c r="AB73" s="185">
        <v>406944</v>
      </c>
      <c r="AC73" s="185">
        <v>129152</v>
      </c>
      <c r="AD73" s="185"/>
      <c r="AE73" s="185">
        <v>50697</v>
      </c>
      <c r="AF73" s="185"/>
      <c r="AG73" s="185">
        <v>181050</v>
      </c>
      <c r="AH73" s="185"/>
      <c r="AI73" s="185"/>
      <c r="AJ73" s="185"/>
      <c r="AK73" s="185">
        <v>4166</v>
      </c>
      <c r="AL73" s="185"/>
      <c r="AM73" s="185"/>
      <c r="AN73" s="185"/>
      <c r="AO73" s="185">
        <v>-51386</v>
      </c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9312874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653745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191272</v>
      </c>
      <c r="T74" s="185"/>
      <c r="U74" s="185">
        <v>12972950</v>
      </c>
      <c r="V74" s="185">
        <v>348815</v>
      </c>
      <c r="W74" s="185">
        <v>1606925</v>
      </c>
      <c r="X74" s="185">
        <v>18807628</v>
      </c>
      <c r="Y74" s="185">
        <v>11498116</v>
      </c>
      <c r="Z74" s="185"/>
      <c r="AA74" s="185"/>
      <c r="AB74" s="185">
        <v>1676168</v>
      </c>
      <c r="AC74" s="185">
        <v>321831</v>
      </c>
      <c r="AD74" s="185"/>
      <c r="AE74" s="185">
        <v>1889950</v>
      </c>
      <c r="AF74" s="185"/>
      <c r="AG74" s="185">
        <v>25976152</v>
      </c>
      <c r="AH74" s="185"/>
      <c r="AI74" s="185"/>
      <c r="AJ74" s="185">
        <f>6819370+6688793+18412</f>
        <v>13526575</v>
      </c>
      <c r="AK74" s="185">
        <v>3250</v>
      </c>
      <c r="AL74" s="185">
        <v>9431</v>
      </c>
      <c r="AM74" s="185"/>
      <c r="AN74" s="185"/>
      <c r="AO74" s="185">
        <v>1430552</v>
      </c>
      <c r="AP74" s="185"/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90913360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6647191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1660493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258503</v>
      </c>
      <c r="T75" s="195">
        <f t="shared" si="9"/>
        <v>0</v>
      </c>
      <c r="U75" s="195">
        <f t="shared" si="9"/>
        <v>13338630</v>
      </c>
      <c r="V75" s="195">
        <f t="shared" si="9"/>
        <v>360264</v>
      </c>
      <c r="W75" s="195">
        <f t="shared" si="9"/>
        <v>1679211</v>
      </c>
      <c r="X75" s="195">
        <f t="shared" si="9"/>
        <v>18996764</v>
      </c>
      <c r="Y75" s="195">
        <f t="shared" si="9"/>
        <v>11730646</v>
      </c>
      <c r="Z75" s="195">
        <f t="shared" si="9"/>
        <v>0</v>
      </c>
      <c r="AA75" s="195">
        <f t="shared" si="9"/>
        <v>0</v>
      </c>
      <c r="AB75" s="195">
        <f t="shared" si="9"/>
        <v>2083112</v>
      </c>
      <c r="AC75" s="195">
        <f t="shared" si="9"/>
        <v>450983</v>
      </c>
      <c r="AD75" s="195">
        <f t="shared" si="9"/>
        <v>0</v>
      </c>
      <c r="AE75" s="195">
        <f t="shared" si="9"/>
        <v>1940647</v>
      </c>
      <c r="AF75" s="195">
        <f t="shared" si="9"/>
        <v>0</v>
      </c>
      <c r="AG75" s="195">
        <f t="shared" si="9"/>
        <v>26157202</v>
      </c>
      <c r="AH75" s="195">
        <f t="shared" si="9"/>
        <v>0</v>
      </c>
      <c r="AI75" s="195">
        <f t="shared" si="9"/>
        <v>0</v>
      </c>
      <c r="AJ75" s="195">
        <f t="shared" si="9"/>
        <v>13526575</v>
      </c>
      <c r="AK75" s="195">
        <f t="shared" si="9"/>
        <v>7416</v>
      </c>
      <c r="AL75" s="195">
        <f t="shared" si="9"/>
        <v>9431</v>
      </c>
      <c r="AM75" s="195">
        <f t="shared" si="9"/>
        <v>0</v>
      </c>
      <c r="AN75" s="195">
        <f t="shared" si="9"/>
        <v>0</v>
      </c>
      <c r="AO75" s="195">
        <f t="shared" si="9"/>
        <v>1379166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100226234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8123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1423</v>
      </c>
      <c r="V76" s="185"/>
      <c r="W76" s="185"/>
      <c r="X76" s="185"/>
      <c r="Y76" s="185">
        <v>3428</v>
      </c>
      <c r="Z76" s="185"/>
      <c r="AA76" s="185"/>
      <c r="AB76" s="185">
        <v>286</v>
      </c>
      <c r="AC76" s="185">
        <v>123</v>
      </c>
      <c r="AD76" s="185"/>
      <c r="AE76" s="185">
        <v>8499</v>
      </c>
      <c r="AF76" s="185"/>
      <c r="AG76" s="185">
        <v>5093</v>
      </c>
      <c r="AH76" s="185"/>
      <c r="AI76" s="185"/>
      <c r="AJ76" s="185">
        <v>24608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1384</v>
      </c>
      <c r="AZ76" s="185">
        <v>3343</v>
      </c>
      <c r="BA76" s="185"/>
      <c r="BB76" s="185"/>
      <c r="BC76" s="185"/>
      <c r="BD76" s="185">
        <v>907</v>
      </c>
      <c r="BE76" s="185">
        <v>20846</v>
      </c>
      <c r="BF76" s="185">
        <v>1427</v>
      </c>
      <c r="BG76" s="185"/>
      <c r="BH76" s="185">
        <v>436</v>
      </c>
      <c r="BI76" s="185"/>
      <c r="BJ76" s="185">
        <v>2220</v>
      </c>
      <c r="BK76" s="185">
        <v>4367</v>
      </c>
      <c r="BL76" s="185"/>
      <c r="BM76" s="185"/>
      <c r="BN76" s="185">
        <v>1991</v>
      </c>
      <c r="BO76" s="185"/>
      <c r="BP76" s="185">
        <v>2220</v>
      </c>
      <c r="BQ76" s="185"/>
      <c r="BR76" s="185">
        <v>317</v>
      </c>
      <c r="BS76" s="185"/>
      <c r="BT76" s="185"/>
      <c r="BU76" s="185"/>
      <c r="BV76" s="185">
        <v>2317</v>
      </c>
      <c r="BW76" s="185"/>
      <c r="BX76" s="185"/>
      <c r="BY76" s="185">
        <v>92</v>
      </c>
      <c r="BZ76" s="185"/>
      <c r="CA76" s="185"/>
      <c r="CB76" s="185"/>
      <c r="CC76" s="185">
        <v>14730</v>
      </c>
      <c r="CD76" s="249" t="s">
        <v>221</v>
      </c>
      <c r="CE76" s="195">
        <f t="shared" si="8"/>
        <v>108180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f>(E59/(E59+L59))*AY59</f>
        <v>5344.3171500630515</v>
      </c>
      <c r="F77" s="184"/>
      <c r="G77" s="184"/>
      <c r="H77" s="184"/>
      <c r="I77" s="184"/>
      <c r="J77" s="184"/>
      <c r="K77" s="184"/>
      <c r="L77" s="184">
        <f>(L59/(L59+E59))*AY59</f>
        <v>2298.6828499369481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>
        <v>30084</v>
      </c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37727</v>
      </c>
      <c r="CF77" s="195">
        <f>AY59-CE77</f>
        <v>-30084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5264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>
        <v>2848</v>
      </c>
      <c r="T78" s="184"/>
      <c r="U78" s="184">
        <v>2062</v>
      </c>
      <c r="V78" s="184"/>
      <c r="W78" s="184"/>
      <c r="X78" s="184"/>
      <c r="Y78" s="184">
        <v>2584</v>
      </c>
      <c r="Z78" s="184"/>
      <c r="AA78" s="184"/>
      <c r="AB78" s="184">
        <v>477</v>
      </c>
      <c r="AC78" s="184">
        <v>64</v>
      </c>
      <c r="AD78" s="184"/>
      <c r="AE78" s="184"/>
      <c r="AF78" s="184"/>
      <c r="AG78" s="184">
        <v>2532</v>
      </c>
      <c r="AH78" s="184"/>
      <c r="AI78" s="184"/>
      <c r="AJ78" s="184">
        <v>670</v>
      </c>
      <c r="AK78" s="184"/>
      <c r="AL78" s="184"/>
      <c r="AM78" s="184"/>
      <c r="AN78" s="184"/>
      <c r="AO78" s="184">
        <v>909</v>
      </c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1360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3737</v>
      </c>
      <c r="BI78" s="184"/>
      <c r="BJ78" s="249" t="s">
        <v>221</v>
      </c>
      <c r="BK78" s="184">
        <v>2906</v>
      </c>
      <c r="BL78" s="184">
        <v>3370</v>
      </c>
      <c r="BM78" s="184">
        <v>490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477</v>
      </c>
      <c r="BW78" s="184"/>
      <c r="BX78" s="184"/>
      <c r="BY78" s="184">
        <v>335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30085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28346</v>
      </c>
      <c r="F79" s="184"/>
      <c r="G79" s="184"/>
      <c r="H79" s="184"/>
      <c r="I79" s="184"/>
      <c r="J79" s="184"/>
      <c r="K79" s="184"/>
      <c r="L79" s="184">
        <v>73073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>
        <v>7037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108456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9.34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1.08</v>
      </c>
      <c r="AC80" s="187"/>
      <c r="AD80" s="187"/>
      <c r="AE80" s="187"/>
      <c r="AF80" s="187"/>
      <c r="AG80" s="187">
        <v>17.2</v>
      </c>
      <c r="AH80" s="187"/>
      <c r="AI80" s="187"/>
      <c r="AJ80" s="187">
        <f>1.76+0.1+1.63+5.81+0.02+1.93</f>
        <v>11.25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38.869999999999997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85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341</v>
      </c>
      <c r="D111" s="174">
        <v>1109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23</v>
      </c>
      <c r="D112" s="174">
        <v>477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9">
        <v>24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238</v>
      </c>
      <c r="C138" s="189">
        <v>46</v>
      </c>
      <c r="D138" s="174">
        <v>57</v>
      </c>
      <c r="E138" s="175">
        <f>SUM(B138:D138)</f>
        <v>341</v>
      </c>
    </row>
    <row r="139" spans="1:6" ht="12.6" customHeight="1" x14ac:dyDescent="0.25">
      <c r="A139" s="173" t="s">
        <v>215</v>
      </c>
      <c r="B139" s="174">
        <v>809</v>
      </c>
      <c r="C139" s="189">
        <v>133</v>
      </c>
      <c r="D139" s="174">
        <v>167</v>
      </c>
      <c r="E139" s="175">
        <f>SUM(B139:D139)</f>
        <v>1109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4957394</v>
      </c>
      <c r="C141" s="189">
        <v>1182975</v>
      </c>
      <c r="D141" s="174">
        <f>265428+1096427</f>
        <v>1361855</v>
      </c>
      <c r="E141" s="175">
        <f>SUM(B141:D141)</f>
        <v>7502224</v>
      </c>
      <c r="F141" s="199"/>
    </row>
    <row r="142" spans="1:6" ht="12.6" customHeight="1" x14ac:dyDescent="0.25">
      <c r="A142" s="173" t="s">
        <v>246</v>
      </c>
      <c r="B142" s="174">
        <f>25656749</f>
        <v>25656749</v>
      </c>
      <c r="C142" s="189">
        <v>25405691</v>
      </c>
      <c r="D142" s="174">
        <f>3267758+23062762</f>
        <v>26330520</v>
      </c>
      <c r="E142" s="175">
        <f>SUM(B142:D142)</f>
        <v>77392960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17</v>
      </c>
      <c r="C144" s="189">
        <v>3</v>
      </c>
      <c r="D144" s="174">
        <v>3</v>
      </c>
      <c r="E144" s="175">
        <f>SUM(B144:D144)</f>
        <v>23</v>
      </c>
    </row>
    <row r="145" spans="1:5" ht="12.6" customHeight="1" x14ac:dyDescent="0.25">
      <c r="A145" s="173" t="s">
        <v>215</v>
      </c>
      <c r="B145" s="174">
        <v>299</v>
      </c>
      <c r="C145" s="189">
        <v>36</v>
      </c>
      <c r="D145" s="174">
        <v>143</v>
      </c>
      <c r="E145" s="175">
        <f>SUM(B145:D145)</f>
        <v>478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>
        <f>1074860</f>
        <v>1074860</v>
      </c>
      <c r="C148" s="189">
        <v>464818</v>
      </c>
      <c r="D148" s="174">
        <f>34448+254936</f>
        <v>289384</v>
      </c>
      <c r="E148" s="175">
        <f>SUM(B148:D148)</f>
        <v>1829062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1163304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2870073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268628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38321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345533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232709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22975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f>190093-2</f>
        <v>190091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5131634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65540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76596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142136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166678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/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166678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324206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324206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1735898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1735898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1652029</v>
      </c>
      <c r="C195" s="189"/>
      <c r="D195" s="174"/>
      <c r="E195" s="175">
        <f t="shared" ref="E195:E203" si="10">SUM(B195:C195)-D195</f>
        <v>1652029</v>
      </c>
    </row>
    <row r="196" spans="1:8" ht="12.6" customHeight="1" x14ac:dyDescent="0.25">
      <c r="A196" s="173" t="s">
        <v>333</v>
      </c>
      <c r="B196" s="174">
        <v>364672</v>
      </c>
      <c r="C196" s="189">
        <v>4040395</v>
      </c>
      <c r="D196" s="174"/>
      <c r="E196" s="175">
        <f t="shared" si="10"/>
        <v>4405067</v>
      </c>
    </row>
    <row r="197" spans="1:8" ht="12.6" customHeight="1" x14ac:dyDescent="0.25">
      <c r="A197" s="173" t="s">
        <v>334</v>
      </c>
      <c r="B197" s="174">
        <v>20548798</v>
      </c>
      <c r="C197" s="189">
        <v>22222478</v>
      </c>
      <c r="D197" s="174"/>
      <c r="E197" s="175">
        <f t="shared" si="10"/>
        <v>42771276</v>
      </c>
    </row>
    <row r="198" spans="1:8" ht="12.6" customHeight="1" x14ac:dyDescent="0.25">
      <c r="A198" s="173" t="s">
        <v>335</v>
      </c>
      <c r="B198" s="174">
        <v>8045702</v>
      </c>
      <c r="C198" s="189">
        <v>2974105</v>
      </c>
      <c r="D198" s="174"/>
      <c r="E198" s="175">
        <f t="shared" si="10"/>
        <v>11019807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/>
      <c r="C200" s="189"/>
      <c r="D200" s="174"/>
      <c r="E200" s="175">
        <f t="shared" si="10"/>
        <v>0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25379862</v>
      </c>
      <c r="C203" s="189"/>
      <c r="D203" s="174">
        <v>25367421</v>
      </c>
      <c r="E203" s="175">
        <f t="shared" si="10"/>
        <v>12441</v>
      </c>
    </row>
    <row r="204" spans="1:8" ht="12.6" customHeight="1" x14ac:dyDescent="0.25">
      <c r="A204" s="173" t="s">
        <v>203</v>
      </c>
      <c r="B204" s="175">
        <f>SUM(B195:B203)</f>
        <v>55991063</v>
      </c>
      <c r="C204" s="191">
        <f>SUM(C195:C203)</f>
        <v>29236978</v>
      </c>
      <c r="D204" s="175">
        <f>SUM(D195:D203)</f>
        <v>25367421</v>
      </c>
      <c r="E204" s="175">
        <f>SUM(E195:E203)</f>
        <v>59860620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82861</v>
      </c>
      <c r="C209" s="189">
        <v>532321</v>
      </c>
      <c r="D209" s="174"/>
      <c r="E209" s="175">
        <f t="shared" ref="E209:E216" si="11">SUM(B209:C209)-D209</f>
        <v>615182</v>
      </c>
      <c r="H209" s="259"/>
    </row>
    <row r="210" spans="1:8" ht="12.6" customHeight="1" x14ac:dyDescent="0.25">
      <c r="A210" s="173" t="s">
        <v>334</v>
      </c>
      <c r="B210" s="174">
        <f>2149688+412353</f>
        <v>2562041</v>
      </c>
      <c r="C210" s="189">
        <f>1745725+8204525</f>
        <v>9950250</v>
      </c>
      <c r="D210" s="174"/>
      <c r="E210" s="175">
        <f t="shared" si="11"/>
        <v>12512291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3002801</v>
      </c>
      <c r="C212" s="189">
        <v>1434382</v>
      </c>
      <c r="D212" s="174"/>
      <c r="E212" s="175">
        <f t="shared" si="11"/>
        <v>4437183</v>
      </c>
      <c r="H212" s="259"/>
    </row>
    <row r="213" spans="1:8" ht="12.6" customHeight="1" x14ac:dyDescent="0.25">
      <c r="A213" s="173" t="s">
        <v>337</v>
      </c>
      <c r="B213" s="174"/>
      <c r="C213" s="189"/>
      <c r="D213" s="174"/>
      <c r="E213" s="175">
        <f t="shared" si="11"/>
        <v>0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5647703</v>
      </c>
      <c r="C217" s="191">
        <f>SUM(C208:C216)</f>
        <v>11916953</v>
      </c>
      <c r="D217" s="175">
        <f>SUM(D208:D216)</f>
        <v>0</v>
      </c>
      <c r="E217" s="175">
        <f>SUM(E208:E216)</f>
        <v>17564656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22173</v>
      </c>
      <c r="D221" s="172">
        <f>C221</f>
        <v>22173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21633211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20738399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9285454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51657064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3554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139478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4281+1666844</f>
        <v>1671125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1810603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718421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718421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54208261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19168931+2016008</f>
        <v>21184939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15538124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3505846+6172171</f>
        <v>9678017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f>59337+962128</f>
        <v>1021465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386429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325023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28777963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1652029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4405067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42771275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11019807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12441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59860619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17564658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42295961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71073924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676856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2148058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-529121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1736282+108169+505512</f>
        <v>2349963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901404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5547160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49606550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49606550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901404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48705146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16821618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71073924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71073924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9331286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90894948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100226234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3975262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20718061+17418729+9567185</f>
        <v>47703975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1810603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718421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54208261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46017973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2183169</f>
        <v>2183169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680991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2864160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48882133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22439661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5131634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751088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2510833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500706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5561270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4124781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142136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166678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324206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1735898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1325067-324206+3</f>
        <v>1000864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44389755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4492378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1367752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5860130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5860130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Grays Harbor County Public Hospital District No.1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341</v>
      </c>
      <c r="C414" s="194">
        <f>E138</f>
        <v>341</v>
      </c>
      <c r="D414" s="179"/>
    </row>
    <row r="415" spans="1:5" ht="12.6" customHeight="1" x14ac:dyDescent="0.25">
      <c r="A415" s="179" t="s">
        <v>464</v>
      </c>
      <c r="B415" s="179">
        <f>D111</f>
        <v>1109</v>
      </c>
      <c r="C415" s="179">
        <f>E139</f>
        <v>1109</v>
      </c>
      <c r="D415" s="194">
        <f>SUM(C59:H59)+N59</f>
        <v>1109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23</v>
      </c>
      <c r="C417" s="194">
        <f>E144</f>
        <v>23</v>
      </c>
      <c r="D417" s="179"/>
    </row>
    <row r="418" spans="1:7" ht="12.6" customHeight="1" x14ac:dyDescent="0.25">
      <c r="A418" s="179" t="s">
        <v>466</v>
      </c>
      <c r="B418" s="179">
        <f>D112</f>
        <v>477</v>
      </c>
      <c r="C418" s="179">
        <f>E145</f>
        <v>478</v>
      </c>
      <c r="D418" s="179">
        <f>K59+L59</f>
        <v>477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22439661</v>
      </c>
      <c r="C427" s="179">
        <f t="shared" ref="C427:C434" si="13">CE61</f>
        <v>22439662</v>
      </c>
      <c r="D427" s="179"/>
    </row>
    <row r="428" spans="1:7" ht="12.6" customHeight="1" x14ac:dyDescent="0.25">
      <c r="A428" s="179" t="s">
        <v>3</v>
      </c>
      <c r="B428" s="179">
        <f t="shared" si="12"/>
        <v>5131634</v>
      </c>
      <c r="C428" s="179">
        <f t="shared" si="13"/>
        <v>5167350</v>
      </c>
      <c r="D428" s="179">
        <f>D173</f>
        <v>5131634</v>
      </c>
    </row>
    <row r="429" spans="1:7" ht="12.6" customHeight="1" x14ac:dyDescent="0.25">
      <c r="A429" s="179" t="s">
        <v>236</v>
      </c>
      <c r="B429" s="179">
        <f t="shared" si="12"/>
        <v>751088</v>
      </c>
      <c r="C429" s="179">
        <f t="shared" si="13"/>
        <v>751088</v>
      </c>
      <c r="D429" s="179"/>
    </row>
    <row r="430" spans="1:7" ht="12.6" customHeight="1" x14ac:dyDescent="0.25">
      <c r="A430" s="179" t="s">
        <v>237</v>
      </c>
      <c r="B430" s="179">
        <f t="shared" si="12"/>
        <v>2510833</v>
      </c>
      <c r="C430" s="179">
        <f t="shared" si="13"/>
        <v>2510834</v>
      </c>
      <c r="D430" s="179"/>
    </row>
    <row r="431" spans="1:7" ht="12.6" customHeight="1" x14ac:dyDescent="0.25">
      <c r="A431" s="179" t="s">
        <v>444</v>
      </c>
      <c r="B431" s="179">
        <f t="shared" si="12"/>
        <v>500706</v>
      </c>
      <c r="C431" s="179">
        <f t="shared" si="13"/>
        <v>500706</v>
      </c>
      <c r="D431" s="179"/>
    </row>
    <row r="432" spans="1:7" ht="12.6" customHeight="1" x14ac:dyDescent="0.25">
      <c r="A432" s="179" t="s">
        <v>445</v>
      </c>
      <c r="B432" s="179">
        <f t="shared" si="12"/>
        <v>5561270</v>
      </c>
      <c r="C432" s="179">
        <f t="shared" si="13"/>
        <v>5554602</v>
      </c>
      <c r="D432" s="179"/>
    </row>
    <row r="433" spans="1:7" ht="12.6" customHeight="1" x14ac:dyDescent="0.25">
      <c r="A433" s="179" t="s">
        <v>6</v>
      </c>
      <c r="B433" s="179">
        <f t="shared" si="12"/>
        <v>4124781</v>
      </c>
      <c r="C433" s="179">
        <f t="shared" si="13"/>
        <v>4124781</v>
      </c>
      <c r="D433" s="179">
        <f>C217</f>
        <v>11916953</v>
      </c>
    </row>
    <row r="434" spans="1:7" ht="12.6" customHeight="1" x14ac:dyDescent="0.25">
      <c r="A434" s="179" t="s">
        <v>474</v>
      </c>
      <c r="B434" s="179">
        <f t="shared" si="12"/>
        <v>142136</v>
      </c>
      <c r="C434" s="179">
        <f t="shared" si="13"/>
        <v>142136</v>
      </c>
      <c r="D434" s="179">
        <f>D177</f>
        <v>142136</v>
      </c>
    </row>
    <row r="435" spans="1:7" ht="12.6" customHeight="1" x14ac:dyDescent="0.25">
      <c r="A435" s="179" t="s">
        <v>447</v>
      </c>
      <c r="B435" s="179">
        <f t="shared" si="12"/>
        <v>166678</v>
      </c>
      <c r="C435" s="179"/>
      <c r="D435" s="179">
        <f>D181</f>
        <v>166678</v>
      </c>
    </row>
    <row r="436" spans="1:7" ht="12.6" customHeight="1" x14ac:dyDescent="0.25">
      <c r="A436" s="179" t="s">
        <v>475</v>
      </c>
      <c r="B436" s="179">
        <f t="shared" si="12"/>
        <v>324206</v>
      </c>
      <c r="C436" s="179"/>
      <c r="D436" s="179">
        <f>D186</f>
        <v>324206</v>
      </c>
    </row>
    <row r="437" spans="1:7" ht="12.6" customHeight="1" x14ac:dyDescent="0.25">
      <c r="A437" s="194" t="s">
        <v>449</v>
      </c>
      <c r="B437" s="194">
        <f t="shared" si="12"/>
        <v>1735898</v>
      </c>
      <c r="C437" s="194"/>
      <c r="D437" s="194">
        <f>D190</f>
        <v>1735898</v>
      </c>
    </row>
    <row r="438" spans="1:7" ht="12.6" customHeight="1" x14ac:dyDescent="0.25">
      <c r="A438" s="194" t="s">
        <v>476</v>
      </c>
      <c r="B438" s="194">
        <f>C386+C387+C388</f>
        <v>2226782</v>
      </c>
      <c r="C438" s="194">
        <f>CD69</f>
        <v>2226782</v>
      </c>
      <c r="D438" s="194">
        <f>D181+D186+D190</f>
        <v>2226782</v>
      </c>
    </row>
    <row r="439" spans="1:7" ht="12.6" customHeight="1" x14ac:dyDescent="0.25">
      <c r="A439" s="179" t="s">
        <v>451</v>
      </c>
      <c r="B439" s="194">
        <f>C389</f>
        <v>1000864</v>
      </c>
      <c r="C439" s="194">
        <f>SUM(C69:CC69)</f>
        <v>1296011</v>
      </c>
      <c r="D439" s="179"/>
    </row>
    <row r="440" spans="1:7" ht="12.6" customHeight="1" x14ac:dyDescent="0.25">
      <c r="A440" s="179" t="s">
        <v>477</v>
      </c>
      <c r="B440" s="194">
        <f>B438+B439</f>
        <v>3227646</v>
      </c>
      <c r="C440" s="194">
        <f>CE69</f>
        <v>3522793</v>
      </c>
      <c r="D440" s="179"/>
    </row>
    <row r="441" spans="1:7" ht="12.6" customHeight="1" x14ac:dyDescent="0.25">
      <c r="A441" s="179" t="s">
        <v>478</v>
      </c>
      <c r="B441" s="179">
        <f>D390</f>
        <v>44389755</v>
      </c>
      <c r="C441" s="179">
        <f>SUM(C427:C437)+C440</f>
        <v>44713952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22173</v>
      </c>
      <c r="C444" s="179">
        <f>C363</f>
        <v>3975262</v>
      </c>
      <c r="D444" s="179"/>
    </row>
    <row r="445" spans="1:7" ht="12.6" customHeight="1" x14ac:dyDescent="0.25">
      <c r="A445" s="179" t="s">
        <v>343</v>
      </c>
      <c r="B445" s="179">
        <f>D229</f>
        <v>51657064</v>
      </c>
      <c r="C445" s="179">
        <f>C364</f>
        <v>47703975</v>
      </c>
      <c r="D445" s="179"/>
    </row>
    <row r="446" spans="1:7" ht="12.6" customHeight="1" x14ac:dyDescent="0.25">
      <c r="A446" s="179" t="s">
        <v>351</v>
      </c>
      <c r="B446" s="179">
        <f>D236</f>
        <v>1810603</v>
      </c>
      <c r="C446" s="179">
        <f>C365</f>
        <v>1810603</v>
      </c>
      <c r="D446" s="179"/>
    </row>
    <row r="447" spans="1:7" ht="12.6" customHeight="1" x14ac:dyDescent="0.25">
      <c r="A447" s="179" t="s">
        <v>356</v>
      </c>
      <c r="B447" s="179">
        <f>D240</f>
        <v>718421</v>
      </c>
      <c r="C447" s="179">
        <f>C366</f>
        <v>718421</v>
      </c>
      <c r="D447" s="179"/>
    </row>
    <row r="448" spans="1:7" ht="12.6" customHeight="1" x14ac:dyDescent="0.25">
      <c r="A448" s="179" t="s">
        <v>358</v>
      </c>
      <c r="B448" s="179">
        <f>D242</f>
        <v>54208261</v>
      </c>
      <c r="C448" s="179">
        <f>D367</f>
        <v>54208261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3554</v>
      </c>
    </row>
    <row r="454" spans="1:7" ht="12.6" customHeight="1" x14ac:dyDescent="0.25">
      <c r="A454" s="179" t="s">
        <v>168</v>
      </c>
      <c r="B454" s="179">
        <f>C233</f>
        <v>139478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1671125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2183169</v>
      </c>
      <c r="C458" s="194">
        <f>CE70</f>
        <v>2183169</v>
      </c>
      <c r="D458" s="194"/>
    </row>
    <row r="459" spans="1:7" ht="12.6" customHeight="1" x14ac:dyDescent="0.25">
      <c r="A459" s="179" t="s">
        <v>244</v>
      </c>
      <c r="B459" s="194">
        <f>C371</f>
        <v>680991</v>
      </c>
      <c r="C459" s="194">
        <f>CE72</f>
        <v>681991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9331286</v>
      </c>
      <c r="C463" s="194">
        <f>CE73</f>
        <v>9312874</v>
      </c>
      <c r="D463" s="194">
        <f>E141+E147+E153</f>
        <v>7502224</v>
      </c>
    </row>
    <row r="464" spans="1:7" ht="12.6" customHeight="1" x14ac:dyDescent="0.25">
      <c r="A464" s="179" t="s">
        <v>246</v>
      </c>
      <c r="B464" s="194">
        <f>C360</f>
        <v>90894948</v>
      </c>
      <c r="C464" s="194">
        <f>CE74</f>
        <v>90913360</v>
      </c>
      <c r="D464" s="194">
        <f>E142+E148+E154</f>
        <v>79222022</v>
      </c>
    </row>
    <row r="465" spans="1:7" ht="12.6" customHeight="1" x14ac:dyDescent="0.25">
      <c r="A465" s="179" t="s">
        <v>247</v>
      </c>
      <c r="B465" s="194">
        <f>D361</f>
        <v>100226234</v>
      </c>
      <c r="C465" s="194">
        <f>CE75</f>
        <v>100226234</v>
      </c>
      <c r="D465" s="194">
        <f>D463+D464</f>
        <v>86724246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1652029</v>
      </c>
      <c r="C468" s="179">
        <f>E195</f>
        <v>1652029</v>
      </c>
      <c r="D468" s="179"/>
    </row>
    <row r="469" spans="1:7" ht="12.6" customHeight="1" x14ac:dyDescent="0.25">
      <c r="A469" s="179" t="s">
        <v>333</v>
      </c>
      <c r="B469" s="179">
        <f t="shared" si="14"/>
        <v>4405067</v>
      </c>
      <c r="C469" s="179">
        <f>E196</f>
        <v>4405067</v>
      </c>
      <c r="D469" s="179"/>
    </row>
    <row r="470" spans="1:7" ht="12.6" customHeight="1" x14ac:dyDescent="0.25">
      <c r="A470" s="179" t="s">
        <v>334</v>
      </c>
      <c r="B470" s="179">
        <f t="shared" si="14"/>
        <v>42771275</v>
      </c>
      <c r="C470" s="179">
        <f>E197</f>
        <v>42771276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11019807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11019807</v>
      </c>
      <c r="C473" s="179">
        <f>SUM(E200:E201)</f>
        <v>0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12441</v>
      </c>
      <c r="C475" s="179">
        <f>E203</f>
        <v>12441</v>
      </c>
      <c r="D475" s="179"/>
    </row>
    <row r="476" spans="1:7" ht="12.6" customHeight="1" x14ac:dyDescent="0.25">
      <c r="A476" s="179" t="s">
        <v>203</v>
      </c>
      <c r="B476" s="179">
        <f>D275</f>
        <v>59860619</v>
      </c>
      <c r="C476" s="179">
        <f>E204</f>
        <v>59860620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17564658</v>
      </c>
      <c r="C478" s="179">
        <f>E217</f>
        <v>17564656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71073924</v>
      </c>
    </row>
    <row r="482" spans="1:12" ht="12.6" customHeight="1" x14ac:dyDescent="0.25">
      <c r="A482" s="180" t="s">
        <v>499</v>
      </c>
      <c r="C482" s="180">
        <f>D339</f>
        <v>71073924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186</v>
      </c>
      <c r="B493" s="261" t="str">
        <f>RIGHT('Prior Year'!C83,4)</f>
        <v>186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Year'!C59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2722834</v>
      </c>
      <c r="C498" s="240">
        <f>E71</f>
        <v>2426409</v>
      </c>
      <c r="D498" s="240">
        <f>'Prior Year'!E59</f>
        <v>851</v>
      </c>
      <c r="E498" s="180">
        <f>E59</f>
        <v>1109</v>
      </c>
      <c r="F498" s="263">
        <f t="shared" si="15"/>
        <v>3199.569917743831</v>
      </c>
      <c r="G498" s="263">
        <f t="shared" si="15"/>
        <v>2187.9251577998198</v>
      </c>
      <c r="H498" s="265">
        <f t="shared" si="16"/>
        <v>-0.31618148249667566</v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527</v>
      </c>
      <c r="E505" s="180">
        <f>L59</f>
        <v>477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0</v>
      </c>
      <c r="C509" s="240">
        <f>P71</f>
        <v>0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882</v>
      </c>
      <c r="C512" s="240">
        <f>S71</f>
        <v>17012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2054456</v>
      </c>
      <c r="C514" s="240">
        <f>U71</f>
        <v>2286195</v>
      </c>
      <c r="D514" s="240">
        <f>'Prior Year'!U59</f>
        <v>139753</v>
      </c>
      <c r="E514" s="180">
        <f>U59</f>
        <v>162295</v>
      </c>
      <c r="F514" s="263">
        <f t="shared" si="17"/>
        <v>14.700621811338577</v>
      </c>
      <c r="G514" s="263">
        <f t="shared" si="17"/>
        <v>14.086663175082412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724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237312</v>
      </c>
      <c r="C516" s="240">
        <f>W71</f>
        <v>252533</v>
      </c>
      <c r="D516" s="240">
        <f>'Prior Year'!W59</f>
        <v>3085</v>
      </c>
      <c r="E516" s="180">
        <f>W59</f>
        <v>3745</v>
      </c>
      <c r="F516" s="263">
        <f t="shared" si="17"/>
        <v>76.924473257698537</v>
      </c>
      <c r="G516" s="263">
        <f t="shared" si="17"/>
        <v>67.432042723631511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102781</v>
      </c>
      <c r="C517" s="240">
        <f>X71</f>
        <v>149900</v>
      </c>
      <c r="D517" s="240">
        <f>'Prior Year'!X59</f>
        <v>4080</v>
      </c>
      <c r="E517" s="180">
        <f>X59</f>
        <v>4723</v>
      </c>
      <c r="F517" s="263">
        <f t="shared" si="17"/>
        <v>25.191421568627451</v>
      </c>
      <c r="G517" s="263">
        <f t="shared" si="17"/>
        <v>31.738301926741478</v>
      </c>
      <c r="H517" s="265">
        <f t="shared" si="16"/>
        <v>0.25988530819028055</v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1713997</v>
      </c>
      <c r="C518" s="240">
        <f>Y71</f>
        <v>1863361</v>
      </c>
      <c r="D518" s="240">
        <f>'Prior Year'!Y59</f>
        <v>6670.16</v>
      </c>
      <c r="E518" s="180">
        <f>Y59</f>
        <v>6568</v>
      </c>
      <c r="F518" s="263">
        <f t="shared" si="17"/>
        <v>256.96490039219452</v>
      </c>
      <c r="G518" s="263">
        <f t="shared" si="17"/>
        <v>283.70295371498173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0</v>
      </c>
      <c r="C520" s="240">
        <f>AA71</f>
        <v>0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867541</v>
      </c>
      <c r="C521" s="240">
        <f>AB71</f>
        <v>1012011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5856</v>
      </c>
      <c r="C522" s="240">
        <f>AC71</f>
        <v>4676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455775</v>
      </c>
      <c r="C524" s="240">
        <f>AE71</f>
        <v>1219216</v>
      </c>
      <c r="D524" s="240">
        <f>'Prior Year'!AE59</f>
        <v>2355</v>
      </c>
      <c r="E524" s="180">
        <f>AE59</f>
        <v>4723</v>
      </c>
      <c r="F524" s="263">
        <f t="shared" si="17"/>
        <v>193.53503184713375</v>
      </c>
      <c r="G524" s="263">
        <f t="shared" si="17"/>
        <v>258.1443997459242</v>
      </c>
      <c r="H524" s="265">
        <f t="shared" si="16"/>
        <v>0.33383810301497774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5182737</v>
      </c>
      <c r="C526" s="240">
        <f>AG71</f>
        <v>5780804</v>
      </c>
      <c r="D526" s="240">
        <f>'Prior Year'!AG59</f>
        <v>14348</v>
      </c>
      <c r="E526" s="180">
        <f>AG59</f>
        <v>16052</v>
      </c>
      <c r="F526" s="263">
        <f t="shared" si="17"/>
        <v>361.21668525229995</v>
      </c>
      <c r="G526" s="263">
        <f t="shared" si="17"/>
        <v>360.12982805880887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9059551</v>
      </c>
      <c r="C529" s="240">
        <f>AJ71</f>
        <v>4549815</v>
      </c>
      <c r="D529" s="240">
        <f>'Prior Year'!AJ59</f>
        <v>52651</v>
      </c>
      <c r="E529" s="180">
        <f>AJ59</f>
        <v>61010</v>
      </c>
      <c r="F529" s="263">
        <f t="shared" si="18"/>
        <v>172.06797591688667</v>
      </c>
      <c r="G529" s="263">
        <f t="shared" si="18"/>
        <v>74.574905753155221</v>
      </c>
      <c r="H529" s="265">
        <f t="shared" si="16"/>
        <v>-0.56659625153505111</v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4019</v>
      </c>
      <c r="C530" s="240">
        <f>AK71</f>
        <v>2574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2054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29</v>
      </c>
      <c r="C534" s="240">
        <f>AO71</f>
        <v>0</v>
      </c>
      <c r="D534" s="240">
        <f>'Prior Year'!AO59</f>
        <v>7906</v>
      </c>
      <c r="E534" s="180">
        <f>AO59</f>
        <v>7235</v>
      </c>
      <c r="F534" s="263">
        <f t="shared" si="18"/>
        <v>3.6681001770806983E-3</v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17</v>
      </c>
      <c r="C541" s="240">
        <f>AV71</f>
        <v>-17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384365</v>
      </c>
      <c r="C544" s="240">
        <f>AY71</f>
        <v>649612</v>
      </c>
      <c r="D544" s="240">
        <f>'Prior Year'!AY59</f>
        <v>5965</v>
      </c>
      <c r="E544" s="180">
        <f>AY59</f>
        <v>7643</v>
      </c>
      <c r="F544" s="263">
        <f t="shared" ref="F544:G550" si="19">IF(B544=0,"",IF(D544=0,"",B544/D544))</f>
        <v>64.436714165968141</v>
      </c>
      <c r="G544" s="263">
        <f t="shared" si="19"/>
        <v>84.994373936935759</v>
      </c>
      <c r="H544" s="265">
        <f t="shared" si="16"/>
        <v>0.31903643810914595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1200</v>
      </c>
      <c r="C545" s="240">
        <f>AZ71</f>
        <v>131469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0</v>
      </c>
      <c r="C546" s="240">
        <f>BA71</f>
        <v>0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288274</v>
      </c>
      <c r="C549" s="240">
        <f>BD71</f>
        <v>372257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782040</v>
      </c>
      <c r="C550" s="240">
        <f>BE71</f>
        <v>1818628</v>
      </c>
      <c r="D550" s="240">
        <f>'Prior Year'!BE59</f>
        <v>54950</v>
      </c>
      <c r="E550" s="180">
        <f>BE59</f>
        <v>108180</v>
      </c>
      <c r="F550" s="263">
        <f t="shared" si="19"/>
        <v>14.231847133757961</v>
      </c>
      <c r="G550" s="263">
        <f t="shared" si="19"/>
        <v>16.811129598816787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599295</v>
      </c>
      <c r="C551" s="240">
        <f>BF71</f>
        <v>854586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144911</v>
      </c>
      <c r="C552" s="240">
        <f>BG71</f>
        <v>159017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2108693</v>
      </c>
      <c r="C553" s="240">
        <f>BH71</f>
        <v>2290225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758630</v>
      </c>
      <c r="C555" s="240">
        <f>BJ71</f>
        <v>451107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2936035</v>
      </c>
      <c r="C556" s="240">
        <f>BK71</f>
        <v>3882287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1825076</v>
      </c>
      <c r="C559" s="240">
        <f>BN71</f>
        <v>2106089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99122</v>
      </c>
      <c r="C560" s="240">
        <f>BO71</f>
        <v>90295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403617</v>
      </c>
      <c r="C561" s="240">
        <f>BP71</f>
        <v>590256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230983</v>
      </c>
      <c r="C563" s="240">
        <f>BR71</f>
        <v>309400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502262</v>
      </c>
      <c r="C567" s="240">
        <f>BV71</f>
        <v>907339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288772</v>
      </c>
      <c r="C568" s="240">
        <f>BW71</f>
        <v>199096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246081</v>
      </c>
      <c r="C570" s="240">
        <f>BY71</f>
        <v>266379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118492</v>
      </c>
      <c r="C572" s="240">
        <f>CA71</f>
        <v>-7730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1286096</v>
      </c>
      <c r="C574" s="240">
        <f>CC71</f>
        <v>7850315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505926</v>
      </c>
      <c r="C575" s="240">
        <f>CD71</f>
        <v>43613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87334</v>
      </c>
      <c r="E612" s="180">
        <f>SUM(C624:D647)+SUM(C668:D713)</f>
        <v>30922778.607014451</v>
      </c>
      <c r="F612" s="180">
        <f>CE64-(AX64+BD64+BE64+BG64+BJ64+BN64+BP64+BQ64+CB64+CC64+CD64)</f>
        <v>2049243</v>
      </c>
      <c r="G612" s="180">
        <f>CE77-(AX77+AY77+BD77+BE77+BG77+BJ77+BN77+BP77+BQ77+CB77+CC77+CD77)</f>
        <v>37727</v>
      </c>
      <c r="H612" s="197">
        <f>CE60-(AX60+AY60+AZ60+BD60+BE60+BG60+BJ60+BN60+BO60+BP60+BQ60+BR60+CB60+CC60+CD60)</f>
        <v>177.01</v>
      </c>
      <c r="I612" s="180">
        <f>CE78-(AX78+AY78+AZ78+BD78+BE78+BF78+BG78+BJ78+BN78+BO78+BP78+BQ78+BR78+CB78+CC78+CD78)</f>
        <v>30085</v>
      </c>
      <c r="J612" s="180">
        <f>CE79-(AX79+AY79+AZ79+BA79+BD79+BE79+BF79+BG79+BJ79+BN79+BO79+BP79+BQ79+BR79+CB79+CC79+CD79)</f>
        <v>108456</v>
      </c>
      <c r="K612" s="180">
        <f>CE75-(AW75+AX75+AY75+AZ75+BA75+BB75+BC75+BD75+BE75+BF75+BG75+BH75+BI75+BJ75+BK75+BL75+BM75+BN75+BO75+BP75+BQ75+BR75+BS75+BT75+BU75+BV75+BW75+BX75+CB75+CC75+CD75)</f>
        <v>100226234</v>
      </c>
      <c r="L612" s="197">
        <f>CE80-(AW80+AX80+AY80+AZ80+BA80+BB80+BC80+BD80+BE80+BF80+BG80+BH80+BI80+BJ80+BK80+BL80+BM80+BN80+BO80+BP80+BQ80+BR80+BS80+BT80+BU80+BV80+BW80+BX80+BY80+BZ80+CA80+CB80+CC80+CD80)</f>
        <v>38.869999999999997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1818628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43613</v>
      </c>
      <c r="D615" s="266">
        <f>SUM(C614:C615)</f>
        <v>1862241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451107</v>
      </c>
      <c r="D617" s="180">
        <f>(D615/D612)*BJ76</f>
        <v>47337.52055327822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159017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2106089</v>
      </c>
      <c r="D619" s="180">
        <f>(D615/D612)*BN76</f>
        <v>42454.506045755377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7850315</v>
      </c>
      <c r="D620" s="180">
        <f>(D615/D612)*CC76</f>
        <v>314090.84583323792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590256</v>
      </c>
      <c r="D621" s="180">
        <f>(D615/D612)*BP76</f>
        <v>47337.52055327822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11608004.392985551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372257</v>
      </c>
      <c r="D624" s="180">
        <f>(D615/D612)*BD76</f>
        <v>19340.149162983489</v>
      </c>
      <c r="E624" s="180">
        <f>(E623/E612)*SUM(C624:D624)</f>
        <v>147000.4195138338</v>
      </c>
      <c r="F624" s="180">
        <f>SUM(C624:E624)</f>
        <v>538597.56867681723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649612</v>
      </c>
      <c r="D625" s="180">
        <f>(D615/D612)*AY76</f>
        <v>29511.31911970138</v>
      </c>
      <c r="E625" s="180">
        <f>(E623/E612)*SUM(C625:D625)</f>
        <v>254933.96217415595</v>
      </c>
      <c r="F625" s="180">
        <f>(F624/F612)*AY64</f>
        <v>38526.842937640838</v>
      </c>
      <c r="G625" s="180">
        <f>SUM(C625:F625)</f>
        <v>972584.12423149822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309400</v>
      </c>
      <c r="D626" s="180">
        <f>(D615/D612)*BR76</f>
        <v>6759.4567636888278</v>
      </c>
      <c r="E626" s="180">
        <f>(E623/E612)*SUM(C626:D626)</f>
        <v>118682.10194294555</v>
      </c>
      <c r="F626" s="180">
        <f>(F624/F612)*BR64</f>
        <v>514.8792198084293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90295</v>
      </c>
      <c r="D627" s="180">
        <f>(D615/D612)*BO76</f>
        <v>0</v>
      </c>
      <c r="E627" s="180">
        <f>(E623/E612)*SUM(C627:D627)</f>
        <v>33895.555441025972</v>
      </c>
      <c r="F627" s="180">
        <f>(F624/F612)*BO64</f>
        <v>385.56805281213155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131469</v>
      </c>
      <c r="D628" s="180">
        <f>(D615/D612)*AZ76</f>
        <v>71283.482526850945</v>
      </c>
      <c r="E628" s="180">
        <f>(E623/E612)*SUM(C628:D628)</f>
        <v>76110.615341874145</v>
      </c>
      <c r="F628" s="180">
        <f>(F624/F612)*AZ64</f>
        <v>111.43889188298826</v>
      </c>
      <c r="G628" s="180">
        <f>(G625/G612)*AZ77</f>
        <v>0</v>
      </c>
      <c r="H628" s="180">
        <f>SUM(C626:G628)</f>
        <v>838907.09818088904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854586</v>
      </c>
      <c r="D629" s="180">
        <f>(D615/D612)*BF76</f>
        <v>30428.217040327938</v>
      </c>
      <c r="E629" s="180">
        <f>(E623/E612)*SUM(C629:D629)</f>
        <v>332222.69737844431</v>
      </c>
      <c r="F629" s="180">
        <f>(F624/F612)*BF64</f>
        <v>25958.953946931568</v>
      </c>
      <c r="G629" s="180">
        <f>(G625/G612)*BF77</f>
        <v>775551.21778515098</v>
      </c>
      <c r="H629" s="180">
        <f>(H628/H612)*BF60</f>
        <v>0</v>
      </c>
      <c r="I629" s="180">
        <f>SUM(C629:H629)</f>
        <v>2018747.0861508548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91257.970322923808</v>
      </c>
      <c r="J630" s="180">
        <f>SUM(C630:I630)</f>
        <v>91257.970322923808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3882287</v>
      </c>
      <c r="D635" s="180">
        <f>(D615/D612)*BK76</f>
        <v>93118.446962236936</v>
      </c>
      <c r="E635" s="180">
        <f>(E623/E612)*SUM(C635:D635)</f>
        <v>1492314.9202953114</v>
      </c>
      <c r="F635" s="180">
        <f>(F624/F612)*BK64</f>
        <v>5258.9169520913019</v>
      </c>
      <c r="G635" s="180">
        <f>(G625/G612)*BK77</f>
        <v>0</v>
      </c>
      <c r="H635" s="180">
        <f>(H628/H612)*BK60</f>
        <v>165354.88760822112</v>
      </c>
      <c r="I635" s="180">
        <f>(I629/I612)*BK78</f>
        <v>194996.81011648278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2290225</v>
      </c>
      <c r="D636" s="180">
        <f>(D615/D612)*BH76</f>
        <v>9296.9184510041923</v>
      </c>
      <c r="E636" s="180">
        <f>(E623/E612)*SUM(C636:D636)</f>
        <v>863210.284896289</v>
      </c>
      <c r="F636" s="180">
        <f>(F624/F612)*BH64</f>
        <v>11703.711923465724</v>
      </c>
      <c r="G636" s="180">
        <f>(G625/G612)*BH77</f>
        <v>0</v>
      </c>
      <c r="H636" s="180">
        <f>(H628/H612)*BH60</f>
        <v>36492.766826692539</v>
      </c>
      <c r="I636" s="180">
        <f>(I629/I612)*BH78</f>
        <v>250758.1140417399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226131.88234430383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32879.709895759312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907339</v>
      </c>
      <c r="D642" s="180">
        <f>(D615/D612)*BV76</f>
        <v>49405.871676552095</v>
      </c>
      <c r="E642" s="180">
        <f>(E623/E612)*SUM(C642:D642)</f>
        <v>359149.44172800105</v>
      </c>
      <c r="F642" s="180">
        <f>(F624/F612)*BV64</f>
        <v>878.36975630411973</v>
      </c>
      <c r="G642" s="180">
        <f>(G625/G612)*BV77</f>
        <v>0</v>
      </c>
      <c r="H642" s="180">
        <f>(H628/H612)*BV60</f>
        <v>46682.305615963829</v>
      </c>
      <c r="I642" s="180">
        <f>(I629/I612)*BV78</f>
        <v>32007.391061790189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199096</v>
      </c>
      <c r="D643" s="180">
        <f>(D615/D612)*BW76</f>
        <v>0</v>
      </c>
      <c r="E643" s="180">
        <f>(E623/E612)*SUM(C643:D643)</f>
        <v>74738.019891317424</v>
      </c>
      <c r="F643" s="180">
        <f>(F624/F612)*BW64</f>
        <v>18.923585414092347</v>
      </c>
      <c r="G643" s="180">
        <f>(G625/G612)*BW77</f>
        <v>0</v>
      </c>
      <c r="H643" s="180">
        <f>(H628/H612)*BW60</f>
        <v>4691.9271634318975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11228036.620792372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266379</v>
      </c>
      <c r="D645" s="180">
        <f>(D615/D612)*BY76</f>
        <v>1961.7350859917101</v>
      </c>
      <c r="E645" s="180">
        <f>(E623/E612)*SUM(C645:D645)</f>
        <v>100731.58273650697</v>
      </c>
      <c r="F645" s="180">
        <f>(F624/F612)*BY64</f>
        <v>79.111100133913837</v>
      </c>
      <c r="G645" s="180">
        <f>(G625/G612)*BY77</f>
        <v>0</v>
      </c>
      <c r="H645" s="180">
        <f>(H628/H612)*BY60</f>
        <v>4834.1067744449856</v>
      </c>
      <c r="I645" s="180">
        <f>(I629/I612)*BY78</f>
        <v>22478.985336896672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-7730</v>
      </c>
      <c r="D647" s="180">
        <f>(D615/D612)*CA76</f>
        <v>0</v>
      </c>
      <c r="E647" s="180">
        <f>(E623/E612)*SUM(C647:D647)</f>
        <v>-2901.7403351141343</v>
      </c>
      <c r="F647" s="180">
        <f>(F624/F612)*CA64</f>
        <v>118.53523641327288</v>
      </c>
      <c r="G647" s="180">
        <f>(G625/G612)*CA77</f>
        <v>0</v>
      </c>
      <c r="H647" s="180">
        <f>(H628/H612)*CA60</f>
        <v>1516.5825174729366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387467.89845274639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22964240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2426409</v>
      </c>
      <c r="D670" s="180">
        <f>(D615/D612)*E76</f>
        <v>173208.41416859414</v>
      </c>
      <c r="E670" s="180">
        <f>(E623/E612)*SUM(C670:D670)</f>
        <v>975862.18713559059</v>
      </c>
      <c r="F670" s="180">
        <f>(F624/F612)*E64</f>
        <v>27838.433937156209</v>
      </c>
      <c r="G670" s="180">
        <f>(G625/G612)*E77</f>
        <v>137773.95539028943</v>
      </c>
      <c r="H670" s="180">
        <f>(H628/H612)*E60</f>
        <v>95212.946175097793</v>
      </c>
      <c r="I670" s="180">
        <f>(I629/I612)*E78</f>
        <v>353222.02630872861</v>
      </c>
      <c r="J670" s="180">
        <f>(J630/J612)*E79</f>
        <v>23851.132503260294</v>
      </c>
      <c r="K670" s="180">
        <f>(K644/K612)*E75</f>
        <v>744664.3557753698</v>
      </c>
      <c r="L670" s="180">
        <f>(L647/L612)*E80</f>
        <v>93103.940610976366</v>
      </c>
      <c r="M670" s="180">
        <f t="shared" si="20"/>
        <v>2624737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59258.951056057755</v>
      </c>
      <c r="H677" s="180">
        <f>(H628/H612)*L60</f>
        <v>0</v>
      </c>
      <c r="I677" s="180">
        <f>(I629/I612)*L78</f>
        <v>0</v>
      </c>
      <c r="J677" s="180">
        <f>(J630/J612)*L79</f>
        <v>61485.705405021501</v>
      </c>
      <c r="K677" s="180">
        <f>(K644/K612)*L75</f>
        <v>186019.92181577318</v>
      </c>
      <c r="L677" s="180">
        <f>(L647/L612)*L80</f>
        <v>0</v>
      </c>
      <c r="M677" s="180">
        <f t="shared" si="20"/>
        <v>306765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17012</v>
      </c>
      <c r="D684" s="180">
        <f>(D615/D612)*S76</f>
        <v>0</v>
      </c>
      <c r="E684" s="180">
        <f>(E623/E612)*SUM(C684:D684)</f>
        <v>6386.0810583391531</v>
      </c>
      <c r="F684" s="180">
        <f>(F624/F612)*S64</f>
        <v>4471.222709229708</v>
      </c>
      <c r="G684" s="180">
        <f>(G625/G612)*S77</f>
        <v>0</v>
      </c>
      <c r="H684" s="180">
        <f>(H628/H612)*S60</f>
        <v>0</v>
      </c>
      <c r="I684" s="180">
        <f>(I629/I612)*S78</f>
        <v>191104.92608800516</v>
      </c>
      <c r="J684" s="180">
        <f>(J630/J612)*S79</f>
        <v>0</v>
      </c>
      <c r="K684" s="180">
        <f>(K644/K612)*S75</f>
        <v>28959.295732738901</v>
      </c>
      <c r="L684" s="180">
        <f>(L647/L612)*S80</f>
        <v>0</v>
      </c>
      <c r="M684" s="180">
        <f t="shared" si="20"/>
        <v>230922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2286195</v>
      </c>
      <c r="D686" s="180">
        <f>(D615/D612)*U76</f>
        <v>30342.924210502213</v>
      </c>
      <c r="E686" s="180">
        <f>(E623/E612)*SUM(C686:D686)</f>
        <v>869597.86966406007</v>
      </c>
      <c r="F686" s="180">
        <f>(F624/F612)*U64</f>
        <v>151118.23373786238</v>
      </c>
      <c r="G686" s="180">
        <f>(G625/G612)*U77</f>
        <v>0</v>
      </c>
      <c r="H686" s="180">
        <f>(H628/H612)*U60</f>
        <v>70521.087062491555</v>
      </c>
      <c r="I686" s="180">
        <f>(I629/I612)*U78</f>
        <v>138363.18735725654</v>
      </c>
      <c r="J686" s="180">
        <f>(J630/J612)*U79</f>
        <v>0</v>
      </c>
      <c r="K686" s="180">
        <f>(K644/K612)*U75</f>
        <v>1494285.6788493097</v>
      </c>
      <c r="L686" s="180">
        <f>(L647/L612)*U80</f>
        <v>0</v>
      </c>
      <c r="M686" s="180">
        <f t="shared" si="20"/>
        <v>2754229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40359.267466371559</v>
      </c>
      <c r="L687" s="180">
        <f>(L647/L612)*V80</f>
        <v>0</v>
      </c>
      <c r="M687" s="180">
        <f t="shared" si="20"/>
        <v>40359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252533</v>
      </c>
      <c r="D688" s="180">
        <f>(D615/D612)*W76</f>
        <v>0</v>
      </c>
      <c r="E688" s="180">
        <f>(E623/E612)*SUM(C688:D688)</f>
        <v>94797.566888405912</v>
      </c>
      <c r="F688" s="180">
        <f>(F624/F612)*W64</f>
        <v>705.16638425013559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188116.84176457612</v>
      </c>
      <c r="L688" s="180">
        <f>(L647/L612)*W80</f>
        <v>0</v>
      </c>
      <c r="M688" s="180">
        <f t="shared" si="20"/>
        <v>283620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149900</v>
      </c>
      <c r="D689" s="180">
        <f>(D615/D612)*X76</f>
        <v>0</v>
      </c>
      <c r="E689" s="180">
        <f>(E623/E612)*SUM(C689:D689)</f>
        <v>56270.488516637612</v>
      </c>
      <c r="F689" s="180">
        <f>(F624/F612)*X64</f>
        <v>19250.017262485439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2128149.0220270092</v>
      </c>
      <c r="L689" s="180">
        <f>(L647/L612)*X80</f>
        <v>0</v>
      </c>
      <c r="M689" s="180">
        <f t="shared" si="20"/>
        <v>2203670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1863361</v>
      </c>
      <c r="D690" s="180">
        <f>(D615/D612)*Y76</f>
        <v>73095.955160647631</v>
      </c>
      <c r="E690" s="180">
        <f>(E623/E612)*SUM(C690:D690)</f>
        <v>726920.47270400438</v>
      </c>
      <c r="F690" s="180">
        <f>(F624/F612)*Y64</f>
        <v>9979.0373750313629</v>
      </c>
      <c r="G690" s="180">
        <f>(G625/G612)*Y77</f>
        <v>0</v>
      </c>
      <c r="H690" s="180">
        <f>(H628/H612)*Y60</f>
        <v>66303.091935769946</v>
      </c>
      <c r="I690" s="180">
        <f>(I629/I612)*Y78</f>
        <v>173390.14361355524</v>
      </c>
      <c r="J690" s="180">
        <f>(J630/J612)*Y79</f>
        <v>0</v>
      </c>
      <c r="K690" s="180">
        <f>(K644/K612)*Y75</f>
        <v>1314148.1787448139</v>
      </c>
      <c r="L690" s="180">
        <f>(L647/L612)*Y80</f>
        <v>0</v>
      </c>
      <c r="M690" s="180">
        <f t="shared" si="20"/>
        <v>2363837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1012011</v>
      </c>
      <c r="D693" s="180">
        <f>(D615/D612)*AB76</f>
        <v>6098.4373325394472</v>
      </c>
      <c r="E693" s="180">
        <f>(E623/E612)*SUM(C693:D693)</f>
        <v>382184.89260907966</v>
      </c>
      <c r="F693" s="180">
        <f>(F624/F612)*AB64</f>
        <v>134316.45533832512</v>
      </c>
      <c r="G693" s="180">
        <f>(G625/G612)*AB77</f>
        <v>0</v>
      </c>
      <c r="H693" s="180">
        <f>(H628/H612)*AB60</f>
        <v>14881.465952703191</v>
      </c>
      <c r="I693" s="180">
        <f>(I629/I612)*AB78</f>
        <v>32007.391061790189</v>
      </c>
      <c r="J693" s="180">
        <f>(J630/J612)*AB79</f>
        <v>0</v>
      </c>
      <c r="K693" s="180">
        <f>(K644/K612)*AB75</f>
        <v>233364.62807943116</v>
      </c>
      <c r="L693" s="180">
        <f>(L647/L612)*AB80</f>
        <v>10765.766152018681</v>
      </c>
      <c r="M693" s="180">
        <f t="shared" si="20"/>
        <v>813619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4676</v>
      </c>
      <c r="D694" s="180">
        <f>(D615/D612)*AC76</f>
        <v>2622.7545171410907</v>
      </c>
      <c r="E694" s="180">
        <f>(E623/E612)*SUM(C694:D694)</f>
        <v>2739.8564525853549</v>
      </c>
      <c r="F694" s="180">
        <f>(F624/F612)*AC64</f>
        <v>-3.6795860527401785</v>
      </c>
      <c r="G694" s="180">
        <f>(G625/G612)*AC77</f>
        <v>0</v>
      </c>
      <c r="H694" s="180">
        <f>(H628/H612)*AC60</f>
        <v>0</v>
      </c>
      <c r="I694" s="180">
        <f>(I629/I612)*AC78</f>
        <v>4294.4927210787673</v>
      </c>
      <c r="J694" s="180">
        <f>(J630/J612)*AC79</f>
        <v>0</v>
      </c>
      <c r="K694" s="180">
        <f>(K644/K612)*AC75</f>
        <v>50522.237913826095</v>
      </c>
      <c r="L694" s="180">
        <f>(L647/L612)*AC80</f>
        <v>0</v>
      </c>
      <c r="M694" s="180">
        <f t="shared" si="20"/>
        <v>60176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1219216</v>
      </c>
      <c r="D696" s="180">
        <f>(D615/D612)*AE76</f>
        <v>181225.94017221243</v>
      </c>
      <c r="E696" s="180">
        <f>(E623/E612)*SUM(C696:D696)</f>
        <v>525707.48574168235</v>
      </c>
      <c r="F696" s="180">
        <f>(F624/F612)*AE64</f>
        <v>9874.4320001034648</v>
      </c>
      <c r="G696" s="180">
        <f>(G625/G612)*AE77</f>
        <v>0</v>
      </c>
      <c r="H696" s="180">
        <f>(H628/H612)*AE60</f>
        <v>44502.218247096484</v>
      </c>
      <c r="I696" s="180">
        <f>(I629/I612)*AE78</f>
        <v>0</v>
      </c>
      <c r="J696" s="180">
        <f>(J630/J612)*AE79</f>
        <v>0</v>
      </c>
      <c r="K696" s="180">
        <f>(K644/K612)*AE75</f>
        <v>217404.71246311473</v>
      </c>
      <c r="L696" s="180">
        <f>(L647/L612)*AE80</f>
        <v>0</v>
      </c>
      <c r="M696" s="180">
        <f t="shared" si="20"/>
        <v>978715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5780804</v>
      </c>
      <c r="D698" s="180">
        <f>(D615/D612)*AG76</f>
        <v>108599.0955756063</v>
      </c>
      <c r="E698" s="180">
        <f>(E623/E612)*SUM(C698:D698)</f>
        <v>2210804.4647060521</v>
      </c>
      <c r="F698" s="180">
        <f>(F624/F612)*AG64</f>
        <v>63903.633805513877</v>
      </c>
      <c r="G698" s="180">
        <f>(G625/G612)*AG77</f>
        <v>0</v>
      </c>
      <c r="H698" s="180">
        <f>(H628/H612)*AG60</f>
        <v>147345.47021323</v>
      </c>
      <c r="I698" s="180">
        <f>(I629/I612)*AG78</f>
        <v>169900.86827767873</v>
      </c>
      <c r="J698" s="180">
        <f>(J630/J612)*AG79</f>
        <v>0</v>
      </c>
      <c r="K698" s="180">
        <f>(K644/K612)*AG75</f>
        <v>2930310.8600634788</v>
      </c>
      <c r="L698" s="180">
        <f>(L647/L612)*AG80</f>
        <v>171454.79427289008</v>
      </c>
      <c r="M698" s="180">
        <f t="shared" si="20"/>
        <v>5802319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4549815</v>
      </c>
      <c r="D701" s="180">
        <f>(D615/D612)*AJ76</f>
        <v>524721.48908786965</v>
      </c>
      <c r="E701" s="180">
        <f>(E623/E612)*SUM(C701:D701)</f>
        <v>1904914.2577483489</v>
      </c>
      <c r="F701" s="180">
        <f>(F624/F612)*AJ64</f>
        <v>32485.225466616666</v>
      </c>
      <c r="G701" s="180">
        <f>(G625/G612)*AJ77</f>
        <v>0</v>
      </c>
      <c r="H701" s="180">
        <f>(H628/H612)*AJ60</f>
        <v>140568.24208827282</v>
      </c>
      <c r="I701" s="180">
        <f>(I629/I612)*AJ78</f>
        <v>44957.970673793345</v>
      </c>
      <c r="J701" s="180">
        <f>(J630/J612)*AJ79</f>
        <v>5921.1324146420193</v>
      </c>
      <c r="K701" s="180">
        <f>(K644/K612)*AJ75</f>
        <v>1515340.578933601</v>
      </c>
      <c r="L701" s="180">
        <f>(L647/L612)*AJ80</f>
        <v>112143.39741686126</v>
      </c>
      <c r="M701" s="180">
        <f t="shared" si="20"/>
        <v>4281052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2574</v>
      </c>
      <c r="D702" s="180">
        <f>(D615/D612)*AK76</f>
        <v>0</v>
      </c>
      <c r="E702" s="180">
        <f>(E623/E612)*SUM(C702:D702)</f>
        <v>966.24574677668591</v>
      </c>
      <c r="F702" s="180">
        <f>(F624/F612)*AK64</f>
        <v>568.75887272355328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830.79166258802286</v>
      </c>
      <c r="L702" s="180">
        <f>(L647/L612)*AK80</f>
        <v>0</v>
      </c>
      <c r="M702" s="180">
        <f t="shared" si="20"/>
        <v>2366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2054</v>
      </c>
      <c r="D703" s="180">
        <f>(D615/D612)*AL76</f>
        <v>0</v>
      </c>
      <c r="E703" s="180">
        <f>(E623/E612)*SUM(C703:D703)</f>
        <v>771.04458581169888</v>
      </c>
      <c r="F703" s="180">
        <f>(F624/F612)*AL64</f>
        <v>539.84783945202332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1056.5259128731991</v>
      </c>
      <c r="L703" s="180">
        <f>(L647/L612)*AL80</f>
        <v>0</v>
      </c>
      <c r="M703" s="180">
        <f t="shared" si="20"/>
        <v>2367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60995.216929071867</v>
      </c>
      <c r="J706" s="180">
        <f>(J630/J612)*AO79</f>
        <v>0</v>
      </c>
      <c r="K706" s="180">
        <f>(K644/K612)*AO75</f>
        <v>154503.72358749638</v>
      </c>
      <c r="L706" s="180">
        <f>(L647/L612)*AO80</f>
        <v>0</v>
      </c>
      <c r="M706" s="180">
        <f t="shared" si="20"/>
        <v>215499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-17</v>
      </c>
      <c r="D713" s="180">
        <f>(D615/D612)*AV76</f>
        <v>0</v>
      </c>
      <c r="E713" s="180">
        <f>(E623/E612)*SUM(C713:D713)</f>
        <v>-6.3815764161630382</v>
      </c>
      <c r="F713" s="180">
        <f>(F624/F612)*AV64</f>
        <v>-4.4680687783273596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-11</v>
      </c>
      <c r="N713" s="199" t="s">
        <v>741</v>
      </c>
    </row>
    <row r="715" spans="1:15" ht="12.6" customHeight="1" x14ac:dyDescent="0.25">
      <c r="C715" s="180">
        <f>SUM(C614:C647)+SUM(C668:C713)</f>
        <v>42530783</v>
      </c>
      <c r="D715" s="180">
        <f>SUM(D616:D647)+SUM(D668:D713)</f>
        <v>1862241</v>
      </c>
      <c r="E715" s="180">
        <f>SUM(E624:E647)+SUM(E668:E713)</f>
        <v>11608004.392985549</v>
      </c>
      <c r="F715" s="180">
        <f>SUM(F625:F648)+SUM(F668:F713)</f>
        <v>538597.56867681723</v>
      </c>
      <c r="G715" s="180">
        <f>SUM(G626:G647)+SUM(G668:G713)</f>
        <v>972584.12423149822</v>
      </c>
      <c r="H715" s="180">
        <f>SUM(H629:H647)+SUM(H668:H713)</f>
        <v>838907.09818088904</v>
      </c>
      <c r="I715" s="180">
        <f>SUM(I630:I647)+SUM(I668:I713)</f>
        <v>2018747.0861508551</v>
      </c>
      <c r="J715" s="180">
        <f>SUM(J631:J647)+SUM(J668:J713)</f>
        <v>91257.970322923822</v>
      </c>
      <c r="K715" s="180">
        <f>SUM(K668:K713)</f>
        <v>11228036.620792372</v>
      </c>
      <c r="L715" s="180">
        <f>SUM(L668:L713)</f>
        <v>387467.89845274639</v>
      </c>
      <c r="M715" s="180">
        <f>SUM(M668:M713)</f>
        <v>22964241</v>
      </c>
      <c r="N715" s="198" t="s">
        <v>742</v>
      </c>
    </row>
    <row r="716" spans="1:15" ht="12.6" customHeight="1" x14ac:dyDescent="0.25">
      <c r="C716" s="180">
        <f>CE71</f>
        <v>42530783</v>
      </c>
      <c r="D716" s="180">
        <f>D615</f>
        <v>1862241</v>
      </c>
      <c r="E716" s="180">
        <f>E623</f>
        <v>11608004.392985551</v>
      </c>
      <c r="F716" s="180">
        <f>F624</f>
        <v>538597.56867681723</v>
      </c>
      <c r="G716" s="180">
        <f>G625</f>
        <v>972584.12423149822</v>
      </c>
      <c r="H716" s="180">
        <f>H628</f>
        <v>838907.09818088904</v>
      </c>
      <c r="I716" s="180">
        <f>I629</f>
        <v>2018747.0861508548</v>
      </c>
      <c r="J716" s="180">
        <f>J630</f>
        <v>91257.970322923808</v>
      </c>
      <c r="K716" s="180">
        <f>K644</f>
        <v>11228036.620792372</v>
      </c>
      <c r="L716" s="180">
        <f>L647</f>
        <v>387467.89845274639</v>
      </c>
      <c r="M716" s="180">
        <f>C648</f>
        <v>22964240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fitToHeight="0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C134" transitionEvaluation="1" transitionEntry="1">
    <pageSetUpPr autoPageBreaks="0" fitToPage="1"/>
  </sheetPr>
  <dimension ref="A1:CF817"/>
  <sheetViews>
    <sheetView showGridLines="0" topLeftCell="A19" zoomScale="80" zoomScaleNormal="80" workbookViewId="0">
      <pane xSplit="2" ySplit="28" topLeftCell="C134" activePane="bottomRight" state="frozen"/>
      <selection activeCell="A19" sqref="A19"/>
      <selection pane="topRight" activeCell="C19" sqref="C19"/>
      <selection pane="bottomLeft" activeCell="A47" sqref="A47"/>
      <selection pane="bottomRight" activeCell="F77" sqref="F77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1" t="s">
        <v>1259</v>
      </c>
    </row>
    <row r="17" spans="1:6" ht="12.75" customHeight="1" x14ac:dyDescent="0.25">
      <c r="A17" s="180" t="s">
        <v>1230</v>
      </c>
      <c r="C17" s="281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4181335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390082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141363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225709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55693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73714</v>
      </c>
      <c r="AF48" s="195">
        <f>ROUND(((B48/CE61)*AF61),0)</f>
        <v>0</v>
      </c>
      <c r="AG48" s="195">
        <f>ROUND(((B48/CE61)*AG61),0)</f>
        <v>692632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1410227</v>
      </c>
      <c r="AK48" s="195">
        <f>ROUND(((B48/CE61)*AK61),0)</f>
        <v>722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43497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37320</v>
      </c>
      <c r="BE48" s="195">
        <f>ROUND(((B48/CE61)*BE61),0)</f>
        <v>36794</v>
      </c>
      <c r="BF48" s="195">
        <f>ROUND(((B48/CE61)*BF61),0)</f>
        <v>67178</v>
      </c>
      <c r="BG48" s="195">
        <f>ROUND(((B48/CE61)*BG61),0)</f>
        <v>0</v>
      </c>
      <c r="BH48" s="195">
        <f>ROUND(((B48/CE61)*BH61),0)</f>
        <v>121946</v>
      </c>
      <c r="BI48" s="195">
        <f>ROUND(((B48/CE61)*BI61),0)</f>
        <v>0</v>
      </c>
      <c r="BJ48" s="195">
        <f>ROUND(((B48/CE61)*BJ61),0)</f>
        <v>71421</v>
      </c>
      <c r="BK48" s="195">
        <f>ROUND(((B48/CE61)*BK61),0)</f>
        <v>247883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268982</v>
      </c>
      <c r="BO48" s="195">
        <f>ROUND(((B48/CE61)*BO61),0)</f>
        <v>17433</v>
      </c>
      <c r="BP48" s="195">
        <f>ROUND(((B48/CE61)*BP61),0)</f>
        <v>45708</v>
      </c>
      <c r="BQ48" s="195">
        <f>ROUND(((B48/CE61)*BQ61),0)</f>
        <v>0</v>
      </c>
      <c r="BR48" s="195">
        <f>ROUND(((B48/CE61)*BR61),0)</f>
        <v>27520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65836</v>
      </c>
      <c r="BW48" s="195">
        <f>ROUND(((B48/CE61)*BW61),0)</f>
        <v>15014</v>
      </c>
      <c r="BX48" s="195">
        <f>ROUND(((B48/CE61)*BX61),0)</f>
        <v>0</v>
      </c>
      <c r="BY48" s="195">
        <f>ROUND(((B48/CE61)*BY61),0)</f>
        <v>43449</v>
      </c>
      <c r="BZ48" s="195">
        <f>ROUND(((B48/CE61)*BZ61),0)</f>
        <v>0</v>
      </c>
      <c r="CA48" s="195">
        <f>ROUND(((B48/CE61)*CA61),0)</f>
        <v>17825</v>
      </c>
      <c r="CB48" s="195">
        <f>ROUND(((B48/CE61)*CB61),0)</f>
        <v>0</v>
      </c>
      <c r="CC48" s="195">
        <f>ROUND(((B48/CE61)*CC61),0)</f>
        <v>63387</v>
      </c>
      <c r="CD48" s="195"/>
      <c r="CE48" s="195">
        <f>SUM(C48:CD48)</f>
        <v>4181335</v>
      </c>
    </row>
    <row r="49" spans="1:84" ht="12.6" customHeight="1" x14ac:dyDescent="0.25">
      <c r="A49" s="175" t="s">
        <v>206</v>
      </c>
      <c r="B49" s="195">
        <f>B47+B48</f>
        <v>4181335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2578602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381183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42562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125575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13421</v>
      </c>
      <c r="AC52" s="195">
        <f>ROUND((B52/(CE76+CF76)*AC76),0)</f>
        <v>5772</v>
      </c>
      <c r="AD52" s="195">
        <f>ROUND((B52/(CE76+CF76)*AD76),0)</f>
        <v>0</v>
      </c>
      <c r="AE52" s="195">
        <f>ROUND((B52/(CE76+CF76)*AE76),0)</f>
        <v>38667</v>
      </c>
      <c r="AF52" s="195">
        <f>ROUND((B52/(CE76+CF76)*AF76),0)</f>
        <v>0</v>
      </c>
      <c r="AG52" s="195">
        <f>ROUND((B52/(CE76+CF76)*AG76),0)</f>
        <v>238996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634866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64946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42562</v>
      </c>
      <c r="BE52" s="195">
        <f>ROUND((B52/(CE76+CF76)*BE76),0)</f>
        <v>62694</v>
      </c>
      <c r="BF52" s="195">
        <f>ROUND((B52/(CE76+CF76)*BF76),0)</f>
        <v>41671</v>
      </c>
      <c r="BG52" s="195">
        <f>ROUND((B52/(CE76+CF76)*BG76),0)</f>
        <v>0</v>
      </c>
      <c r="BH52" s="195">
        <f>ROUND((B52/(CE76+CF76)*BH76),0)</f>
        <v>20460</v>
      </c>
      <c r="BI52" s="195">
        <f>ROUND((B52/(CE76+CF76)*BI76),0)</f>
        <v>0</v>
      </c>
      <c r="BJ52" s="195">
        <f>ROUND((B52/(CE76+CF76)*BJ76),0)</f>
        <v>14219</v>
      </c>
      <c r="BK52" s="195">
        <f>ROUND((B52/(CE76+CF76)*BK76),0)</f>
        <v>14219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93430</v>
      </c>
      <c r="BO52" s="195">
        <f>ROUND((B52/(CE76+CF76)*BO76),0)</f>
        <v>0</v>
      </c>
      <c r="BP52" s="195">
        <f>ROUND((B52/(CE76+CF76)*BP76),0)</f>
        <v>14219</v>
      </c>
      <c r="BQ52" s="195">
        <f>ROUND((B52/(CE76+CF76)*BQ76),0)</f>
        <v>0</v>
      </c>
      <c r="BR52" s="195">
        <f>ROUND((B52/(CE76+CF76)*BR76),0)</f>
        <v>14876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18771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4317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691225</v>
      </c>
      <c r="CD52" s="195"/>
      <c r="CE52" s="195">
        <f>SUM(C52:CD52)</f>
        <v>2578651</v>
      </c>
    </row>
    <row r="53" spans="1:84" ht="12.6" customHeight="1" x14ac:dyDescent="0.25">
      <c r="A53" s="175" t="s">
        <v>206</v>
      </c>
      <c r="B53" s="195">
        <f>B51+B52</f>
        <v>2578602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851</v>
      </c>
      <c r="F59" s="184"/>
      <c r="G59" s="184"/>
      <c r="H59" s="184"/>
      <c r="I59" s="184"/>
      <c r="J59" s="184"/>
      <c r="K59" s="184"/>
      <c r="L59" s="184">
        <v>527</v>
      </c>
      <c r="M59" s="184"/>
      <c r="N59" s="184"/>
      <c r="O59" s="184"/>
      <c r="P59" s="185"/>
      <c r="Q59" s="185"/>
      <c r="R59" s="185"/>
      <c r="S59" s="248"/>
      <c r="T59" s="248"/>
      <c r="U59" s="224">
        <v>139753</v>
      </c>
      <c r="V59" s="185"/>
      <c r="W59" s="185">
        <v>3085</v>
      </c>
      <c r="X59" s="185">
        <v>4080</v>
      </c>
      <c r="Y59" s="185">
        <v>6670.16</v>
      </c>
      <c r="Z59" s="185"/>
      <c r="AA59" s="185"/>
      <c r="AB59" s="248"/>
      <c r="AC59" s="185"/>
      <c r="AD59" s="185"/>
      <c r="AE59" s="185">
        <f>344+129+114+135+131+122+102+116+162+193+274+259+274</f>
        <v>2355</v>
      </c>
      <c r="AF59" s="185"/>
      <c r="AG59" s="185">
        <v>14348</v>
      </c>
      <c r="AH59" s="185"/>
      <c r="AI59" s="185"/>
      <c r="AJ59" s="185">
        <f>35672+16979</f>
        <v>52651</v>
      </c>
      <c r="AK59" s="185"/>
      <c r="AL59" s="185"/>
      <c r="AM59" s="185"/>
      <c r="AN59" s="185"/>
      <c r="AO59" s="185">
        <v>7906</v>
      </c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5965</v>
      </c>
      <c r="AZ59" s="185"/>
      <c r="BA59" s="248"/>
      <c r="BB59" s="248"/>
      <c r="BC59" s="248"/>
      <c r="BD59" s="248"/>
      <c r="BE59" s="185">
        <v>54950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20.29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/>
      <c r="P60" s="221"/>
      <c r="Q60" s="221"/>
      <c r="R60" s="221"/>
      <c r="S60" s="221"/>
      <c r="T60" s="221"/>
      <c r="U60" s="221">
        <v>11.49</v>
      </c>
      <c r="V60" s="221"/>
      <c r="W60" s="221"/>
      <c r="X60" s="221"/>
      <c r="Y60" s="221">
        <v>12.47</v>
      </c>
      <c r="Z60" s="221"/>
      <c r="AA60" s="221"/>
      <c r="AB60" s="221">
        <v>2.57</v>
      </c>
      <c r="AC60" s="221"/>
      <c r="AD60" s="221"/>
      <c r="AE60" s="221">
        <v>3.27</v>
      </c>
      <c r="AF60" s="221"/>
      <c r="AG60" s="221">
        <v>26</v>
      </c>
      <c r="AH60" s="221"/>
      <c r="AI60" s="221"/>
      <c r="AJ60" s="221">
        <v>72.03</v>
      </c>
      <c r="AK60" s="221">
        <v>0.03</v>
      </c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>
        <v>4.09</v>
      </c>
      <c r="AZ60" s="221"/>
      <c r="BA60" s="221"/>
      <c r="BB60" s="221"/>
      <c r="BC60" s="221"/>
      <c r="BD60" s="221">
        <v>2.99</v>
      </c>
      <c r="BE60" s="221">
        <v>2.77</v>
      </c>
      <c r="BF60" s="221">
        <v>9.35</v>
      </c>
      <c r="BG60" s="221"/>
      <c r="BH60" s="221">
        <v>6.44</v>
      </c>
      <c r="BI60" s="221"/>
      <c r="BJ60" s="221">
        <v>4.72</v>
      </c>
      <c r="BK60" s="221">
        <v>25.69</v>
      </c>
      <c r="BL60" s="221"/>
      <c r="BM60" s="221"/>
      <c r="BN60" s="221">
        <v>7.39</v>
      </c>
      <c r="BO60" s="221">
        <v>1</v>
      </c>
      <c r="BP60" s="221">
        <v>3.14</v>
      </c>
      <c r="BQ60" s="221"/>
      <c r="BR60" s="221">
        <v>2.23</v>
      </c>
      <c r="BS60" s="221"/>
      <c r="BT60" s="221"/>
      <c r="BU60" s="221"/>
      <c r="BV60" s="221">
        <v>5.98</v>
      </c>
      <c r="BW60" s="221">
        <v>0.98</v>
      </c>
      <c r="BX60" s="221"/>
      <c r="BY60" s="221">
        <v>1.01</v>
      </c>
      <c r="BZ60" s="221"/>
      <c r="CA60" s="221">
        <v>1.03</v>
      </c>
      <c r="CB60" s="221"/>
      <c r="CC60" s="221">
        <v>3.32</v>
      </c>
      <c r="CD60" s="249" t="s">
        <v>221</v>
      </c>
      <c r="CE60" s="251">
        <f t="shared" ref="CE60:CE70" si="0">SUM(C60:CD60)</f>
        <v>230.27999999999994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1780466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/>
      <c r="P61" s="185"/>
      <c r="Q61" s="185"/>
      <c r="R61" s="185"/>
      <c r="S61" s="185"/>
      <c r="T61" s="185"/>
      <c r="U61" s="185">
        <v>645227</v>
      </c>
      <c r="V61" s="185"/>
      <c r="W61" s="185"/>
      <c r="X61" s="185"/>
      <c r="Y61" s="185">
        <v>1030210</v>
      </c>
      <c r="Z61" s="185"/>
      <c r="AA61" s="185"/>
      <c r="AB61" s="185">
        <v>254201</v>
      </c>
      <c r="AC61" s="185"/>
      <c r="AD61" s="185"/>
      <c r="AE61" s="185">
        <v>336455</v>
      </c>
      <c r="AF61" s="185"/>
      <c r="AG61" s="185">
        <v>3161402</v>
      </c>
      <c r="AH61" s="185"/>
      <c r="AI61" s="185"/>
      <c r="AJ61" s="185">
        <v>6436749</v>
      </c>
      <c r="AK61" s="185">
        <v>3297</v>
      </c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>
        <v>198536</v>
      </c>
      <c r="AZ61" s="185"/>
      <c r="BA61" s="185"/>
      <c r="BB61" s="185"/>
      <c r="BC61" s="185"/>
      <c r="BD61" s="185">
        <v>170341</v>
      </c>
      <c r="BE61" s="185">
        <v>167940</v>
      </c>
      <c r="BF61" s="185">
        <v>306624</v>
      </c>
      <c r="BG61" s="185"/>
      <c r="BH61" s="185">
        <v>556602</v>
      </c>
      <c r="BI61" s="185"/>
      <c r="BJ61" s="185">
        <v>325988</v>
      </c>
      <c r="BK61" s="185">
        <v>1131420</v>
      </c>
      <c r="BL61" s="185"/>
      <c r="BM61" s="185"/>
      <c r="BN61" s="185">
        <v>1227726</v>
      </c>
      <c r="BO61" s="185">
        <v>79569</v>
      </c>
      <c r="BP61" s="185">
        <v>208627</v>
      </c>
      <c r="BQ61" s="185"/>
      <c r="BR61" s="185">
        <v>125612</v>
      </c>
      <c r="BS61" s="185"/>
      <c r="BT61" s="185"/>
      <c r="BU61" s="185"/>
      <c r="BV61" s="185">
        <v>300499</v>
      </c>
      <c r="BW61" s="185">
        <v>68527</v>
      </c>
      <c r="BX61" s="185"/>
      <c r="BY61" s="185">
        <v>198315</v>
      </c>
      <c r="BZ61" s="185"/>
      <c r="CA61" s="185">
        <v>81358</v>
      </c>
      <c r="CB61" s="185"/>
      <c r="CC61" s="185">
        <v>289319</v>
      </c>
      <c r="CD61" s="249" t="s">
        <v>221</v>
      </c>
      <c r="CE61" s="195">
        <f t="shared" si="0"/>
        <v>19085010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390082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0</v>
      </c>
      <c r="Q62" s="195">
        <f t="shared" si="1"/>
        <v>0</v>
      </c>
      <c r="R62" s="195">
        <f t="shared" si="1"/>
        <v>0</v>
      </c>
      <c r="S62" s="195">
        <f t="shared" si="1"/>
        <v>0</v>
      </c>
      <c r="T62" s="195">
        <f t="shared" si="1"/>
        <v>0</v>
      </c>
      <c r="U62" s="195">
        <f t="shared" si="1"/>
        <v>141363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225709</v>
      </c>
      <c r="Z62" s="195">
        <f t="shared" si="1"/>
        <v>0</v>
      </c>
      <c r="AA62" s="195">
        <f t="shared" si="1"/>
        <v>0</v>
      </c>
      <c r="AB62" s="195">
        <f t="shared" si="1"/>
        <v>55693</v>
      </c>
      <c r="AC62" s="195">
        <f t="shared" si="1"/>
        <v>0</v>
      </c>
      <c r="AD62" s="195">
        <f t="shared" si="1"/>
        <v>0</v>
      </c>
      <c r="AE62" s="195">
        <f t="shared" si="1"/>
        <v>73714</v>
      </c>
      <c r="AF62" s="195">
        <f t="shared" si="1"/>
        <v>0</v>
      </c>
      <c r="AG62" s="195">
        <f t="shared" si="1"/>
        <v>692632</v>
      </c>
      <c r="AH62" s="195">
        <f t="shared" si="1"/>
        <v>0</v>
      </c>
      <c r="AI62" s="195">
        <f t="shared" si="1"/>
        <v>0</v>
      </c>
      <c r="AJ62" s="195">
        <f t="shared" si="1"/>
        <v>1410227</v>
      </c>
      <c r="AK62" s="195">
        <f t="shared" si="1"/>
        <v>722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43497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37320</v>
      </c>
      <c r="BE62" s="195">
        <f t="shared" si="1"/>
        <v>36794</v>
      </c>
      <c r="BF62" s="195">
        <f t="shared" si="1"/>
        <v>67178</v>
      </c>
      <c r="BG62" s="195">
        <f t="shared" si="1"/>
        <v>0</v>
      </c>
      <c r="BH62" s="195">
        <f t="shared" si="1"/>
        <v>121946</v>
      </c>
      <c r="BI62" s="195">
        <f t="shared" si="1"/>
        <v>0</v>
      </c>
      <c r="BJ62" s="195">
        <f t="shared" si="1"/>
        <v>71421</v>
      </c>
      <c r="BK62" s="195">
        <f t="shared" si="1"/>
        <v>247883</v>
      </c>
      <c r="BL62" s="195">
        <f t="shared" si="1"/>
        <v>0</v>
      </c>
      <c r="BM62" s="195">
        <f t="shared" si="1"/>
        <v>0</v>
      </c>
      <c r="BN62" s="195">
        <f t="shared" si="1"/>
        <v>268982</v>
      </c>
      <c r="BO62" s="195">
        <f t="shared" ref="BO62:CC62" si="2">ROUND(BO47+BO48,0)</f>
        <v>17433</v>
      </c>
      <c r="BP62" s="195">
        <f t="shared" si="2"/>
        <v>45708</v>
      </c>
      <c r="BQ62" s="195">
        <f t="shared" si="2"/>
        <v>0</v>
      </c>
      <c r="BR62" s="195">
        <f t="shared" si="2"/>
        <v>27520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65836</v>
      </c>
      <c r="BW62" s="195">
        <f t="shared" si="2"/>
        <v>15014</v>
      </c>
      <c r="BX62" s="195">
        <f t="shared" si="2"/>
        <v>0</v>
      </c>
      <c r="BY62" s="195">
        <f t="shared" si="2"/>
        <v>43449</v>
      </c>
      <c r="BZ62" s="195">
        <f t="shared" si="2"/>
        <v>0</v>
      </c>
      <c r="CA62" s="195">
        <f t="shared" si="2"/>
        <v>17825</v>
      </c>
      <c r="CB62" s="195">
        <f t="shared" si="2"/>
        <v>0</v>
      </c>
      <c r="CC62" s="195">
        <f t="shared" si="2"/>
        <v>63387</v>
      </c>
      <c r="CD62" s="249" t="s">
        <v>221</v>
      </c>
      <c r="CE62" s="195">
        <f t="shared" si="0"/>
        <v>4181335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/>
      <c r="Q63" s="185"/>
      <c r="R63" s="185"/>
      <c r="S63" s="185"/>
      <c r="T63" s="185"/>
      <c r="U63" s="185">
        <v>4973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>
        <v>863932</v>
      </c>
      <c r="AH63" s="185"/>
      <c r="AI63" s="185"/>
      <c r="AJ63" s="185">
        <v>4804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>
        <v>2363</v>
      </c>
      <c r="AZ63" s="185"/>
      <c r="BA63" s="185"/>
      <c r="BB63" s="185"/>
      <c r="BC63" s="185"/>
      <c r="BD63" s="185"/>
      <c r="BE63" s="185"/>
      <c r="BF63" s="185"/>
      <c r="BG63" s="185"/>
      <c r="BH63" s="185">
        <v>819</v>
      </c>
      <c r="BI63" s="185"/>
      <c r="BJ63" s="185">
        <v>46495</v>
      </c>
      <c r="BK63" s="185">
        <v>45973</v>
      </c>
      <c r="BL63" s="185"/>
      <c r="BM63" s="185"/>
      <c r="BN63" s="185">
        <v>48523</v>
      </c>
      <c r="BO63" s="185"/>
      <c r="BP63" s="185"/>
      <c r="BQ63" s="185"/>
      <c r="BR63" s="185"/>
      <c r="BS63" s="185"/>
      <c r="BT63" s="185"/>
      <c r="BU63" s="185"/>
      <c r="BV63" s="185"/>
      <c r="BW63" s="185">
        <v>14700</v>
      </c>
      <c r="BX63" s="185"/>
      <c r="BY63" s="185"/>
      <c r="BZ63" s="185"/>
      <c r="CA63" s="185"/>
      <c r="CB63" s="185"/>
      <c r="CC63" s="185">
        <v>10473</v>
      </c>
      <c r="CD63" s="249" t="s">
        <v>221</v>
      </c>
      <c r="CE63" s="195">
        <f t="shared" si="0"/>
        <v>1043055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103966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/>
      <c r="P64" s="185"/>
      <c r="Q64" s="185"/>
      <c r="R64" s="185"/>
      <c r="S64" s="185">
        <v>-10230</v>
      </c>
      <c r="T64" s="185"/>
      <c r="U64" s="185">
        <v>464096</v>
      </c>
      <c r="V64" s="185">
        <v>641</v>
      </c>
      <c r="W64" s="185">
        <v>3066</v>
      </c>
      <c r="X64" s="185">
        <v>38322</v>
      </c>
      <c r="Y64" s="185">
        <v>16189</v>
      </c>
      <c r="Z64" s="185"/>
      <c r="AA64" s="185"/>
      <c r="AB64" s="185">
        <v>464410</v>
      </c>
      <c r="AC64" s="185">
        <v>84</v>
      </c>
      <c r="AD64" s="185"/>
      <c r="AE64" s="185">
        <v>6492</v>
      </c>
      <c r="AF64" s="185"/>
      <c r="AG64" s="185">
        <v>181574</v>
      </c>
      <c r="AH64" s="185"/>
      <c r="AI64" s="185"/>
      <c r="AJ64" s="185">
        <v>355327</v>
      </c>
      <c r="AK64" s="185"/>
      <c r="AL64" s="185"/>
      <c r="AM64" s="185"/>
      <c r="AN64" s="185"/>
      <c r="AO64" s="185">
        <v>29</v>
      </c>
      <c r="AP64" s="185"/>
      <c r="AQ64" s="185"/>
      <c r="AR64" s="185"/>
      <c r="AS64" s="185"/>
      <c r="AT64" s="185"/>
      <c r="AU64" s="185"/>
      <c r="AV64" s="185">
        <v>17</v>
      </c>
      <c r="AW64" s="185"/>
      <c r="AX64" s="185"/>
      <c r="AY64" s="185">
        <v>72617</v>
      </c>
      <c r="AZ64" s="185"/>
      <c r="BA64" s="185"/>
      <c r="BB64" s="185"/>
      <c r="BC64" s="185"/>
      <c r="BD64" s="185">
        <v>28571</v>
      </c>
      <c r="BE64" s="185">
        <v>17317</v>
      </c>
      <c r="BF64" s="185">
        <v>87521</v>
      </c>
      <c r="BG64" s="185">
        <v>3129</v>
      </c>
      <c r="BH64" s="185">
        <v>98068</v>
      </c>
      <c r="BI64" s="185"/>
      <c r="BJ64" s="185">
        <v>5882</v>
      </c>
      <c r="BK64" s="185">
        <v>11836</v>
      </c>
      <c r="BL64" s="185"/>
      <c r="BM64" s="185"/>
      <c r="BN64" s="185">
        <v>27550</v>
      </c>
      <c r="BO64" s="185">
        <v>1987</v>
      </c>
      <c r="BP64" s="185">
        <v>16452</v>
      </c>
      <c r="BQ64" s="185"/>
      <c r="BR64" s="185">
        <v>2332</v>
      </c>
      <c r="BS64" s="185"/>
      <c r="BT64" s="185"/>
      <c r="BU64" s="185"/>
      <c r="BV64" s="185">
        <v>1961</v>
      </c>
      <c r="BW64" s="185">
        <v>542</v>
      </c>
      <c r="BX64" s="185"/>
      <c r="BY64" s="185"/>
      <c r="BZ64" s="185"/>
      <c r="CA64" s="185">
        <v>2772</v>
      </c>
      <c r="CB64" s="185"/>
      <c r="CC64" s="185">
        <v>49290</v>
      </c>
      <c r="CD64" s="249" t="s">
        <v>221</v>
      </c>
      <c r="CE64" s="195">
        <f t="shared" si="0"/>
        <v>2051810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>
        <v>28820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v>282109</v>
      </c>
      <c r="BF65" s="185"/>
      <c r="BG65" s="185">
        <v>87290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2300</v>
      </c>
      <c r="CD65" s="249" t="s">
        <v>221</v>
      </c>
      <c r="CE65" s="195">
        <f t="shared" si="0"/>
        <v>400519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40083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/>
      <c r="P66" s="185"/>
      <c r="Q66" s="185"/>
      <c r="R66" s="185"/>
      <c r="S66" s="184"/>
      <c r="T66" s="184"/>
      <c r="U66" s="185">
        <v>752823</v>
      </c>
      <c r="V66" s="185">
        <v>83</v>
      </c>
      <c r="W66" s="185">
        <v>234173</v>
      </c>
      <c r="X66" s="185">
        <v>64459</v>
      </c>
      <c r="Y66" s="185">
        <v>314516</v>
      </c>
      <c r="Z66" s="185"/>
      <c r="AA66" s="185"/>
      <c r="AB66" s="185">
        <v>77977</v>
      </c>
      <c r="AC66" s="185"/>
      <c r="AD66" s="185"/>
      <c r="AE66" s="185">
        <v>22</v>
      </c>
      <c r="AF66" s="185"/>
      <c r="AG66" s="185">
        <v>25944</v>
      </c>
      <c r="AH66" s="185"/>
      <c r="AI66" s="185"/>
      <c r="AJ66" s="185">
        <v>95182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1803</v>
      </c>
      <c r="AZ66" s="185">
        <v>1200</v>
      </c>
      <c r="BA66" s="185"/>
      <c r="BB66" s="185"/>
      <c r="BC66" s="185"/>
      <c r="BD66" s="185">
        <v>326</v>
      </c>
      <c r="BE66" s="185">
        <v>198988</v>
      </c>
      <c r="BF66" s="185">
        <v>94044</v>
      </c>
      <c r="BG66" s="185">
        <v>19953</v>
      </c>
      <c r="BH66" s="185">
        <v>1236968</v>
      </c>
      <c r="BI66" s="185"/>
      <c r="BJ66" s="185">
        <v>5145</v>
      </c>
      <c r="BK66" s="185">
        <v>1481982</v>
      </c>
      <c r="BL66" s="185"/>
      <c r="BM66" s="185"/>
      <c r="BN66" s="185">
        <v>13626</v>
      </c>
      <c r="BO66" s="185">
        <v>33</v>
      </c>
      <c r="BP66" s="185">
        <v>37869</v>
      </c>
      <c r="BQ66" s="185"/>
      <c r="BR66" s="185">
        <v>24963</v>
      </c>
      <c r="BS66" s="185"/>
      <c r="BT66" s="185"/>
      <c r="BU66" s="185"/>
      <c r="BV66" s="185">
        <v>114857</v>
      </c>
      <c r="BW66" s="185">
        <v>45311</v>
      </c>
      <c r="BX66" s="185"/>
      <c r="BY66" s="185"/>
      <c r="BZ66" s="185"/>
      <c r="CA66" s="185">
        <v>12932</v>
      </c>
      <c r="CB66" s="185"/>
      <c r="CC66" s="185">
        <v>144778</v>
      </c>
      <c r="CD66" s="249" t="s">
        <v>221</v>
      </c>
      <c r="CE66" s="195">
        <f t="shared" si="0"/>
        <v>5040040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381183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0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42562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125575</v>
      </c>
      <c r="Z67" s="195">
        <f t="shared" si="3"/>
        <v>0</v>
      </c>
      <c r="AA67" s="195">
        <f t="shared" si="3"/>
        <v>0</v>
      </c>
      <c r="AB67" s="195">
        <f t="shared" si="3"/>
        <v>13421</v>
      </c>
      <c r="AC67" s="195">
        <f t="shared" si="3"/>
        <v>5772</v>
      </c>
      <c r="AD67" s="195">
        <f t="shared" si="3"/>
        <v>0</v>
      </c>
      <c r="AE67" s="195">
        <f t="shared" si="3"/>
        <v>38667</v>
      </c>
      <c r="AF67" s="195">
        <f t="shared" si="3"/>
        <v>0</v>
      </c>
      <c r="AG67" s="195">
        <f t="shared" si="3"/>
        <v>238996</v>
      </c>
      <c r="AH67" s="195">
        <f t="shared" si="3"/>
        <v>0</v>
      </c>
      <c r="AI67" s="195">
        <f t="shared" si="3"/>
        <v>0</v>
      </c>
      <c r="AJ67" s="195">
        <f t="shared" si="3"/>
        <v>634866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64946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42562</v>
      </c>
      <c r="BE67" s="195">
        <f t="shared" si="3"/>
        <v>62694</v>
      </c>
      <c r="BF67" s="195">
        <f t="shared" si="3"/>
        <v>41671</v>
      </c>
      <c r="BG67" s="195">
        <f t="shared" si="3"/>
        <v>0</v>
      </c>
      <c r="BH67" s="195">
        <f t="shared" si="3"/>
        <v>20460</v>
      </c>
      <c r="BI67" s="195">
        <f t="shared" si="3"/>
        <v>0</v>
      </c>
      <c r="BJ67" s="195">
        <f t="shared" si="3"/>
        <v>14219</v>
      </c>
      <c r="BK67" s="195">
        <f t="shared" si="3"/>
        <v>14219</v>
      </c>
      <c r="BL67" s="195">
        <f t="shared" si="3"/>
        <v>0</v>
      </c>
      <c r="BM67" s="195">
        <f t="shared" si="3"/>
        <v>0</v>
      </c>
      <c r="BN67" s="195">
        <f t="shared" si="3"/>
        <v>93430</v>
      </c>
      <c r="BO67" s="195">
        <f t="shared" si="3"/>
        <v>0</v>
      </c>
      <c r="BP67" s="195">
        <f t="shared" si="3"/>
        <v>14219</v>
      </c>
      <c r="BQ67" s="195">
        <f t="shared" ref="BQ67:CC67" si="4">ROUND(BQ51+BQ52,0)</f>
        <v>0</v>
      </c>
      <c r="BR67" s="195">
        <f t="shared" si="4"/>
        <v>14876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18771</v>
      </c>
      <c r="BW67" s="195">
        <f t="shared" si="4"/>
        <v>0</v>
      </c>
      <c r="BX67" s="195">
        <f t="shared" si="4"/>
        <v>0</v>
      </c>
      <c r="BY67" s="195">
        <f t="shared" si="4"/>
        <v>4317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691225</v>
      </c>
      <c r="CD67" s="249" t="s">
        <v>221</v>
      </c>
      <c r="CE67" s="195">
        <f t="shared" si="0"/>
        <v>2578651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12317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1768</v>
      </c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>
        <v>1356</v>
      </c>
      <c r="AH68" s="185"/>
      <c r="AI68" s="185"/>
      <c r="AJ68" s="185">
        <v>63866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10667</v>
      </c>
      <c r="BF68" s="185"/>
      <c r="BG68" s="185">
        <v>2517</v>
      </c>
      <c r="BH68" s="185"/>
      <c r="BI68" s="185"/>
      <c r="BJ68" s="185"/>
      <c r="BK68" s="185"/>
      <c r="BL68" s="185"/>
      <c r="BM68" s="185"/>
      <c r="BN68" s="185">
        <v>254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10800</v>
      </c>
      <c r="CD68" s="249" t="s">
        <v>221</v>
      </c>
      <c r="CE68" s="195">
        <f t="shared" si="0"/>
        <v>103545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>
        <v>14737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>
        <v>11112</v>
      </c>
      <c r="T69" s="184"/>
      <c r="U69" s="185">
        <v>1644</v>
      </c>
      <c r="V69" s="185"/>
      <c r="W69" s="184">
        <v>73</v>
      </c>
      <c r="X69" s="185"/>
      <c r="Y69" s="185">
        <v>1798</v>
      </c>
      <c r="Z69" s="185"/>
      <c r="AA69" s="185"/>
      <c r="AB69" s="185">
        <v>1839</v>
      </c>
      <c r="AC69" s="185"/>
      <c r="AD69" s="185"/>
      <c r="AE69" s="185">
        <v>425</v>
      </c>
      <c r="AF69" s="185"/>
      <c r="AG69" s="185">
        <v>16901</v>
      </c>
      <c r="AH69" s="185"/>
      <c r="AI69" s="185"/>
      <c r="AJ69" s="185">
        <v>29710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603</v>
      </c>
      <c r="AZ69" s="185"/>
      <c r="BA69" s="185"/>
      <c r="BB69" s="185"/>
      <c r="BC69" s="185"/>
      <c r="BD69" s="185">
        <v>9154</v>
      </c>
      <c r="BE69" s="185">
        <v>5531</v>
      </c>
      <c r="BF69" s="185">
        <v>2257</v>
      </c>
      <c r="BG69" s="185">
        <v>32022</v>
      </c>
      <c r="BH69" s="224">
        <v>73830</v>
      </c>
      <c r="BI69" s="185"/>
      <c r="BJ69" s="185">
        <v>289480</v>
      </c>
      <c r="BK69" s="185">
        <v>2722</v>
      </c>
      <c r="BL69" s="185"/>
      <c r="BM69" s="185"/>
      <c r="BN69" s="185">
        <v>144985</v>
      </c>
      <c r="BO69" s="185">
        <v>100</v>
      </c>
      <c r="BP69" s="185">
        <v>80742</v>
      </c>
      <c r="BQ69" s="185"/>
      <c r="BR69" s="185">
        <v>35680</v>
      </c>
      <c r="BS69" s="185"/>
      <c r="BT69" s="185"/>
      <c r="BU69" s="185"/>
      <c r="BV69" s="185">
        <v>338</v>
      </c>
      <c r="BW69" s="185">
        <v>144678</v>
      </c>
      <c r="BX69" s="185"/>
      <c r="BY69" s="185"/>
      <c r="BZ69" s="185"/>
      <c r="CA69" s="185">
        <v>3605</v>
      </c>
      <c r="CB69" s="185"/>
      <c r="CC69" s="185">
        <v>24524</v>
      </c>
      <c r="CD69" s="188">
        <v>1843122</v>
      </c>
      <c r="CE69" s="195">
        <f t="shared" si="0"/>
        <v>2771612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1337196</v>
      </c>
      <c r="CE70" s="195">
        <f t="shared" si="0"/>
        <v>1337196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2722834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0</v>
      </c>
      <c r="Q71" s="195">
        <f t="shared" si="5"/>
        <v>0</v>
      </c>
      <c r="R71" s="195">
        <f t="shared" si="5"/>
        <v>0</v>
      </c>
      <c r="S71" s="195">
        <f t="shared" si="5"/>
        <v>882</v>
      </c>
      <c r="T71" s="195">
        <f t="shared" si="5"/>
        <v>0</v>
      </c>
      <c r="U71" s="195">
        <f t="shared" si="5"/>
        <v>2054456</v>
      </c>
      <c r="V71" s="195">
        <f t="shared" si="5"/>
        <v>724</v>
      </c>
      <c r="W71" s="195">
        <f t="shared" si="5"/>
        <v>237312</v>
      </c>
      <c r="X71" s="195">
        <f t="shared" si="5"/>
        <v>102781</v>
      </c>
      <c r="Y71" s="195">
        <f t="shared" si="5"/>
        <v>1713997</v>
      </c>
      <c r="Z71" s="195">
        <f t="shared" si="5"/>
        <v>0</v>
      </c>
      <c r="AA71" s="195">
        <f t="shared" si="5"/>
        <v>0</v>
      </c>
      <c r="AB71" s="195">
        <f t="shared" si="5"/>
        <v>867541</v>
      </c>
      <c r="AC71" s="195">
        <f t="shared" si="5"/>
        <v>5856</v>
      </c>
      <c r="AD71" s="195">
        <f t="shared" si="5"/>
        <v>0</v>
      </c>
      <c r="AE71" s="195">
        <f t="shared" si="5"/>
        <v>455775</v>
      </c>
      <c r="AF71" s="195">
        <f t="shared" si="5"/>
        <v>0</v>
      </c>
      <c r="AG71" s="195">
        <f t="shared" si="5"/>
        <v>5182737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9059551</v>
      </c>
      <c r="AK71" s="195">
        <f t="shared" si="6"/>
        <v>4019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29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17</v>
      </c>
      <c r="AW71" s="195">
        <f t="shared" si="6"/>
        <v>0</v>
      </c>
      <c r="AX71" s="195">
        <f t="shared" si="6"/>
        <v>0</v>
      </c>
      <c r="AY71" s="195">
        <f t="shared" si="6"/>
        <v>384365</v>
      </c>
      <c r="AZ71" s="195">
        <f t="shared" si="6"/>
        <v>1200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288274</v>
      </c>
      <c r="BE71" s="195">
        <f t="shared" si="6"/>
        <v>782040</v>
      </c>
      <c r="BF71" s="195">
        <f t="shared" si="6"/>
        <v>599295</v>
      </c>
      <c r="BG71" s="195">
        <f t="shared" si="6"/>
        <v>144911</v>
      </c>
      <c r="BH71" s="195">
        <f t="shared" si="6"/>
        <v>2108693</v>
      </c>
      <c r="BI71" s="195">
        <f t="shared" si="6"/>
        <v>0</v>
      </c>
      <c r="BJ71" s="195">
        <f t="shared" si="6"/>
        <v>758630</v>
      </c>
      <c r="BK71" s="195">
        <f t="shared" si="6"/>
        <v>2936035</v>
      </c>
      <c r="BL71" s="195">
        <f t="shared" si="6"/>
        <v>0</v>
      </c>
      <c r="BM71" s="195">
        <f t="shared" si="6"/>
        <v>0</v>
      </c>
      <c r="BN71" s="195">
        <f t="shared" si="6"/>
        <v>1825076</v>
      </c>
      <c r="BO71" s="195">
        <f t="shared" si="6"/>
        <v>99122</v>
      </c>
      <c r="BP71" s="195">
        <f t="shared" ref="BP71:CC71" si="7">SUM(BP61:BP69)-BP70</f>
        <v>403617</v>
      </c>
      <c r="BQ71" s="195">
        <f t="shared" si="7"/>
        <v>0</v>
      </c>
      <c r="BR71" s="195">
        <f t="shared" si="7"/>
        <v>230983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502262</v>
      </c>
      <c r="BW71" s="195">
        <f t="shared" si="7"/>
        <v>288772</v>
      </c>
      <c r="BX71" s="195">
        <f t="shared" si="7"/>
        <v>0</v>
      </c>
      <c r="BY71" s="195">
        <f t="shared" si="7"/>
        <v>246081</v>
      </c>
      <c r="BZ71" s="195">
        <f t="shared" si="7"/>
        <v>0</v>
      </c>
      <c r="CA71" s="195">
        <f t="shared" si="7"/>
        <v>118492</v>
      </c>
      <c r="CB71" s="195">
        <f t="shared" si="7"/>
        <v>0</v>
      </c>
      <c r="CC71" s="195">
        <f t="shared" si="7"/>
        <v>1286096</v>
      </c>
      <c r="CD71" s="245">
        <f>CD69-CD70</f>
        <v>505926</v>
      </c>
      <c r="CE71" s="195">
        <f>SUM(CE61:CE69)-CE70</f>
        <v>35918381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581383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4710654</v>
      </c>
      <c r="F73" s="185"/>
      <c r="G73" s="184"/>
      <c r="H73" s="184"/>
      <c r="I73" s="185"/>
      <c r="J73" s="185"/>
      <c r="K73" s="185"/>
      <c r="L73" s="185">
        <v>1397885</v>
      </c>
      <c r="M73" s="184"/>
      <c r="N73" s="184"/>
      <c r="O73" s="184"/>
      <c r="P73" s="185"/>
      <c r="Q73" s="185"/>
      <c r="R73" s="185"/>
      <c r="S73" s="185">
        <v>68634</v>
      </c>
      <c r="T73" s="185"/>
      <c r="U73" s="185">
        <v>253695</v>
      </c>
      <c r="V73" s="185">
        <v>5304</v>
      </c>
      <c r="W73" s="185">
        <v>47698</v>
      </c>
      <c r="X73" s="185">
        <v>157828</v>
      </c>
      <c r="Y73" s="185">
        <v>212909</v>
      </c>
      <c r="Z73" s="185"/>
      <c r="AA73" s="185"/>
      <c r="AB73" s="185">
        <v>401204</v>
      </c>
      <c r="AC73" s="185">
        <v>164852</v>
      </c>
      <c r="AD73" s="185"/>
      <c r="AE73" s="185">
        <v>70844</v>
      </c>
      <c r="AF73" s="185"/>
      <c r="AG73" s="185">
        <v>185038</v>
      </c>
      <c r="AH73" s="185"/>
      <c r="AI73" s="185"/>
      <c r="AJ73" s="185"/>
      <c r="AK73" s="185">
        <v>10178</v>
      </c>
      <c r="AL73" s="185"/>
      <c r="AM73" s="185"/>
      <c r="AN73" s="185"/>
      <c r="AO73" s="185">
        <v>-76446</v>
      </c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7610277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1400338</v>
      </c>
      <c r="F74" s="185"/>
      <c r="G74" s="184"/>
      <c r="H74" s="184"/>
      <c r="I74" s="184"/>
      <c r="J74" s="185"/>
      <c r="K74" s="185"/>
      <c r="L74" s="185"/>
      <c r="M74" s="184"/>
      <c r="N74" s="184"/>
      <c r="O74" s="184"/>
      <c r="P74" s="185"/>
      <c r="Q74" s="185"/>
      <c r="R74" s="185"/>
      <c r="S74" s="185">
        <v>211336</v>
      </c>
      <c r="T74" s="185"/>
      <c r="U74" s="185">
        <v>10379531</v>
      </c>
      <c r="V74" s="185">
        <v>318108</v>
      </c>
      <c r="W74" s="185">
        <v>1279211</v>
      </c>
      <c r="X74" s="185">
        <v>15194003</v>
      </c>
      <c r="Y74" s="185">
        <v>10280566</v>
      </c>
      <c r="Z74" s="185"/>
      <c r="AA74" s="185"/>
      <c r="AB74" s="185">
        <v>1561594</v>
      </c>
      <c r="AC74" s="185">
        <v>297378</v>
      </c>
      <c r="AD74" s="185"/>
      <c r="AE74" s="185">
        <v>519121</v>
      </c>
      <c r="AF74" s="185"/>
      <c r="AG74" s="185">
        <v>23839417</v>
      </c>
      <c r="AH74" s="185"/>
      <c r="AI74" s="185"/>
      <c r="AJ74" s="185">
        <v>11697203</v>
      </c>
      <c r="AK74" s="185">
        <v>490</v>
      </c>
      <c r="AL74" s="185"/>
      <c r="AM74" s="185"/>
      <c r="AN74" s="185"/>
      <c r="AO74" s="185">
        <v>1412167</v>
      </c>
      <c r="AP74" s="185"/>
      <c r="AQ74" s="185"/>
      <c r="AR74" s="185"/>
      <c r="AS74" s="185"/>
      <c r="AT74" s="185"/>
      <c r="AU74" s="185"/>
      <c r="AV74" s="185">
        <v>875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78391338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6110992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1397885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0</v>
      </c>
      <c r="Q75" s="195">
        <f t="shared" si="9"/>
        <v>0</v>
      </c>
      <c r="R75" s="195">
        <f t="shared" si="9"/>
        <v>0</v>
      </c>
      <c r="S75" s="195">
        <f t="shared" si="9"/>
        <v>279970</v>
      </c>
      <c r="T75" s="195">
        <f t="shared" si="9"/>
        <v>0</v>
      </c>
      <c r="U75" s="195">
        <f t="shared" si="9"/>
        <v>10633226</v>
      </c>
      <c r="V75" s="195">
        <f t="shared" si="9"/>
        <v>323412</v>
      </c>
      <c r="W75" s="195">
        <f t="shared" si="9"/>
        <v>1326909</v>
      </c>
      <c r="X75" s="195">
        <f t="shared" si="9"/>
        <v>15351831</v>
      </c>
      <c r="Y75" s="195">
        <f t="shared" si="9"/>
        <v>10493475</v>
      </c>
      <c r="Z75" s="195">
        <f t="shared" si="9"/>
        <v>0</v>
      </c>
      <c r="AA75" s="195">
        <f t="shared" si="9"/>
        <v>0</v>
      </c>
      <c r="AB75" s="195">
        <f t="shared" si="9"/>
        <v>1962798</v>
      </c>
      <c r="AC75" s="195">
        <f t="shared" si="9"/>
        <v>462230</v>
      </c>
      <c r="AD75" s="195">
        <f t="shared" si="9"/>
        <v>0</v>
      </c>
      <c r="AE75" s="195">
        <f t="shared" si="9"/>
        <v>589965</v>
      </c>
      <c r="AF75" s="195">
        <f t="shared" si="9"/>
        <v>0</v>
      </c>
      <c r="AG75" s="195">
        <f t="shared" si="9"/>
        <v>24024455</v>
      </c>
      <c r="AH75" s="195">
        <f t="shared" si="9"/>
        <v>0</v>
      </c>
      <c r="AI75" s="195">
        <f t="shared" si="9"/>
        <v>0</v>
      </c>
      <c r="AJ75" s="195">
        <f t="shared" si="9"/>
        <v>11697203</v>
      </c>
      <c r="AK75" s="195">
        <f t="shared" si="9"/>
        <v>10668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1335721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875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86001615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8123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>
        <v>907</v>
      </c>
      <c r="V76" s="185"/>
      <c r="W76" s="185"/>
      <c r="X76" s="185"/>
      <c r="Y76" s="185">
        <v>2676</v>
      </c>
      <c r="Z76" s="185"/>
      <c r="AA76" s="185"/>
      <c r="AB76" s="185">
        <v>286</v>
      </c>
      <c r="AC76" s="185">
        <v>123</v>
      </c>
      <c r="AD76" s="185"/>
      <c r="AE76" s="185">
        <v>824</v>
      </c>
      <c r="AF76" s="185"/>
      <c r="AG76" s="185">
        <v>5093</v>
      </c>
      <c r="AH76" s="185"/>
      <c r="AI76" s="185"/>
      <c r="AJ76" s="185">
        <v>13529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>
        <v>1384</v>
      </c>
      <c r="AZ76" s="185"/>
      <c r="BA76" s="185"/>
      <c r="BB76" s="185"/>
      <c r="BC76" s="185"/>
      <c r="BD76" s="185">
        <v>907</v>
      </c>
      <c r="BE76" s="185">
        <v>1336</v>
      </c>
      <c r="BF76" s="185">
        <v>888</v>
      </c>
      <c r="BG76" s="185"/>
      <c r="BH76" s="185">
        <v>436</v>
      </c>
      <c r="BI76" s="185"/>
      <c r="BJ76" s="185">
        <v>303</v>
      </c>
      <c r="BK76" s="185">
        <v>303</v>
      </c>
      <c r="BL76" s="185"/>
      <c r="BM76" s="185"/>
      <c r="BN76" s="185">
        <v>1991</v>
      </c>
      <c r="BO76" s="185"/>
      <c r="BP76" s="185">
        <v>303</v>
      </c>
      <c r="BQ76" s="185"/>
      <c r="BR76" s="185">
        <v>317</v>
      </c>
      <c r="BS76" s="185"/>
      <c r="BT76" s="185"/>
      <c r="BU76" s="185"/>
      <c r="BV76" s="185">
        <v>400</v>
      </c>
      <c r="BW76" s="185"/>
      <c r="BX76" s="185"/>
      <c r="BY76" s="185">
        <v>92</v>
      </c>
      <c r="BZ76" s="185"/>
      <c r="CA76" s="185"/>
      <c r="CB76" s="185"/>
      <c r="CC76" s="185">
        <v>14730</v>
      </c>
      <c r="CD76" s="249" t="s">
        <v>221</v>
      </c>
      <c r="CE76" s="195">
        <f t="shared" si="8"/>
        <v>54951</v>
      </c>
      <c r="CF76" s="195">
        <f>BE59-CE76</f>
        <v>-1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f>(E59/(E59+L59))*AY59</f>
        <v>3683.7554426705369</v>
      </c>
      <c r="F77" s="184"/>
      <c r="G77" s="184"/>
      <c r="H77" s="184"/>
      <c r="I77" s="184"/>
      <c r="J77" s="184"/>
      <c r="K77" s="184"/>
      <c r="L77" s="184">
        <f>(L59/(L59+E59))*AY59</f>
        <v>2281.2445573294631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5965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3404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>
        <v>1842</v>
      </c>
      <c r="T78" s="184"/>
      <c r="U78" s="184">
        <v>1333</v>
      </c>
      <c r="V78" s="184"/>
      <c r="W78" s="184"/>
      <c r="X78" s="184"/>
      <c r="Y78" s="184">
        <v>1671</v>
      </c>
      <c r="Z78" s="184"/>
      <c r="AA78" s="184"/>
      <c r="AB78" s="184">
        <v>308</v>
      </c>
      <c r="AC78" s="184">
        <v>42</v>
      </c>
      <c r="AD78" s="184"/>
      <c r="AE78" s="184"/>
      <c r="AF78" s="184"/>
      <c r="AG78" s="184">
        <v>1637</v>
      </c>
      <c r="AH78" s="184"/>
      <c r="AI78" s="184"/>
      <c r="AJ78" s="184">
        <v>587</v>
      </c>
      <c r="AK78" s="184"/>
      <c r="AL78" s="184"/>
      <c r="AM78" s="184"/>
      <c r="AN78" s="184"/>
      <c r="AO78" s="184">
        <v>433</v>
      </c>
      <c r="AP78" s="184"/>
      <c r="AQ78" s="184"/>
      <c r="AR78" s="184"/>
      <c r="AS78" s="184"/>
      <c r="AT78" s="184"/>
      <c r="AU78" s="184"/>
      <c r="AV78" s="184"/>
      <c r="AW78" s="184"/>
      <c r="AX78" s="249" t="s">
        <v>221</v>
      </c>
      <c r="AY78" s="249" t="s">
        <v>221</v>
      </c>
      <c r="AZ78" s="249" t="s">
        <v>221</v>
      </c>
      <c r="BA78" s="184">
        <v>879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2417</v>
      </c>
      <c r="BI78" s="184"/>
      <c r="BJ78" s="249" t="s">
        <v>221</v>
      </c>
      <c r="BK78" s="184">
        <v>1879</v>
      </c>
      <c r="BL78" s="184">
        <v>2179</v>
      </c>
      <c r="BM78" s="184">
        <v>317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308</v>
      </c>
      <c r="BW78" s="184"/>
      <c r="BX78" s="184"/>
      <c r="BY78" s="184">
        <v>217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19453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28373</v>
      </c>
      <c r="F79" s="184"/>
      <c r="G79" s="184"/>
      <c r="H79" s="184"/>
      <c r="I79" s="184"/>
      <c r="J79" s="184"/>
      <c r="K79" s="184"/>
      <c r="L79" s="184">
        <v>73141</v>
      </c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>
        <v>7042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108556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9.44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>
        <v>0.3</v>
      </c>
      <c r="AC80" s="187"/>
      <c r="AD80" s="187"/>
      <c r="AE80" s="187"/>
      <c r="AF80" s="187"/>
      <c r="AG80" s="187">
        <v>15.11</v>
      </c>
      <c r="AH80" s="187"/>
      <c r="AI80" s="187"/>
      <c r="AJ80" s="187">
        <f>2.25+6.76+2.52+0.41+0.18+0.04</f>
        <v>12.159999999999998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37.01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0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85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1272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4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303</v>
      </c>
      <c r="D111" s="174">
        <v>851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40</v>
      </c>
      <c r="D112" s="174">
        <v>527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</v>
      </c>
    </row>
    <row r="128" spans="1:5" ht="12.6" customHeight="1" x14ac:dyDescent="0.25">
      <c r="A128" s="173" t="s">
        <v>292</v>
      </c>
      <c r="B128" s="172" t="s">
        <v>256</v>
      </c>
      <c r="C128" s="189">
        <v>24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222</v>
      </c>
      <c r="C138" s="189">
        <v>52</v>
      </c>
      <c r="D138" s="174">
        <f>40+5</f>
        <v>45</v>
      </c>
      <c r="E138" s="175">
        <f>SUM(B138:D138)</f>
        <v>319</v>
      </c>
    </row>
    <row r="139" spans="1:6" ht="12.6" customHeight="1" x14ac:dyDescent="0.25">
      <c r="A139" s="173" t="s">
        <v>215</v>
      </c>
      <c r="B139" s="174">
        <v>623</v>
      </c>
      <c r="C139" s="189">
        <v>108</v>
      </c>
      <c r="D139" s="174">
        <f>98+7</f>
        <v>105</v>
      </c>
      <c r="E139" s="175">
        <f>SUM(B139:D139)</f>
        <v>836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3916985</v>
      </c>
      <c r="C141" s="189">
        <v>849135</v>
      </c>
      <c r="D141" s="174">
        <f>804507-2</f>
        <v>804505</v>
      </c>
      <c r="E141" s="175">
        <f>SUM(B141:D141)</f>
        <v>5570625</v>
      </c>
      <c r="F141" s="199"/>
    </row>
    <row r="142" spans="1:6" ht="12.6" customHeight="1" x14ac:dyDescent="0.25">
      <c r="A142" s="173" t="s">
        <v>246</v>
      </c>
      <c r="B142" s="174">
        <f>22019914+2762260</f>
        <v>24782174</v>
      </c>
      <c r="C142" s="189">
        <f>22772338+4961977</f>
        <v>27734315</v>
      </c>
      <c r="D142" s="174">
        <f>21901885+3972966</f>
        <v>25874851</v>
      </c>
      <c r="E142" s="175">
        <f>SUM(B142:D142)</f>
        <v>78391340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36</v>
      </c>
      <c r="C144" s="189">
        <v>1</v>
      </c>
      <c r="D144" s="174">
        <v>3</v>
      </c>
      <c r="E144" s="175">
        <f>SUM(B144:D144)</f>
        <v>40</v>
      </c>
    </row>
    <row r="145" spans="1:5" ht="12.6" customHeight="1" x14ac:dyDescent="0.25">
      <c r="A145" s="173" t="s">
        <v>215</v>
      </c>
      <c r="B145" s="174">
        <v>487</v>
      </c>
      <c r="C145" s="189">
        <v>27</v>
      </c>
      <c r="D145" s="174">
        <v>13</v>
      </c>
      <c r="E145" s="175">
        <f>SUM(B145:D145)</f>
        <v>527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>
        <v>1981197</v>
      </c>
      <c r="C148" s="189"/>
      <c r="D148" s="174">
        <v>58453</v>
      </c>
      <c r="E148" s="175">
        <f>SUM(B148:D148)</f>
        <v>2039650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993782.84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11783.03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159925.93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2305675.54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185168.25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213474.74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42330.7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269193.63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4181334.66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72465.62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31079.69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103545.31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112890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14907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127797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73015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/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73015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1715380.21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1715380.21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1652029</v>
      </c>
      <c r="C195" s="189"/>
      <c r="D195" s="174"/>
      <c r="E195" s="175">
        <f t="shared" ref="E195:E203" si="10">SUM(B195:C195)-D195</f>
        <v>1652029</v>
      </c>
    </row>
    <row r="196" spans="1:8" ht="12.6" customHeight="1" x14ac:dyDescent="0.25">
      <c r="A196" s="173" t="s">
        <v>333</v>
      </c>
      <c r="B196" s="174">
        <v>364672</v>
      </c>
      <c r="C196" s="189"/>
      <c r="D196" s="174"/>
      <c r="E196" s="175">
        <f t="shared" si="10"/>
        <v>364672</v>
      </c>
    </row>
    <row r="197" spans="1:8" ht="12.6" customHeight="1" x14ac:dyDescent="0.25">
      <c r="A197" s="173" t="s">
        <v>334</v>
      </c>
      <c r="B197" s="174">
        <v>20548798</v>
      </c>
      <c r="C197" s="189"/>
      <c r="D197" s="174"/>
      <c r="E197" s="175">
        <f t="shared" si="10"/>
        <v>20548798</v>
      </c>
    </row>
    <row r="198" spans="1:8" ht="12.6" customHeight="1" x14ac:dyDescent="0.2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7882163</v>
      </c>
      <c r="C200" s="189">
        <v>107302</v>
      </c>
      <c r="D200" s="174"/>
      <c r="E200" s="175">
        <f t="shared" si="10"/>
        <v>7989465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4094819</v>
      </c>
      <c r="C203" s="189">
        <v>21341282</v>
      </c>
      <c r="D203" s="174"/>
      <c r="E203" s="175">
        <f t="shared" si="10"/>
        <v>25436101</v>
      </c>
    </row>
    <row r="204" spans="1:8" ht="12.6" customHeight="1" x14ac:dyDescent="0.25">
      <c r="A204" s="173" t="s">
        <v>203</v>
      </c>
      <c r="B204" s="175">
        <f>SUM(B195:B203)</f>
        <v>34542481</v>
      </c>
      <c r="C204" s="191">
        <f>SUM(C195:C203)</f>
        <v>21448584</v>
      </c>
      <c r="D204" s="175">
        <f>SUM(D195:D203)</f>
        <v>0</v>
      </c>
      <c r="E204" s="175">
        <f>SUM(E195:E203)</f>
        <v>55991065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147190</v>
      </c>
      <c r="C209" s="189">
        <v>42233</v>
      </c>
      <c r="D209" s="174"/>
      <c r="E209" s="175">
        <f t="shared" ref="E209:E216" si="11">SUM(B209:C209)-D209</f>
        <v>189423</v>
      </c>
      <c r="H209" s="259"/>
    </row>
    <row r="210" spans="1:8" ht="12.6" customHeight="1" x14ac:dyDescent="0.25">
      <c r="A210" s="173" t="s">
        <v>334</v>
      </c>
      <c r="B210" s="174">
        <v>7283317</v>
      </c>
      <c r="C210" s="189">
        <v>1126354</v>
      </c>
      <c r="D210" s="174"/>
      <c r="E210" s="175">
        <f t="shared" si="11"/>
        <v>8409671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3430767</v>
      </c>
      <c r="C213" s="189">
        <v>1410015</v>
      </c>
      <c r="D213" s="174"/>
      <c r="E213" s="175">
        <f t="shared" si="11"/>
        <v>4840782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10861274</v>
      </c>
      <c r="C217" s="191">
        <f>SUM(C208:C216)</f>
        <v>2578602</v>
      </c>
      <c r="D217" s="175">
        <f>SUM(D208:D216)</f>
        <v>0</v>
      </c>
      <c r="E217" s="175">
        <f>SUM(E208:E216)</f>
        <v>13439876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0" t="s">
        <v>1255</v>
      </c>
      <c r="B221" s="208"/>
      <c r="C221" s="189">
        <v>2599337</v>
      </c>
      <c r="D221" s="172">
        <f>C221</f>
        <v>2599337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18036190.09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19250989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8851027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46138206.090000004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2481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100692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1260116-C233</f>
        <v>1159424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1260116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520754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520754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50518413.090000004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15165738+1036160</f>
        <v>16201898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15124080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1444078+8159814</f>
        <v>9603892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f>1115790+16261</f>
        <v>1132051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338066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209672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23401875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1652029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364672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20548798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8045702-1</f>
        <v>8045701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25379862-1</f>
        <v>25379861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55991061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13439875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42551186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65953061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983511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1819143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-841084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f>2067055+74354+492746</f>
        <v>2634155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702192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5297917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50501647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50501647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702192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49799455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10855689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65953061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65953061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7610277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86001615-7610277</f>
        <v>78391338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86001615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2599337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18036190+19250989+8851027</f>
        <v>46138206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1260116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520754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50518413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35483202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1337196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581383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1918579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37401781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19085008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4181335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1043055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2051812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400519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5040038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2578602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103545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127797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73015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1715380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928487-73015-1</f>
        <v>855471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37255577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146204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1433675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1579879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1579879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Grays Harbor County Public Hospital District No.1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303</v>
      </c>
      <c r="C414" s="194">
        <f>E138</f>
        <v>319</v>
      </c>
      <c r="D414" s="179"/>
    </row>
    <row r="415" spans="1:5" ht="12.6" customHeight="1" x14ac:dyDescent="0.25">
      <c r="A415" s="179" t="s">
        <v>464</v>
      </c>
      <c r="B415" s="179">
        <f>D111</f>
        <v>851</v>
      </c>
      <c r="C415" s="179">
        <f>E139</f>
        <v>836</v>
      </c>
      <c r="D415" s="194">
        <f>SUM(C59:H59)+N59</f>
        <v>851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40</v>
      </c>
      <c r="C417" s="194">
        <f>E144</f>
        <v>40</v>
      </c>
      <c r="D417" s="179"/>
    </row>
    <row r="418" spans="1:7" ht="12.6" customHeight="1" x14ac:dyDescent="0.25">
      <c r="A418" s="179" t="s">
        <v>466</v>
      </c>
      <c r="B418" s="179">
        <f>D112</f>
        <v>527</v>
      </c>
      <c r="C418" s="179">
        <f>E145</f>
        <v>527</v>
      </c>
      <c r="D418" s="179">
        <f>K59+L59</f>
        <v>527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19085008</v>
      </c>
      <c r="C427" s="179">
        <f t="shared" ref="C427:C434" si="13">CE61</f>
        <v>19085010</v>
      </c>
      <c r="D427" s="179"/>
    </row>
    <row r="428" spans="1:7" ht="12.6" customHeight="1" x14ac:dyDescent="0.25">
      <c r="A428" s="179" t="s">
        <v>3</v>
      </c>
      <c r="B428" s="179">
        <f t="shared" si="12"/>
        <v>4181335</v>
      </c>
      <c r="C428" s="179">
        <f t="shared" si="13"/>
        <v>4181335</v>
      </c>
      <c r="D428" s="179">
        <f>D173</f>
        <v>4181334.66</v>
      </c>
    </row>
    <row r="429" spans="1:7" ht="12.6" customHeight="1" x14ac:dyDescent="0.25">
      <c r="A429" s="179" t="s">
        <v>236</v>
      </c>
      <c r="B429" s="179">
        <f t="shared" si="12"/>
        <v>1043055</v>
      </c>
      <c r="C429" s="179">
        <f t="shared" si="13"/>
        <v>1043055</v>
      </c>
      <c r="D429" s="179"/>
    </row>
    <row r="430" spans="1:7" ht="12.6" customHeight="1" x14ac:dyDescent="0.25">
      <c r="A430" s="179" t="s">
        <v>237</v>
      </c>
      <c r="B430" s="179">
        <f t="shared" si="12"/>
        <v>2051812</v>
      </c>
      <c r="C430" s="179">
        <f t="shared" si="13"/>
        <v>2051810</v>
      </c>
      <c r="D430" s="179"/>
    </row>
    <row r="431" spans="1:7" ht="12.6" customHeight="1" x14ac:dyDescent="0.25">
      <c r="A431" s="179" t="s">
        <v>444</v>
      </c>
      <c r="B431" s="179">
        <f t="shared" si="12"/>
        <v>400519</v>
      </c>
      <c r="C431" s="179">
        <f t="shared" si="13"/>
        <v>400519</v>
      </c>
      <c r="D431" s="179"/>
    </row>
    <row r="432" spans="1:7" ht="12.6" customHeight="1" x14ac:dyDescent="0.25">
      <c r="A432" s="179" t="s">
        <v>445</v>
      </c>
      <c r="B432" s="179">
        <f t="shared" si="12"/>
        <v>5040038</v>
      </c>
      <c r="C432" s="179">
        <f t="shared" si="13"/>
        <v>5040040</v>
      </c>
      <c r="D432" s="179"/>
    </row>
    <row r="433" spans="1:7" ht="12.6" customHeight="1" x14ac:dyDescent="0.25">
      <c r="A433" s="179" t="s">
        <v>6</v>
      </c>
      <c r="B433" s="179">
        <f t="shared" si="12"/>
        <v>2578602</v>
      </c>
      <c r="C433" s="179">
        <f t="shared" si="13"/>
        <v>2578651</v>
      </c>
      <c r="D433" s="179">
        <f>C217</f>
        <v>2578602</v>
      </c>
    </row>
    <row r="434" spans="1:7" ht="12.6" customHeight="1" x14ac:dyDescent="0.25">
      <c r="A434" s="179" t="s">
        <v>474</v>
      </c>
      <c r="B434" s="179">
        <f t="shared" si="12"/>
        <v>103545</v>
      </c>
      <c r="C434" s="179">
        <f t="shared" si="13"/>
        <v>103545</v>
      </c>
      <c r="D434" s="179">
        <f>D177</f>
        <v>103545.31</v>
      </c>
    </row>
    <row r="435" spans="1:7" ht="12.6" customHeight="1" x14ac:dyDescent="0.25">
      <c r="A435" s="179" t="s">
        <v>447</v>
      </c>
      <c r="B435" s="179">
        <f t="shared" si="12"/>
        <v>127797</v>
      </c>
      <c r="C435" s="179"/>
      <c r="D435" s="179">
        <f>D181</f>
        <v>127797</v>
      </c>
    </row>
    <row r="436" spans="1:7" ht="12.6" customHeight="1" x14ac:dyDescent="0.25">
      <c r="A436" s="179" t="s">
        <v>475</v>
      </c>
      <c r="B436" s="179">
        <f t="shared" si="12"/>
        <v>73015</v>
      </c>
      <c r="C436" s="179"/>
      <c r="D436" s="179">
        <f>D186</f>
        <v>73015</v>
      </c>
    </row>
    <row r="437" spans="1:7" ht="12.6" customHeight="1" x14ac:dyDescent="0.25">
      <c r="A437" s="194" t="s">
        <v>449</v>
      </c>
      <c r="B437" s="194">
        <f t="shared" si="12"/>
        <v>1715380</v>
      </c>
      <c r="C437" s="194"/>
      <c r="D437" s="194">
        <f>D190</f>
        <v>1715380.21</v>
      </c>
    </row>
    <row r="438" spans="1:7" ht="12.6" customHeight="1" x14ac:dyDescent="0.25">
      <c r="A438" s="194" t="s">
        <v>476</v>
      </c>
      <c r="B438" s="194">
        <f>C386+C387+C388</f>
        <v>1916192</v>
      </c>
      <c r="C438" s="194">
        <f>CD69</f>
        <v>1843122</v>
      </c>
      <c r="D438" s="194">
        <f>D181+D186+D190</f>
        <v>1916192.21</v>
      </c>
    </row>
    <row r="439" spans="1:7" ht="12.6" customHeight="1" x14ac:dyDescent="0.25">
      <c r="A439" s="179" t="s">
        <v>451</v>
      </c>
      <c r="B439" s="194">
        <f>C389</f>
        <v>855471</v>
      </c>
      <c r="C439" s="194">
        <f>SUM(C69:CC69)</f>
        <v>928490</v>
      </c>
      <c r="D439" s="179"/>
    </row>
    <row r="440" spans="1:7" ht="12.6" customHeight="1" x14ac:dyDescent="0.25">
      <c r="A440" s="179" t="s">
        <v>477</v>
      </c>
      <c r="B440" s="194">
        <f>B438+B439</f>
        <v>2771663</v>
      </c>
      <c r="C440" s="194">
        <f>CE69</f>
        <v>2771612</v>
      </c>
      <c r="D440" s="179"/>
    </row>
    <row r="441" spans="1:7" ht="12.6" customHeight="1" x14ac:dyDescent="0.25">
      <c r="A441" s="179" t="s">
        <v>478</v>
      </c>
      <c r="B441" s="179">
        <f>D390</f>
        <v>37255577</v>
      </c>
      <c r="C441" s="179">
        <f>SUM(C427:C437)+C440</f>
        <v>37255577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2599337</v>
      </c>
      <c r="C444" s="179">
        <f>C363</f>
        <v>2599337</v>
      </c>
      <c r="D444" s="179"/>
    </row>
    <row r="445" spans="1:7" ht="12.6" customHeight="1" x14ac:dyDescent="0.25">
      <c r="A445" s="179" t="s">
        <v>343</v>
      </c>
      <c r="B445" s="179">
        <f>D229</f>
        <v>46138206.090000004</v>
      </c>
      <c r="C445" s="179">
        <f>C364</f>
        <v>46138206</v>
      </c>
      <c r="D445" s="179"/>
    </row>
    <row r="446" spans="1:7" ht="12.6" customHeight="1" x14ac:dyDescent="0.25">
      <c r="A446" s="179" t="s">
        <v>351</v>
      </c>
      <c r="B446" s="179">
        <f>D236</f>
        <v>1260116</v>
      </c>
      <c r="C446" s="179">
        <f>C365</f>
        <v>1260116</v>
      </c>
      <c r="D446" s="179"/>
    </row>
    <row r="447" spans="1:7" ht="12.6" customHeight="1" x14ac:dyDescent="0.25">
      <c r="A447" s="179" t="s">
        <v>356</v>
      </c>
      <c r="B447" s="179">
        <f>D240</f>
        <v>520754</v>
      </c>
      <c r="C447" s="179">
        <f>C366</f>
        <v>520754</v>
      </c>
      <c r="D447" s="179"/>
    </row>
    <row r="448" spans="1:7" ht="12.6" customHeight="1" x14ac:dyDescent="0.25">
      <c r="A448" s="179" t="s">
        <v>358</v>
      </c>
      <c r="B448" s="179">
        <f>D242</f>
        <v>50518413.090000004</v>
      </c>
      <c r="C448" s="179">
        <f>D367</f>
        <v>50518413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2481</v>
      </c>
    </row>
    <row r="454" spans="1:7" ht="12.6" customHeight="1" x14ac:dyDescent="0.25">
      <c r="A454" s="179" t="s">
        <v>168</v>
      </c>
      <c r="B454" s="179">
        <f>C233</f>
        <v>100692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1159424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1337196</v>
      </c>
      <c r="C458" s="194">
        <f>CE70</f>
        <v>1337196</v>
      </c>
      <c r="D458" s="194"/>
    </row>
    <row r="459" spans="1:7" ht="12.6" customHeight="1" x14ac:dyDescent="0.25">
      <c r="A459" s="179" t="s">
        <v>244</v>
      </c>
      <c r="B459" s="194">
        <f>C371</f>
        <v>581383</v>
      </c>
      <c r="C459" s="194">
        <f>CE72</f>
        <v>581383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7610277</v>
      </c>
      <c r="C463" s="194">
        <f>CE73</f>
        <v>7610277</v>
      </c>
      <c r="D463" s="194">
        <f>E141+E147+E153</f>
        <v>5570625</v>
      </c>
    </row>
    <row r="464" spans="1:7" ht="12.6" customHeight="1" x14ac:dyDescent="0.25">
      <c r="A464" s="179" t="s">
        <v>246</v>
      </c>
      <c r="B464" s="194">
        <f>C360</f>
        <v>78391338</v>
      </c>
      <c r="C464" s="194">
        <f>CE74</f>
        <v>78391338</v>
      </c>
      <c r="D464" s="194">
        <f>E142+E148+E154</f>
        <v>80430990</v>
      </c>
    </row>
    <row r="465" spans="1:7" ht="12.6" customHeight="1" x14ac:dyDescent="0.25">
      <c r="A465" s="179" t="s">
        <v>247</v>
      </c>
      <c r="B465" s="194">
        <f>D361</f>
        <v>86001615</v>
      </c>
      <c r="C465" s="194">
        <f>CE75</f>
        <v>86001615</v>
      </c>
      <c r="D465" s="194">
        <f>D463+D464</f>
        <v>86001615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1652029</v>
      </c>
      <c r="C468" s="179">
        <f>E195</f>
        <v>1652029</v>
      </c>
      <c r="D468" s="179"/>
    </row>
    <row r="469" spans="1:7" ht="12.6" customHeight="1" x14ac:dyDescent="0.25">
      <c r="A469" s="179" t="s">
        <v>333</v>
      </c>
      <c r="B469" s="179">
        <f t="shared" si="14"/>
        <v>364672</v>
      </c>
      <c r="C469" s="179">
        <f>E196</f>
        <v>364672</v>
      </c>
      <c r="D469" s="179"/>
    </row>
    <row r="470" spans="1:7" ht="12.6" customHeight="1" x14ac:dyDescent="0.25">
      <c r="A470" s="179" t="s">
        <v>334</v>
      </c>
      <c r="B470" s="179">
        <f t="shared" si="14"/>
        <v>20548798</v>
      </c>
      <c r="C470" s="179">
        <f>E197</f>
        <v>20548798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8045701</v>
      </c>
      <c r="C473" s="179">
        <f>SUM(E200:E201)</f>
        <v>7989465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25379861</v>
      </c>
      <c r="C475" s="179">
        <f>E203</f>
        <v>25436101</v>
      </c>
      <c r="D475" s="179"/>
    </row>
    <row r="476" spans="1:7" ht="12.6" customHeight="1" x14ac:dyDescent="0.25">
      <c r="A476" s="179" t="s">
        <v>203</v>
      </c>
      <c r="B476" s="179">
        <f>D275</f>
        <v>55991061</v>
      </c>
      <c r="C476" s="179">
        <f>E204</f>
        <v>55991065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13439875</v>
      </c>
      <c r="C478" s="179">
        <f>E217</f>
        <v>13439876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65953061</v>
      </c>
    </row>
    <row r="482" spans="1:12" ht="12.6" customHeight="1" x14ac:dyDescent="0.25">
      <c r="A482" s="180" t="s">
        <v>499</v>
      </c>
      <c r="C482" s="180">
        <f>D339</f>
        <v>65953061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186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2803212</v>
      </c>
      <c r="C498" s="240">
        <f>E71</f>
        <v>2722834</v>
      </c>
      <c r="D498" s="240">
        <v>928</v>
      </c>
      <c r="E498" s="180">
        <f>E59</f>
        <v>851</v>
      </c>
      <c r="F498" s="263">
        <f t="shared" si="15"/>
        <v>3020.7025862068967</v>
      </c>
      <c r="G498" s="263">
        <f t="shared" si="15"/>
        <v>3199.569917743831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675</v>
      </c>
      <c r="E505" s="180">
        <f>L59</f>
        <v>527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0</v>
      </c>
      <c r="C509" s="240">
        <f>P71</f>
        <v>0</v>
      </c>
      <c r="D509" s="240"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14630</v>
      </c>
      <c r="C512" s="240">
        <f>S71</f>
        <v>882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2064765</v>
      </c>
      <c r="C514" s="240">
        <f>U71</f>
        <v>2054456</v>
      </c>
      <c r="D514" s="240">
        <v>123677</v>
      </c>
      <c r="E514" s="180">
        <f>U59</f>
        <v>139753</v>
      </c>
      <c r="F514" s="263">
        <f t="shared" si="17"/>
        <v>16.694817953216848</v>
      </c>
      <c r="G514" s="263">
        <f t="shared" si="17"/>
        <v>14.700621811338577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210</v>
      </c>
      <c r="C515" s="240">
        <f>V71</f>
        <v>724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244706</v>
      </c>
      <c r="C516" s="240">
        <f>W71</f>
        <v>237312</v>
      </c>
      <c r="D516" s="240">
        <v>2460</v>
      </c>
      <c r="E516" s="180">
        <f>W59</f>
        <v>3085</v>
      </c>
      <c r="F516" s="263">
        <f t="shared" si="17"/>
        <v>99.473983739837394</v>
      </c>
      <c r="G516" s="263">
        <f t="shared" si="17"/>
        <v>76.924473257698537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80543</v>
      </c>
      <c r="C517" s="240">
        <f>X71</f>
        <v>102781</v>
      </c>
      <c r="D517" s="240">
        <v>2965</v>
      </c>
      <c r="E517" s="180">
        <f>X59</f>
        <v>4080</v>
      </c>
      <c r="F517" s="263">
        <f t="shared" si="17"/>
        <v>27.164586846543003</v>
      </c>
      <c r="G517" s="263">
        <f t="shared" si="17"/>
        <v>25.191421568627451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1586511</v>
      </c>
      <c r="C518" s="240">
        <f>Y71</f>
        <v>1713997</v>
      </c>
      <c r="D518" s="240">
        <v>9495</v>
      </c>
      <c r="E518" s="180">
        <f>Y59</f>
        <v>6670.16</v>
      </c>
      <c r="F518" s="263">
        <f t="shared" si="17"/>
        <v>167.08909952606635</v>
      </c>
      <c r="G518" s="263">
        <f t="shared" si="17"/>
        <v>256.96490039219452</v>
      </c>
      <c r="H518" s="265">
        <f t="shared" si="16"/>
        <v>0.53789146701402446</v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0</v>
      </c>
      <c r="C520" s="240">
        <f>AA71</f>
        <v>0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766837</v>
      </c>
      <c r="C521" s="240">
        <f>AB71</f>
        <v>867541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6744</v>
      </c>
      <c r="C522" s="240">
        <f>AC71</f>
        <v>5856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261568</v>
      </c>
      <c r="C524" s="240">
        <f>AE71</f>
        <v>455775</v>
      </c>
      <c r="D524" s="240">
        <v>0</v>
      </c>
      <c r="E524" s="180">
        <f>AE59</f>
        <v>2355</v>
      </c>
      <c r="F524" s="263" t="str">
        <f t="shared" si="17"/>
        <v/>
      </c>
      <c r="G524" s="263">
        <f t="shared" si="17"/>
        <v>193.53503184713375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4887302</v>
      </c>
      <c r="C526" s="240">
        <f>AG71</f>
        <v>5182737</v>
      </c>
      <c r="D526" s="240">
        <v>13848</v>
      </c>
      <c r="E526" s="180">
        <f>AG59</f>
        <v>14348</v>
      </c>
      <c r="F526" s="263">
        <f t="shared" si="17"/>
        <v>352.92475447718084</v>
      </c>
      <c r="G526" s="263">
        <f t="shared" si="17"/>
        <v>361.21668525229995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7742608</v>
      </c>
      <c r="C529" s="240">
        <f>AJ71</f>
        <v>9059551</v>
      </c>
      <c r="D529" s="240">
        <v>39059</v>
      </c>
      <c r="E529" s="180">
        <f>AJ59</f>
        <v>52651</v>
      </c>
      <c r="F529" s="263">
        <f t="shared" si="18"/>
        <v>198.2285260759364</v>
      </c>
      <c r="G529" s="263">
        <f t="shared" si="18"/>
        <v>172.06797591688667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8378</v>
      </c>
      <c r="C530" s="240">
        <f>AK71</f>
        <v>4019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405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-492</v>
      </c>
      <c r="C534" s="240">
        <f>AO71</f>
        <v>29</v>
      </c>
      <c r="D534" s="240">
        <v>10667</v>
      </c>
      <c r="E534" s="180">
        <f>AO59</f>
        <v>7906</v>
      </c>
      <c r="F534" s="263">
        <f t="shared" si="18"/>
        <v>-4.6123558638792535E-2</v>
      </c>
      <c r="G534" s="263">
        <f t="shared" si="18"/>
        <v>3.6681001770806983E-3</v>
      </c>
      <c r="H534" s="265">
        <f t="shared" si="16"/>
        <v>-1.0795276922539021</v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17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384122</v>
      </c>
      <c r="C544" s="240">
        <f>AY71</f>
        <v>384365</v>
      </c>
      <c r="D544" s="240">
        <v>7233</v>
      </c>
      <c r="E544" s="180">
        <f>AY59</f>
        <v>5965</v>
      </c>
      <c r="F544" s="263">
        <f t="shared" ref="F544:G550" si="19">IF(B544=0,"",IF(D544=0,"",B544/D544))</f>
        <v>53.106871284390984</v>
      </c>
      <c r="G544" s="263">
        <f t="shared" si="19"/>
        <v>64.436714165968141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1231</v>
      </c>
      <c r="C545" s="240">
        <f>AZ71</f>
        <v>1200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0</v>
      </c>
      <c r="C546" s="240">
        <f>BA71</f>
        <v>0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300280</v>
      </c>
      <c r="C549" s="240">
        <f>BD71</f>
        <v>288274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804702</v>
      </c>
      <c r="C550" s="240">
        <f>BE71</f>
        <v>782040</v>
      </c>
      <c r="D550" s="240">
        <v>54950</v>
      </c>
      <c r="E550" s="180">
        <f>BE59</f>
        <v>54950</v>
      </c>
      <c r="F550" s="263">
        <f t="shared" si="19"/>
        <v>14.644258416742494</v>
      </c>
      <c r="G550" s="263">
        <f t="shared" si="19"/>
        <v>14.231847133757961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398819</v>
      </c>
      <c r="C551" s="240">
        <f>BF71</f>
        <v>599295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140310</v>
      </c>
      <c r="C552" s="240">
        <f>BG71</f>
        <v>144911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2673182</v>
      </c>
      <c r="C553" s="240">
        <f>BH71</f>
        <v>2108693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850384</v>
      </c>
      <c r="C555" s="240">
        <f>BJ71</f>
        <v>758630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2428388</v>
      </c>
      <c r="C556" s="240">
        <f>BK71</f>
        <v>2936035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0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1688648</v>
      </c>
      <c r="C559" s="240">
        <f>BN71</f>
        <v>1825076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45375</v>
      </c>
      <c r="C560" s="240">
        <f>BO71</f>
        <v>99122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380419</v>
      </c>
      <c r="C561" s="240">
        <f>BP71</f>
        <v>403617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431911</v>
      </c>
      <c r="C563" s="240">
        <f>BR71</f>
        <v>230983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358509</v>
      </c>
      <c r="C567" s="240">
        <f>BV71</f>
        <v>502262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288772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230487</v>
      </c>
      <c r="C570" s="240">
        <f>BY71</f>
        <v>246081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2216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143443</v>
      </c>
      <c r="C572" s="240">
        <f>CA71</f>
        <v>118492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1598764</v>
      </c>
      <c r="C574" s="240">
        <f>CC71</f>
        <v>1286096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-1257370</v>
      </c>
      <c r="C575" s="240">
        <f>CD71</f>
        <v>505926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53615</v>
      </c>
      <c r="E612" s="180">
        <f>SUM(C624:D647)+SUM(C668:D713)</f>
        <v>31083813.251571387</v>
      </c>
      <c r="F612" s="180">
        <f>CE64-(AX64+BD64+BE64+BG64+BJ64+BN64+BP64+BQ64+CB64+CC64+CD64)</f>
        <v>1903619</v>
      </c>
      <c r="G612" s="180">
        <f>CE77-(AX77+AY77+BD77+BE77+BG77+BJ77+BN77+BP77+BQ77+CB77+CC77+CD77)</f>
        <v>5965</v>
      </c>
      <c r="H612" s="197">
        <f>CE60-(AX60+AY60+AZ60+BD60+BE60+BG60+BJ60+BN60+BO60+BP60+BQ60+BR60+CB60+CC60+CD60)</f>
        <v>198.62999999999994</v>
      </c>
      <c r="I612" s="180">
        <f>CE78-(AX78+AY78+AZ78+BD78+BE78+BF78+BG78+BJ78+BN78+BO78+BP78+BQ78+BR78+CB78+CC78+CD78)</f>
        <v>19453</v>
      </c>
      <c r="J612" s="180">
        <f>CE79-(AX79+AY79+AZ79+BA79+BD79+BE79+BF79+BG79+BJ79+BN79+BO79+BP79+BQ79+BR79+CB79+CC79+CD79)</f>
        <v>108556</v>
      </c>
      <c r="K612" s="180">
        <f>CE75-(AW75+AX75+AY75+AZ75+BA75+BB75+BC75+BD75+BE75+BF75+BG75+BH75+BI75+BJ75+BK75+BL75+BM75+BN75+BO75+BP75+BQ75+BR75+BS75+BT75+BU75+BV75+BW75+BX75+CB75+CC75+CD75)</f>
        <v>86001615</v>
      </c>
      <c r="L612" s="197">
        <f>CE80-(AW80+AX80+AY80+AZ80+BA80+BB80+BC80+BD80+BE80+BF80+BG80+BH80+BI80+BJ80+BK80+BL80+BM80+BN80+BO80+BP80+BQ80+BR80+BS80+BT80+BU80+BV80+BW80+BX80+BY80+BZ80+CA80+CB80+CC80+CD80)</f>
        <v>37.01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782040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1">
        <f>CD69-CD70</f>
        <v>505926</v>
      </c>
      <c r="D615" s="266">
        <f>SUM(C614:C615)</f>
        <v>1287966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758630</v>
      </c>
      <c r="D617" s="180">
        <f>(D615/D612)*BJ76</f>
        <v>7278.81559265131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144911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1825076</v>
      </c>
      <c r="D619" s="180">
        <f>(D615/D612)*BN76</f>
        <v>47828.784966893589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1286096</v>
      </c>
      <c r="D620" s="180">
        <f>(D615/D612)*CC76</f>
        <v>353851.3322764152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403617</v>
      </c>
      <c r="D621" s="180">
        <f>(D615/D612)*BP76</f>
        <v>7278.81559265131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4834567.7484286111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288274</v>
      </c>
      <c r="D624" s="180">
        <f>(D615/D612)*BD76</f>
        <v>21788.401790543692</v>
      </c>
      <c r="E624" s="180">
        <f>(E623/E612)*SUM(C624:D624)</f>
        <v>48225.025532254993</v>
      </c>
      <c r="F624" s="180">
        <f>SUM(C624:E624)</f>
        <v>358287.4273227987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384365</v>
      </c>
      <c r="D625" s="180">
        <f>(D615/D612)*AY76</f>
        <v>33247.131287885852</v>
      </c>
      <c r="E625" s="180">
        <f>(E623/E612)*SUM(C625:D625)</f>
        <v>64952.588826111358</v>
      </c>
      <c r="F625" s="180">
        <f>(F624/F612)*AY64</f>
        <v>13667.523863703647</v>
      </c>
      <c r="G625" s="180">
        <f>SUM(C625:F625)</f>
        <v>496232.24397770083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230983</v>
      </c>
      <c r="D626" s="180">
        <f>(D615/D612)*BR76</f>
        <v>7615.1305045229874</v>
      </c>
      <c r="E626" s="180">
        <f>(E623/E612)*SUM(C626:D626)</f>
        <v>37109.952284062623</v>
      </c>
      <c r="F626" s="180">
        <f>(F624/F612)*BR64</f>
        <v>438.91465703839197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99122</v>
      </c>
      <c r="D627" s="180">
        <f>(D615/D612)*BO76</f>
        <v>0</v>
      </c>
      <c r="E627" s="180">
        <f>(E623/E612)*SUM(C627:D627)</f>
        <v>15416.770795826187</v>
      </c>
      <c r="F627" s="180">
        <f>(F624/F612)*BO64</f>
        <v>373.98088487790943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1200</v>
      </c>
      <c r="D628" s="180">
        <f>(D615/D612)*AZ76</f>
        <v>0</v>
      </c>
      <c r="E628" s="180">
        <f>(E623/E612)*SUM(C628:D628)</f>
        <v>186.63994829595271</v>
      </c>
      <c r="F628" s="180">
        <f>(F624/F612)*AZ64</f>
        <v>0</v>
      </c>
      <c r="G628" s="180">
        <f>(G625/G612)*AZ77</f>
        <v>0</v>
      </c>
      <c r="H628" s="180">
        <f>SUM(C626:G628)</f>
        <v>392446.38907462405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599295</v>
      </c>
      <c r="D629" s="180">
        <f>(D615/D612)*BF76</f>
        <v>21331.974410146413</v>
      </c>
      <c r="E629" s="180">
        <f>(E623/E612)*SUM(C629:D629)</f>
        <v>96528.15534581941</v>
      </c>
      <c r="F629" s="180">
        <f>(F624/F612)*BF64</f>
        <v>16472.662821036494</v>
      </c>
      <c r="G629" s="180">
        <f>(G625/G612)*BF77</f>
        <v>0</v>
      </c>
      <c r="H629" s="180">
        <f>(H628/H612)*BF60</f>
        <v>18473.411558413816</v>
      </c>
      <c r="I629" s="180">
        <f>SUM(C629:H629)</f>
        <v>752101.20413541608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33984.319047706304</v>
      </c>
      <c r="J630" s="180">
        <f>SUM(C630:I630)</f>
        <v>33984.319047706304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2936035</v>
      </c>
      <c r="D635" s="180">
        <f>(D615/D612)*BK76</f>
        <v>7278.81559265131</v>
      </c>
      <c r="E635" s="180">
        <f>(E623/E612)*SUM(C635:D635)</f>
        <v>457783.28196747979</v>
      </c>
      <c r="F635" s="180">
        <f>(F624/F612)*BK64</f>
        <v>2227.6989196854233</v>
      </c>
      <c r="G635" s="180">
        <f>(G625/G612)*BK77</f>
        <v>0</v>
      </c>
      <c r="H635" s="180">
        <f>(H628/H612)*BK60</f>
        <v>50757.427051941275</v>
      </c>
      <c r="I635" s="180">
        <f>(I629/I612)*BK78</f>
        <v>72646.798055335777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2108693</v>
      </c>
      <c r="D636" s="180">
        <f>(D615/D612)*BH76</f>
        <v>10473.807255432248</v>
      </c>
      <c r="E636" s="180">
        <f>(E623/E612)*SUM(C636:D636)</f>
        <v>329600.98611387762</v>
      </c>
      <c r="F636" s="180">
        <f>(F624/F612)*BH64</f>
        <v>18457.754110823764</v>
      </c>
      <c r="G636" s="180">
        <f>(G625/G612)*BH77</f>
        <v>0</v>
      </c>
      <c r="H636" s="180">
        <f>(H628/H612)*BH60</f>
        <v>12723.932666971656</v>
      </c>
      <c r="I636" s="180">
        <f>(I629/I612)*BH78</f>
        <v>93447.211761440427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84245.541757624625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12256.005845418542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502262</v>
      </c>
      <c r="D642" s="180">
        <f>(D615/D612)*BV76</f>
        <v>9608.9974820479347</v>
      </c>
      <c r="E642" s="180">
        <f>(E623/E612)*SUM(C642:D642)</f>
        <v>79612.980420205975</v>
      </c>
      <c r="F642" s="180">
        <f>(F624/F612)*BV64</f>
        <v>369.0873252368296</v>
      </c>
      <c r="G642" s="180">
        <f>(G625/G612)*BV77</f>
        <v>0</v>
      </c>
      <c r="H642" s="180">
        <f>(H628/H612)*BV60</f>
        <v>11815.080333616537</v>
      </c>
      <c r="I642" s="180">
        <f>(I629/I612)*BV78</f>
        <v>11908.043534349878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288772</v>
      </c>
      <c r="D643" s="180">
        <f>(D615/D612)*BW76</f>
        <v>0</v>
      </c>
      <c r="E643" s="180">
        <f>(E623/E612)*SUM(C643:D643)</f>
        <v>44913.659291099051</v>
      </c>
      <c r="F643" s="180">
        <f>(F624/F612)*BW64</f>
        <v>102.01189713327977</v>
      </c>
      <c r="G643" s="180">
        <f>(G625/G612)*BW77</f>
        <v>0</v>
      </c>
      <c r="H643" s="180">
        <f>(H628/H612)*BW60</f>
        <v>1936.2506232348169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7147927.3720056061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246081</v>
      </c>
      <c r="D645" s="180">
        <f>(D615/D612)*BY76</f>
        <v>2210.0694208710247</v>
      </c>
      <c r="E645" s="180">
        <f>(E623/E612)*SUM(C645:D645)</f>
        <v>38617.526965881814</v>
      </c>
      <c r="F645" s="180">
        <f>(F624/F612)*BY64</f>
        <v>0</v>
      </c>
      <c r="G645" s="180">
        <f>(G625/G612)*BY77</f>
        <v>0</v>
      </c>
      <c r="H645" s="180">
        <f>(H628/H612)*BY60</f>
        <v>1995.5236014971074</v>
      </c>
      <c r="I645" s="180">
        <f>(I629/I612)*BY78</f>
        <v>8389.7579446555956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118492</v>
      </c>
      <c r="D647" s="180">
        <f>(D615/D612)*CA76</f>
        <v>0</v>
      </c>
      <c r="E647" s="180">
        <f>(E623/E612)*SUM(C647:D647)</f>
        <v>18429.450627903359</v>
      </c>
      <c r="F647" s="180">
        <f>(F624/F612)*CA64</f>
        <v>521.72874327205079</v>
      </c>
      <c r="G647" s="180">
        <f>(G625/G612)*CA77</f>
        <v>0</v>
      </c>
      <c r="H647" s="180">
        <f>(H628/H612)*CA60</f>
        <v>2035.0389203386342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436772.0962244196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13509870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2722834</v>
      </c>
      <c r="D670" s="180">
        <f>(D615/D612)*E76</f>
        <v>195134.71636668843</v>
      </c>
      <c r="E670" s="180">
        <f>(E623/E612)*SUM(C670:D670)</f>
        <v>453841.27529323852</v>
      </c>
      <c r="F670" s="180">
        <f>(F624/F612)*E64</f>
        <v>19567.839294019494</v>
      </c>
      <c r="G670" s="180">
        <f>(G625/G612)*E77</f>
        <v>306454.02004718676</v>
      </c>
      <c r="H670" s="180">
        <f>(H628/H612)*E60</f>
        <v>40088.290964729014</v>
      </c>
      <c r="I670" s="180">
        <f>(I629/I612)*E78</f>
        <v>131607.07854197072</v>
      </c>
      <c r="J670" s="180">
        <f>(J630/J612)*E79</f>
        <v>8882.3932748127318</v>
      </c>
      <c r="K670" s="180">
        <f>(K644/K612)*E75</f>
        <v>507908.21761785849</v>
      </c>
      <c r="L670" s="180">
        <f>(L647/L612)*E80</f>
        <v>111405.79811830643</v>
      </c>
      <c r="M670" s="180">
        <f t="shared" si="20"/>
        <v>1774890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189778.22393051404</v>
      </c>
      <c r="H677" s="180">
        <f>(H628/H612)*L60</f>
        <v>0</v>
      </c>
      <c r="I677" s="180">
        <f>(I629/I612)*L78</f>
        <v>0</v>
      </c>
      <c r="J677" s="180">
        <f>(J630/J612)*L79</f>
        <v>22897.371674235295</v>
      </c>
      <c r="K677" s="180">
        <f>(K644/K612)*L75</f>
        <v>116183.63741676311</v>
      </c>
      <c r="L677" s="180">
        <f>(L647/L612)*L80</f>
        <v>0</v>
      </c>
      <c r="M677" s="180">
        <f t="shared" si="20"/>
        <v>328859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0</v>
      </c>
      <c r="D681" s="180">
        <f>(D615/D612)*P76</f>
        <v>0</v>
      </c>
      <c r="E681" s="180">
        <f>(E623/E612)*SUM(C681:D681)</f>
        <v>0</v>
      </c>
      <c r="F681" s="180">
        <f>(F624/F612)*P64</f>
        <v>0</v>
      </c>
      <c r="G681" s="180">
        <f>(G625/G612)*P77</f>
        <v>0</v>
      </c>
      <c r="H681" s="180">
        <f>(H628/H612)*P60</f>
        <v>0</v>
      </c>
      <c r="I681" s="180">
        <f>(I629/I612)*P78</f>
        <v>0</v>
      </c>
      <c r="J681" s="180">
        <f>(J630/J612)*P79</f>
        <v>0</v>
      </c>
      <c r="K681" s="180">
        <f>(K644/K612)*P75</f>
        <v>0</v>
      </c>
      <c r="L681" s="180">
        <f>(L647/L612)*P80</f>
        <v>0</v>
      </c>
      <c r="M681" s="180">
        <f t="shared" si="20"/>
        <v>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882</v>
      </c>
      <c r="D684" s="180">
        <f>(D615/D612)*S76</f>
        <v>0</v>
      </c>
      <c r="E684" s="180">
        <f>(E623/E612)*SUM(C684:D684)</f>
        <v>137.18036199752524</v>
      </c>
      <c r="F684" s="180">
        <f>(F624/F612)*S64</f>
        <v>-1925.4275049325684</v>
      </c>
      <c r="G684" s="180">
        <f>(G625/G612)*S77</f>
        <v>0</v>
      </c>
      <c r="H684" s="180">
        <f>(H628/H612)*S60</f>
        <v>0</v>
      </c>
      <c r="I684" s="180">
        <f>(I629/I612)*S78</f>
        <v>71216.286332053482</v>
      </c>
      <c r="J684" s="180">
        <f>(J630/J612)*S79</f>
        <v>0</v>
      </c>
      <c r="K684" s="180">
        <f>(K644/K612)*S75</f>
        <v>23269.391235739113</v>
      </c>
      <c r="L684" s="180">
        <f>(L647/L612)*S80</f>
        <v>0</v>
      </c>
      <c r="M684" s="180">
        <f t="shared" si="20"/>
        <v>92697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2054456</v>
      </c>
      <c r="D686" s="180">
        <f>(D615/D612)*U76</f>
        <v>21788.401790543692</v>
      </c>
      <c r="E686" s="180">
        <f>(E623/E612)*SUM(C686:D686)</f>
        <v>322925.12316662364</v>
      </c>
      <c r="F686" s="180">
        <f>(F624/F612)*U64</f>
        <v>87349.286737945775</v>
      </c>
      <c r="G686" s="180">
        <f>(G625/G612)*U77</f>
        <v>0</v>
      </c>
      <c r="H686" s="180">
        <f>(H628/H612)*U60</f>
        <v>22701.55067445719</v>
      </c>
      <c r="I686" s="180">
        <f>(I629/I612)*U78</f>
        <v>51537.084517170086</v>
      </c>
      <c r="J686" s="180">
        <f>(J630/J612)*U79</f>
        <v>0</v>
      </c>
      <c r="K686" s="180">
        <f>(K644/K612)*U75</f>
        <v>883768.60339333955</v>
      </c>
      <c r="L686" s="180">
        <f>(L647/L612)*U80</f>
        <v>0</v>
      </c>
      <c r="M686" s="180">
        <f t="shared" si="20"/>
        <v>1390070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724</v>
      </c>
      <c r="D687" s="180">
        <f>(D615/D612)*V76</f>
        <v>0</v>
      </c>
      <c r="E687" s="180">
        <f>(E623/E612)*SUM(C687:D687)</f>
        <v>112.60610213855814</v>
      </c>
      <c r="F687" s="180">
        <f>(F624/F612)*V64</f>
        <v>120.64506653585302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26880.02413948944</v>
      </c>
      <c r="L687" s="180">
        <f>(L647/L612)*V80</f>
        <v>0</v>
      </c>
      <c r="M687" s="180">
        <f t="shared" si="20"/>
        <v>27113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237312</v>
      </c>
      <c r="D688" s="180">
        <f>(D615/D612)*W76</f>
        <v>0</v>
      </c>
      <c r="E688" s="180">
        <f>(E623/E612)*SUM(C688:D688)</f>
        <v>36909.916175007609</v>
      </c>
      <c r="F688" s="180">
        <f>(F624/F612)*W64</f>
        <v>577.06360998272282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110284.54711298837</v>
      </c>
      <c r="L688" s="180">
        <f>(L647/L612)*W80</f>
        <v>0</v>
      </c>
      <c r="M688" s="180">
        <f t="shared" si="20"/>
        <v>147772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102781</v>
      </c>
      <c r="D689" s="180">
        <f>(D615/D612)*X76</f>
        <v>0</v>
      </c>
      <c r="E689" s="180">
        <f>(E623/E612)*SUM(C689:D689)</f>
        <v>15985.867104838597</v>
      </c>
      <c r="F689" s="180">
        <f>(F624/F612)*X64</f>
        <v>7212.7304832869877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1275950.1436723508</v>
      </c>
      <c r="L689" s="180">
        <f>(L647/L612)*X80</f>
        <v>0</v>
      </c>
      <c r="M689" s="180">
        <f t="shared" si="20"/>
        <v>1299149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1713997</v>
      </c>
      <c r="D690" s="180">
        <f>(D615/D612)*Y76</f>
        <v>64284.193154900677</v>
      </c>
      <c r="E690" s="180">
        <f>(E623/E612)*SUM(C690:D690)</f>
        <v>276581.9249550798</v>
      </c>
      <c r="F690" s="180">
        <f>(F624/F612)*Y64</f>
        <v>3046.993731901598</v>
      </c>
      <c r="G690" s="180">
        <f>(G625/G612)*Y77</f>
        <v>0</v>
      </c>
      <c r="H690" s="180">
        <f>(H628/H612)*Y60</f>
        <v>24637.801297692011</v>
      </c>
      <c r="I690" s="180">
        <f>(I629/I612)*Y78</f>
        <v>64605.002421748846</v>
      </c>
      <c r="J690" s="180">
        <f>(J630/J612)*Y79</f>
        <v>0</v>
      </c>
      <c r="K690" s="180">
        <f>(K644/K612)*Y75</f>
        <v>872153.35642192909</v>
      </c>
      <c r="L690" s="180">
        <f>(L647/L612)*Y80</f>
        <v>0</v>
      </c>
      <c r="M690" s="180">
        <f t="shared" si="20"/>
        <v>1305309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867541</v>
      </c>
      <c r="D693" s="180">
        <f>(D615/D612)*AB76</f>
        <v>6870.4331996642732</v>
      </c>
      <c r="E693" s="180">
        <f>(E623/E612)*SUM(C693:D693)</f>
        <v>136000.0872348127</v>
      </c>
      <c r="F693" s="180">
        <f>(F624/F612)*AB64</f>
        <v>87408.385881303431</v>
      </c>
      <c r="G693" s="180">
        <f>(G625/G612)*AB77</f>
        <v>0</v>
      </c>
      <c r="H693" s="180">
        <f>(H628/H612)*AB60</f>
        <v>5077.7184711362033</v>
      </c>
      <c r="I693" s="180">
        <f>(I629/I612)*AB78</f>
        <v>11908.043534349878</v>
      </c>
      <c r="J693" s="180">
        <f>(J630/J612)*AB79</f>
        <v>0</v>
      </c>
      <c r="K693" s="180">
        <f>(K644/K612)*AB75</f>
        <v>163135.74518243477</v>
      </c>
      <c r="L693" s="180">
        <f>(L647/L612)*AB80</f>
        <v>3540.43849952245</v>
      </c>
      <c r="M693" s="180">
        <f t="shared" si="20"/>
        <v>413941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5856</v>
      </c>
      <c r="D694" s="180">
        <f>(D615/D612)*AC76</f>
        <v>2954.7667257297398</v>
      </c>
      <c r="E694" s="180">
        <f>(E623/E612)*SUM(C694:D694)</f>
        <v>1370.3675384482494</v>
      </c>
      <c r="F694" s="180">
        <f>(F624/F612)*AC64</f>
        <v>15.809961917334872</v>
      </c>
      <c r="G694" s="180">
        <f>(G625/G612)*AC77</f>
        <v>0</v>
      </c>
      <c r="H694" s="180">
        <f>(H628/H612)*AC60</f>
        <v>0</v>
      </c>
      <c r="I694" s="180">
        <f>(I629/I612)*AC78</f>
        <v>1623.8241183204377</v>
      </c>
      <c r="J694" s="180">
        <f>(J630/J612)*AC79</f>
        <v>0</v>
      </c>
      <c r="K694" s="180">
        <f>(K644/K612)*AC75</f>
        <v>38417.72586668461</v>
      </c>
      <c r="L694" s="180">
        <f>(L647/L612)*AC80</f>
        <v>0</v>
      </c>
      <c r="M694" s="180">
        <f t="shared" si="20"/>
        <v>44382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455775</v>
      </c>
      <c r="D696" s="180">
        <f>(D615/D612)*AE76</f>
        <v>19794.534813018745</v>
      </c>
      <c r="E696" s="180">
        <f>(E623/E612)*SUM(C696:D696)</f>
        <v>73966.894490526756</v>
      </c>
      <c r="F696" s="180">
        <f>(F624/F612)*AE64</f>
        <v>1221.8841996111667</v>
      </c>
      <c r="G696" s="180">
        <f>(G625/G612)*AE77</f>
        <v>0</v>
      </c>
      <c r="H696" s="180">
        <f>(H628/H612)*AE60</f>
        <v>6460.7546305896449</v>
      </c>
      <c r="I696" s="180">
        <f>(I629/I612)*AE78</f>
        <v>0</v>
      </c>
      <c r="J696" s="180">
        <f>(J630/J612)*AE79</f>
        <v>0</v>
      </c>
      <c r="K696" s="180">
        <f>(K644/K612)*AE75</f>
        <v>49034.276531031275</v>
      </c>
      <c r="L696" s="180">
        <f>(L647/L612)*AE80</f>
        <v>0</v>
      </c>
      <c r="M696" s="180">
        <f t="shared" si="20"/>
        <v>150478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5182737</v>
      </c>
      <c r="D698" s="180">
        <f>(D615/D612)*AG76</f>
        <v>122346.56044017532</v>
      </c>
      <c r="E698" s="180">
        <f>(E623/E612)*SUM(C698:D698)</f>
        <v>825117.10118855257</v>
      </c>
      <c r="F698" s="180">
        <f>(F624/F612)*AG64</f>
        <v>34174.738394978122</v>
      </c>
      <c r="G698" s="180">
        <f>(G625/G612)*AG77</f>
        <v>0</v>
      </c>
      <c r="H698" s="180">
        <f>(H628/H612)*AG60</f>
        <v>51369.914493984943</v>
      </c>
      <c r="I698" s="180">
        <f>(I629/I612)*AG78</f>
        <v>63290.478135489444</v>
      </c>
      <c r="J698" s="180">
        <f>(J630/J612)*AG79</f>
        <v>0</v>
      </c>
      <c r="K698" s="180">
        <f>(K644/K612)*AG75</f>
        <v>1996765.5199500259</v>
      </c>
      <c r="L698" s="180">
        <f>(L647/L612)*AG80</f>
        <v>178320.08575928074</v>
      </c>
      <c r="M698" s="180">
        <f t="shared" si="20"/>
        <v>3271384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9059551</v>
      </c>
      <c r="D701" s="180">
        <f>(D615/D612)*AJ76</f>
        <v>325000.31733656628</v>
      </c>
      <c r="E701" s="180">
        <f>(E623/E612)*SUM(C701:D701)</f>
        <v>1459610.1438736764</v>
      </c>
      <c r="F701" s="180">
        <f>(F624/F612)*AJ64</f>
        <v>66877.45640715296</v>
      </c>
      <c r="G701" s="180">
        <f>(G625/G612)*AJ77</f>
        <v>0</v>
      </c>
      <c r="H701" s="180">
        <f>(H628/H612)*AJ60</f>
        <v>142314.42080775904</v>
      </c>
      <c r="I701" s="180">
        <f>(I629/I612)*AJ78</f>
        <v>22694.875177478501</v>
      </c>
      <c r="J701" s="180">
        <f>(J630/J612)*AJ79</f>
        <v>2204.554098658276</v>
      </c>
      <c r="K701" s="180">
        <f>(K644/K612)*AJ75</f>
        <v>972199.85345166002</v>
      </c>
      <c r="L701" s="180">
        <f>(L647/L612)*AJ80</f>
        <v>143505.77384730996</v>
      </c>
      <c r="M701" s="180">
        <f t="shared" si="20"/>
        <v>3134407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4019</v>
      </c>
      <c r="D702" s="180">
        <f>(D615/D612)*AK76</f>
        <v>0</v>
      </c>
      <c r="E702" s="180">
        <f>(E623/E612)*SUM(C702:D702)</f>
        <v>625.08829350119493</v>
      </c>
      <c r="F702" s="180">
        <f>(F624/F612)*AK64</f>
        <v>0</v>
      </c>
      <c r="G702" s="180">
        <f>(G625/G612)*AK77</f>
        <v>0</v>
      </c>
      <c r="H702" s="180">
        <f>(H628/H612)*AK60</f>
        <v>59.272978262290316</v>
      </c>
      <c r="I702" s="180">
        <f>(I629/I612)*AK78</f>
        <v>0</v>
      </c>
      <c r="J702" s="180">
        <f>(J630/J612)*AK79</f>
        <v>0</v>
      </c>
      <c r="K702" s="180">
        <f>(K644/K612)*AK75</f>
        <v>886.65880523936448</v>
      </c>
      <c r="L702" s="180">
        <f>(L647/L612)*AK80</f>
        <v>0</v>
      </c>
      <c r="M702" s="180">
        <f t="shared" si="20"/>
        <v>1571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29</v>
      </c>
      <c r="D706" s="180">
        <f>(D615/D612)*AO76</f>
        <v>0</v>
      </c>
      <c r="E706" s="180">
        <f>(E623/E612)*SUM(C706:D706)</f>
        <v>4.510465417152191</v>
      </c>
      <c r="F706" s="180">
        <f>(F624/F612)*AO64</f>
        <v>5.4582011381275155</v>
      </c>
      <c r="G706" s="180">
        <f>(G625/G612)*AO77</f>
        <v>0</v>
      </c>
      <c r="H706" s="180">
        <f>(H628/H612)*AO60</f>
        <v>0</v>
      </c>
      <c r="I706" s="180">
        <f>(I629/I612)*AO78</f>
        <v>16740.85341030356</v>
      </c>
      <c r="J706" s="180">
        <f>(J630/J612)*AO79</f>
        <v>0</v>
      </c>
      <c r="K706" s="180">
        <f>(K644/K612)*AO75</f>
        <v>111016.94656853478</v>
      </c>
      <c r="L706" s="180">
        <f>(L647/L612)*AO80</f>
        <v>0</v>
      </c>
      <c r="M706" s="180">
        <f t="shared" si="20"/>
        <v>127768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17</v>
      </c>
      <c r="D713" s="180">
        <f>(D615/D612)*AV76</f>
        <v>0</v>
      </c>
      <c r="E713" s="180">
        <f>(E623/E612)*SUM(C713:D713)</f>
        <v>2.6440659341926636</v>
      </c>
      <c r="F713" s="180">
        <f>(F624/F612)*AV64</f>
        <v>3.1996351499368196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72.724639537349447</v>
      </c>
      <c r="L713" s="180">
        <f>(L647/L612)*AV80</f>
        <v>0</v>
      </c>
      <c r="M713" s="180">
        <f t="shared" si="20"/>
        <v>79</v>
      </c>
      <c r="N713" s="199" t="s">
        <v>741</v>
      </c>
    </row>
    <row r="715" spans="1:83" ht="12.6" customHeight="1" x14ac:dyDescent="0.25">
      <c r="C715" s="180">
        <f>SUM(C614:C647)+SUM(C668:C713)</f>
        <v>35918381</v>
      </c>
      <c r="D715" s="180">
        <f>SUM(D616:D647)+SUM(D668:D713)</f>
        <v>1287966</v>
      </c>
      <c r="E715" s="180">
        <f>SUM(E624:E647)+SUM(E668:E713)</f>
        <v>4834567.748428612</v>
      </c>
      <c r="F715" s="180">
        <f>SUM(F625:F648)+SUM(F668:F713)</f>
        <v>358287.42732279876</v>
      </c>
      <c r="G715" s="180">
        <f>SUM(G626:G647)+SUM(G668:G713)</f>
        <v>496232.24397770083</v>
      </c>
      <c r="H715" s="180">
        <f>SUM(H629:H647)+SUM(H668:H713)</f>
        <v>392446.38907462417</v>
      </c>
      <c r="I715" s="180">
        <f>SUM(I630:I647)+SUM(I668:I713)</f>
        <v>752101.20413541608</v>
      </c>
      <c r="J715" s="180">
        <f>SUM(J631:J647)+SUM(J668:J713)</f>
        <v>33984.319047706304</v>
      </c>
      <c r="K715" s="180">
        <f>SUM(K668:K713)</f>
        <v>7147927.3720056061</v>
      </c>
      <c r="L715" s="180">
        <f>SUM(L668:L713)</f>
        <v>436772.09622441954</v>
      </c>
      <c r="M715" s="180">
        <f>SUM(M668:M713)</f>
        <v>13509869</v>
      </c>
      <c r="N715" s="198" t="s">
        <v>742</v>
      </c>
    </row>
    <row r="716" spans="1:83" ht="12.6" customHeight="1" x14ac:dyDescent="0.25">
      <c r="C716" s="180">
        <f>CE71</f>
        <v>35918381</v>
      </c>
      <c r="D716" s="180">
        <f>D615</f>
        <v>1287966</v>
      </c>
      <c r="E716" s="180">
        <f>E623</f>
        <v>4834567.7484286111</v>
      </c>
      <c r="F716" s="180">
        <f>F624</f>
        <v>358287.4273227987</v>
      </c>
      <c r="G716" s="180">
        <f>G625</f>
        <v>496232.24397770083</v>
      </c>
      <c r="H716" s="180">
        <f>H628</f>
        <v>392446.38907462405</v>
      </c>
      <c r="I716" s="180">
        <f>I629</f>
        <v>752101.20413541608</v>
      </c>
      <c r="J716" s="180">
        <f>J630</f>
        <v>33984.319047706304</v>
      </c>
      <c r="K716" s="180">
        <f>K644</f>
        <v>7147927.3720056061</v>
      </c>
      <c r="L716" s="180">
        <f>L647</f>
        <v>436772.0962244196</v>
      </c>
      <c r="M716" s="180">
        <f>C648</f>
        <v>13509870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186*2018*A</v>
      </c>
      <c r="B722" s="274">
        <f>ROUND(C165,0)</f>
        <v>993783</v>
      </c>
      <c r="C722" s="274">
        <f>ROUND(C166,0)</f>
        <v>11783</v>
      </c>
      <c r="D722" s="274">
        <f>ROUND(C167,0)</f>
        <v>159926</v>
      </c>
      <c r="E722" s="274">
        <f>ROUND(C168,0)</f>
        <v>2305676</v>
      </c>
      <c r="F722" s="274">
        <f>ROUND(C169,0)</f>
        <v>185168</v>
      </c>
      <c r="G722" s="274">
        <f>ROUND(C170,0)</f>
        <v>213475</v>
      </c>
      <c r="H722" s="274">
        <f>ROUND(C171+C172,0)</f>
        <v>311524</v>
      </c>
      <c r="I722" s="274">
        <f>ROUND(C175,0)</f>
        <v>72466</v>
      </c>
      <c r="J722" s="274">
        <f>ROUND(C176,0)</f>
        <v>31080</v>
      </c>
      <c r="K722" s="274">
        <f>ROUND(C179,0)</f>
        <v>112890</v>
      </c>
      <c r="L722" s="274">
        <f>ROUND(C180,0)</f>
        <v>14907</v>
      </c>
      <c r="M722" s="274">
        <f>ROUND(C183,0)</f>
        <v>73015</v>
      </c>
      <c r="N722" s="274">
        <f>ROUND(C184,0)</f>
        <v>0</v>
      </c>
      <c r="O722" s="274">
        <f>ROUND(C185,0)</f>
        <v>0</v>
      </c>
      <c r="P722" s="274">
        <f>ROUND(C188,0)</f>
        <v>1715380</v>
      </c>
      <c r="Q722" s="274">
        <f>ROUND(C189,0)</f>
        <v>0</v>
      </c>
      <c r="R722" s="274">
        <f>ROUND(B195,0)</f>
        <v>1652029</v>
      </c>
      <c r="S722" s="274">
        <f>ROUND(C195,0)</f>
        <v>0</v>
      </c>
      <c r="T722" s="274">
        <f>ROUND(D195,0)</f>
        <v>0</v>
      </c>
      <c r="U722" s="274">
        <f>ROUND(B196,0)</f>
        <v>364672</v>
      </c>
      <c r="V722" s="274">
        <f>ROUND(C196,0)</f>
        <v>0</v>
      </c>
      <c r="W722" s="274">
        <f>ROUND(D196,0)</f>
        <v>0</v>
      </c>
      <c r="X722" s="274">
        <f>ROUND(B197,0)</f>
        <v>20548798</v>
      </c>
      <c r="Y722" s="274">
        <f>ROUND(C197,0)</f>
        <v>0</v>
      </c>
      <c r="Z722" s="274">
        <f>ROUND(D197,0)</f>
        <v>0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0</v>
      </c>
      <c r="AE722" s="274">
        <f>ROUND(C199,0)</f>
        <v>0</v>
      </c>
      <c r="AF722" s="274">
        <f>ROUND(D199,0)</f>
        <v>0</v>
      </c>
      <c r="AG722" s="274">
        <f>ROUND(B200,0)</f>
        <v>7882163</v>
      </c>
      <c r="AH722" s="274">
        <f>ROUND(C200,0)</f>
        <v>107302</v>
      </c>
      <c r="AI722" s="274">
        <f>ROUND(D200,0)</f>
        <v>0</v>
      </c>
      <c r="AJ722" s="274">
        <f>ROUND(B201,0)</f>
        <v>0</v>
      </c>
      <c r="AK722" s="274">
        <f>ROUND(C201,0)</f>
        <v>0</v>
      </c>
      <c r="AL722" s="274">
        <f>ROUND(D201,0)</f>
        <v>0</v>
      </c>
      <c r="AM722" s="274">
        <f>ROUND(B202,0)</f>
        <v>0</v>
      </c>
      <c r="AN722" s="274">
        <f>ROUND(C202,0)</f>
        <v>0</v>
      </c>
      <c r="AO722" s="274">
        <f>ROUND(D202,0)</f>
        <v>0</v>
      </c>
      <c r="AP722" s="274">
        <f>ROUND(B203,0)</f>
        <v>4094819</v>
      </c>
      <c r="AQ722" s="274">
        <f>ROUND(C203,0)</f>
        <v>21341282</v>
      </c>
      <c r="AR722" s="274">
        <f>ROUND(D203,0)</f>
        <v>0</v>
      </c>
      <c r="AS722" s="274"/>
      <c r="AT722" s="274"/>
      <c r="AU722" s="274"/>
      <c r="AV722" s="274">
        <f>ROUND(B209,0)</f>
        <v>147190</v>
      </c>
      <c r="AW722" s="274">
        <f>ROUND(C209,0)</f>
        <v>42233</v>
      </c>
      <c r="AX722" s="274">
        <f>ROUND(D209,0)</f>
        <v>0</v>
      </c>
      <c r="AY722" s="274">
        <f>ROUND(B210,0)</f>
        <v>7283317</v>
      </c>
      <c r="AZ722" s="274">
        <f>ROUND(C210,0)</f>
        <v>1126354</v>
      </c>
      <c r="BA722" s="274">
        <f>ROUND(D210,0)</f>
        <v>0</v>
      </c>
      <c r="BB722" s="274">
        <f>ROUND(B211,0)</f>
        <v>0</v>
      </c>
      <c r="BC722" s="274">
        <f>ROUND(C211,0)</f>
        <v>0</v>
      </c>
      <c r="BD722" s="274">
        <f>ROUND(D211,0)</f>
        <v>0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3430767</v>
      </c>
      <c r="BI722" s="274">
        <f>ROUND(C213,0)</f>
        <v>1410015</v>
      </c>
      <c r="BJ722" s="274">
        <f>ROUND(D213,0)</f>
        <v>0</v>
      </c>
      <c r="BK722" s="274">
        <f>ROUND(B214,0)</f>
        <v>0</v>
      </c>
      <c r="BL722" s="274">
        <f>ROUND(C214,0)</f>
        <v>0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18036190</v>
      </c>
      <c r="BU722" s="274">
        <f>ROUND(C224,0)</f>
        <v>19250989</v>
      </c>
      <c r="BV722" s="274">
        <f>ROUND(C225,0)</f>
        <v>0</v>
      </c>
      <c r="BW722" s="274">
        <f>ROUND(C226,0)</f>
        <v>0</v>
      </c>
      <c r="BX722" s="274">
        <f>ROUND(C227,0)</f>
        <v>0</v>
      </c>
      <c r="BY722" s="274">
        <f>ROUND(C228,0)</f>
        <v>8851027</v>
      </c>
      <c r="BZ722" s="274">
        <f>ROUND(C231,0)</f>
        <v>2481</v>
      </c>
      <c r="CA722" s="274">
        <f>ROUND(C233,0)</f>
        <v>100692</v>
      </c>
      <c r="CB722" s="274">
        <f>ROUND(C234,0)</f>
        <v>1159424</v>
      </c>
      <c r="CC722" s="274">
        <f>ROUND(C238+C239,0)</f>
        <v>520754</v>
      </c>
      <c r="CD722" s="274">
        <f>D221</f>
        <v>2599337</v>
      </c>
      <c r="CE722" s="274"/>
    </row>
    <row r="723" spans="1:84" ht="12.6" customHeight="1" x14ac:dyDescent="0.2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" customHeight="1" x14ac:dyDescent="0.2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186*2018*A</v>
      </c>
      <c r="B726" s="274">
        <f>ROUND(C111,0)</f>
        <v>303</v>
      </c>
      <c r="C726" s="274">
        <f>ROUND(C112,0)</f>
        <v>40</v>
      </c>
      <c r="D726" s="274">
        <f>ROUND(C113,0)</f>
        <v>0</v>
      </c>
      <c r="E726" s="274">
        <f>ROUND(C114,0)</f>
        <v>0</v>
      </c>
      <c r="F726" s="274">
        <f>ROUND(D111,0)</f>
        <v>851</v>
      </c>
      <c r="G726" s="274">
        <f>ROUND(D112,0)</f>
        <v>527</v>
      </c>
      <c r="H726" s="274">
        <f>ROUND(D113,0)</f>
        <v>0</v>
      </c>
      <c r="I726" s="274">
        <f>ROUND(D114,0)</f>
        <v>0</v>
      </c>
      <c r="J726" s="274">
        <f>ROUND(C116,0)</f>
        <v>0</v>
      </c>
      <c r="K726" s="274">
        <f>ROUND(C117,0)</f>
        <v>0</v>
      </c>
      <c r="L726" s="274">
        <f>ROUND(C118,0)</f>
        <v>10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0</v>
      </c>
      <c r="V726" s="274">
        <f>ROUND(C128,0)</f>
        <v>24</v>
      </c>
      <c r="W726" s="274">
        <f>ROUND(C129,0)</f>
        <v>0</v>
      </c>
      <c r="X726" s="274">
        <f>ROUND(B138,0)</f>
        <v>222</v>
      </c>
      <c r="Y726" s="274">
        <f>ROUND(B139,0)</f>
        <v>623</v>
      </c>
      <c r="Z726" s="274">
        <f>ROUND(B140,0)</f>
        <v>0</v>
      </c>
      <c r="AA726" s="274">
        <f>ROUND(B141,0)</f>
        <v>3916985</v>
      </c>
      <c r="AB726" s="274">
        <f>ROUND(B142,0)</f>
        <v>24782174</v>
      </c>
      <c r="AC726" s="274">
        <f>ROUND(C138,0)</f>
        <v>52</v>
      </c>
      <c r="AD726" s="274">
        <f>ROUND(C139,0)</f>
        <v>108</v>
      </c>
      <c r="AE726" s="274">
        <f>ROUND(C140,0)</f>
        <v>0</v>
      </c>
      <c r="AF726" s="274">
        <f>ROUND(C141,0)</f>
        <v>849135</v>
      </c>
      <c r="AG726" s="274">
        <f>ROUND(C142,0)</f>
        <v>27734315</v>
      </c>
      <c r="AH726" s="274">
        <f>ROUND(D138,0)</f>
        <v>45</v>
      </c>
      <c r="AI726" s="274">
        <f>ROUND(D139,0)</f>
        <v>105</v>
      </c>
      <c r="AJ726" s="274">
        <f>ROUND(D140,0)</f>
        <v>0</v>
      </c>
      <c r="AK726" s="274">
        <f>ROUND(D141,0)</f>
        <v>804505</v>
      </c>
      <c r="AL726" s="274">
        <f>ROUND(D142,0)</f>
        <v>25874851</v>
      </c>
      <c r="AM726" s="274">
        <f>ROUND(B144,0)</f>
        <v>36</v>
      </c>
      <c r="AN726" s="274">
        <f>ROUND(B145,0)</f>
        <v>487</v>
      </c>
      <c r="AO726" s="274">
        <f>ROUND(B146,0)</f>
        <v>0</v>
      </c>
      <c r="AP726" s="274">
        <f>ROUND(B147,0)</f>
        <v>0</v>
      </c>
      <c r="AQ726" s="274">
        <f>ROUND(B148,0)</f>
        <v>1981197</v>
      </c>
      <c r="AR726" s="274">
        <f>ROUND(C144,0)</f>
        <v>1</v>
      </c>
      <c r="AS726" s="274">
        <f>ROUND(C145,0)</f>
        <v>27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3</v>
      </c>
      <c r="AX726" s="274">
        <f>ROUND(D145,0)</f>
        <v>13</v>
      </c>
      <c r="AY726" s="274">
        <f>ROUND(D146,0)</f>
        <v>0</v>
      </c>
      <c r="AZ726" s="274">
        <f>ROUND(D147,0)</f>
        <v>0</v>
      </c>
      <c r="BA726" s="274">
        <f>ROUND(D148,0)</f>
        <v>58453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" customHeight="1" x14ac:dyDescent="0.2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" customHeight="1" x14ac:dyDescent="0.2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186*2018*A</v>
      </c>
      <c r="B730" s="274">
        <f>ROUND(C250,0)</f>
        <v>16201898</v>
      </c>
      <c r="C730" s="274">
        <f>ROUND(C251,0)</f>
        <v>0</v>
      </c>
      <c r="D730" s="274">
        <f>ROUND(C252,0)</f>
        <v>15124080</v>
      </c>
      <c r="E730" s="274">
        <f>ROUND(C253,0)</f>
        <v>9603892</v>
      </c>
      <c r="F730" s="274">
        <f>ROUND(C254,0)</f>
        <v>1132051</v>
      </c>
      <c r="G730" s="274">
        <f>ROUND(C255,0)</f>
        <v>0</v>
      </c>
      <c r="H730" s="274">
        <f>ROUND(C256,0)</f>
        <v>0</v>
      </c>
      <c r="I730" s="274">
        <f>ROUND(C257,0)</f>
        <v>338066</v>
      </c>
      <c r="J730" s="274">
        <f>ROUND(C258,0)</f>
        <v>209672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0</v>
      </c>
      <c r="O730" s="274">
        <f>ROUND(C267,0)</f>
        <v>1652029</v>
      </c>
      <c r="P730" s="274">
        <f>ROUND(C268,0)</f>
        <v>364672</v>
      </c>
      <c r="Q730" s="274">
        <f>ROUND(C269,0)</f>
        <v>20548798</v>
      </c>
      <c r="R730" s="274">
        <f>ROUND(C270,0)</f>
        <v>0</v>
      </c>
      <c r="S730" s="274">
        <f>ROUND(C271,0)</f>
        <v>0</v>
      </c>
      <c r="T730" s="274">
        <f>ROUND(C272,0)</f>
        <v>8045701</v>
      </c>
      <c r="U730" s="274">
        <f>ROUND(C273,0)</f>
        <v>0</v>
      </c>
      <c r="V730" s="274">
        <f>ROUND(C274,0)</f>
        <v>25379861</v>
      </c>
      <c r="W730" s="274">
        <f>ROUND(C275,0)</f>
        <v>0</v>
      </c>
      <c r="X730" s="274">
        <f>ROUND(C276,0)</f>
        <v>13439875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0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983511</v>
      </c>
      <c r="AI730" s="274">
        <f>ROUND(C306,0)</f>
        <v>1819143</v>
      </c>
      <c r="AJ730" s="274">
        <f>ROUND(C307,0)</f>
        <v>0</v>
      </c>
      <c r="AK730" s="274">
        <f>ROUND(C308,0)</f>
        <v>0</v>
      </c>
      <c r="AL730" s="274">
        <f>ROUND(C309,0)</f>
        <v>-841084</v>
      </c>
      <c r="AM730" s="274">
        <f>ROUND(C310,0)</f>
        <v>0</v>
      </c>
      <c r="AN730" s="274">
        <f>ROUND(C311,0)</f>
        <v>0</v>
      </c>
      <c r="AO730" s="274">
        <f>ROUND(C312,0)</f>
        <v>2634155</v>
      </c>
      <c r="AP730" s="274">
        <f>ROUND(C313,0)</f>
        <v>702192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50501647</v>
      </c>
      <c r="AV730" s="274">
        <f>ROUND(C323,0)</f>
        <v>0</v>
      </c>
      <c r="AW730" s="274">
        <f>ROUND(C324,0)</f>
        <v>0</v>
      </c>
      <c r="AX730" s="274">
        <f>ROUND(C325,0)</f>
        <v>0</v>
      </c>
      <c r="AY730" s="274">
        <f>ROUND(C326,0)</f>
        <v>0</v>
      </c>
      <c r="AZ730" s="274">
        <f>ROUND(C327,0)</f>
        <v>0</v>
      </c>
      <c r="BA730" s="274">
        <f>ROUND(C328,0)</f>
        <v>0</v>
      </c>
      <c r="BB730" s="274">
        <f>ROUND(C332,0)</f>
        <v>10855689</v>
      </c>
      <c r="BC730" s="274"/>
      <c r="BD730" s="274"/>
      <c r="BE730" s="274">
        <f>ROUND(C337,0)</f>
        <v>0</v>
      </c>
      <c r="BF730" s="274">
        <f>ROUND(C336,0)</f>
        <v>0</v>
      </c>
      <c r="BG730" s="274"/>
      <c r="BH730" s="274"/>
      <c r="BI730" s="274">
        <f>ROUND(CE60,2)</f>
        <v>230.28</v>
      </c>
      <c r="BJ730" s="274">
        <f>ROUND(C359,0)</f>
        <v>7610277</v>
      </c>
      <c r="BK730" s="274">
        <f>ROUND(C360,0)</f>
        <v>78391338</v>
      </c>
      <c r="BL730" s="274">
        <f>ROUND(C364,0)</f>
        <v>46138206</v>
      </c>
      <c r="BM730" s="274">
        <f>ROUND(C365,0)</f>
        <v>1260116</v>
      </c>
      <c r="BN730" s="274">
        <f>ROUND(C366,0)</f>
        <v>520754</v>
      </c>
      <c r="BO730" s="274">
        <f>ROUND(C370,0)</f>
        <v>1337196</v>
      </c>
      <c r="BP730" s="274">
        <f>ROUND(C371,0)</f>
        <v>581383</v>
      </c>
      <c r="BQ730" s="274">
        <f>ROUND(C378,0)</f>
        <v>19085008</v>
      </c>
      <c r="BR730" s="274">
        <f>ROUND(C379,0)</f>
        <v>4181335</v>
      </c>
      <c r="BS730" s="274">
        <f>ROUND(C380,0)</f>
        <v>1043055</v>
      </c>
      <c r="BT730" s="274">
        <f>ROUND(C381,0)</f>
        <v>2051812</v>
      </c>
      <c r="BU730" s="274">
        <f>ROUND(C382,0)</f>
        <v>400519</v>
      </c>
      <c r="BV730" s="274">
        <f>ROUND(C383,0)</f>
        <v>5040038</v>
      </c>
      <c r="BW730" s="274">
        <f>ROUND(C384,0)</f>
        <v>2578602</v>
      </c>
      <c r="BX730" s="274">
        <f>ROUND(C385,0)</f>
        <v>103545</v>
      </c>
      <c r="BY730" s="274">
        <f>ROUND(C386,0)</f>
        <v>127797</v>
      </c>
      <c r="BZ730" s="274">
        <f>ROUND(C387,0)</f>
        <v>73015</v>
      </c>
      <c r="CA730" s="274">
        <f>ROUND(C388,0)</f>
        <v>1715380</v>
      </c>
      <c r="CB730" s="274">
        <f>C363</f>
        <v>2599337</v>
      </c>
      <c r="CC730" s="274">
        <f>ROUND(C389,0)</f>
        <v>855471</v>
      </c>
      <c r="CD730" s="274">
        <f>ROUND(C392,0)</f>
        <v>1433675</v>
      </c>
      <c r="CE730" s="274">
        <f>ROUND(C394,0)</f>
        <v>0</v>
      </c>
      <c r="CF730" s="201">
        <f>ROUND(C395,0)</f>
        <v>0</v>
      </c>
    </row>
    <row r="731" spans="1:84" ht="12.6" customHeight="1" x14ac:dyDescent="0.2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" customHeight="1" x14ac:dyDescent="0.2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186*2018*6010*A</v>
      </c>
      <c r="B734" s="274">
        <f>ROUND(C59,0)</f>
        <v>0</v>
      </c>
      <c r="C734" s="274">
        <f>ROUND(C60,2)</f>
        <v>0</v>
      </c>
      <c r="D734" s="274">
        <f>ROUND(C61,0)</f>
        <v>0</v>
      </c>
      <c r="E734" s="274">
        <f>ROUND(C62,0)</f>
        <v>0</v>
      </c>
      <c r="F734" s="274">
        <f>ROUND(C63,0)</f>
        <v>0</v>
      </c>
      <c r="G734" s="274">
        <f>ROUND(C64,0)</f>
        <v>0</v>
      </c>
      <c r="H734" s="274">
        <f>ROUND(C65,0)</f>
        <v>0</v>
      </c>
      <c r="I734" s="274">
        <f>ROUND(C66,0)</f>
        <v>0</v>
      </c>
      <c r="J734" s="274">
        <f>ROUND(C67,0)</f>
        <v>0</v>
      </c>
      <c r="K734" s="274">
        <f>ROUND(C68,0)</f>
        <v>0</v>
      </c>
      <c r="L734" s="274">
        <f>ROUND(C69,0)</f>
        <v>0</v>
      </c>
      <c r="M734" s="274">
        <f>ROUND(C70,0)</f>
        <v>0</v>
      </c>
      <c r="N734" s="274">
        <f>ROUND(C75,0)</f>
        <v>0</v>
      </c>
      <c r="O734" s="274">
        <f>ROUND(C73,0)</f>
        <v>0</v>
      </c>
      <c r="P734" s="274">
        <f>IF(C76&gt;0,ROUND(C76,0),0)</f>
        <v>0</v>
      </c>
      <c r="Q734" s="274">
        <f>IF(C77&gt;0,ROUND(C77,0),0)</f>
        <v>0</v>
      </c>
      <c r="R734" s="274">
        <f>IF(C78&gt;0,ROUND(C78,0),0)</f>
        <v>0</v>
      </c>
      <c r="S734" s="274">
        <f>IF(C79&gt;0,ROUND(C79,0),0)</f>
        <v>0</v>
      </c>
      <c r="T734" s="274">
        <f>IF(C80&gt;0,ROUND(C80,2),0)</f>
        <v>0</v>
      </c>
      <c r="U734" s="274"/>
      <c r="V734" s="274"/>
      <c r="W734" s="274"/>
      <c r="X734" s="274"/>
      <c r="Y734" s="274">
        <f>IF(M668&lt;&gt;0,ROUND(M668,0),0)</f>
        <v>0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" customHeight="1" x14ac:dyDescent="0.25">
      <c r="A735" s="209" t="str">
        <f>RIGHT($C$83,3)&amp;"*"&amp;RIGHT($C$82,4)&amp;"*"&amp;D$55&amp;"*"&amp;"A"</f>
        <v>186*2018*6030*A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>
        <f t="shared" ref="Y735:Y779" si="21">IF(M669&lt;&gt;0,ROUND(M669,0),0)</f>
        <v>0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" customHeight="1" x14ac:dyDescent="0.25">
      <c r="A736" s="209" t="str">
        <f>RIGHT($C$83,3)&amp;"*"&amp;RIGHT($C$82,4)&amp;"*"&amp;E$55&amp;"*"&amp;"A"</f>
        <v>186*2018*6070*A</v>
      </c>
      <c r="B736" s="274">
        <f>ROUND(E59,0)</f>
        <v>851</v>
      </c>
      <c r="C736" s="276">
        <f>ROUND(E60,2)</f>
        <v>20.29</v>
      </c>
      <c r="D736" s="274">
        <f>ROUND(E61,0)</f>
        <v>1780466</v>
      </c>
      <c r="E736" s="274">
        <f>ROUND(E62,0)</f>
        <v>390082</v>
      </c>
      <c r="F736" s="274">
        <f>ROUND(E63,0)</f>
        <v>0</v>
      </c>
      <c r="G736" s="274">
        <f>ROUND(E64,0)</f>
        <v>103966</v>
      </c>
      <c r="H736" s="274">
        <f>ROUND(E65,0)</f>
        <v>0</v>
      </c>
      <c r="I736" s="274">
        <f>ROUND(E66,0)</f>
        <v>40083</v>
      </c>
      <c r="J736" s="274">
        <f>ROUND(E67,0)</f>
        <v>381183</v>
      </c>
      <c r="K736" s="274">
        <f>ROUND(E68,0)</f>
        <v>12317</v>
      </c>
      <c r="L736" s="274">
        <f>ROUND(E69,0)</f>
        <v>14737</v>
      </c>
      <c r="M736" s="274">
        <f>ROUND(E70,0)</f>
        <v>0</v>
      </c>
      <c r="N736" s="274">
        <f>ROUND(E75,0)</f>
        <v>6110992</v>
      </c>
      <c r="O736" s="274">
        <f>ROUND(E73,0)</f>
        <v>4710654</v>
      </c>
      <c r="P736" s="274">
        <f>IF(E76&gt;0,ROUND(E76,0),0)</f>
        <v>8123</v>
      </c>
      <c r="Q736" s="274">
        <f>IF(E77&gt;0,ROUND(E77,0),0)</f>
        <v>3684</v>
      </c>
      <c r="R736" s="274">
        <f>IF(E78&gt;0,ROUND(E78,0),0)</f>
        <v>3404</v>
      </c>
      <c r="S736" s="274">
        <f>IF(E79&gt;0,ROUND(E79,0),0)</f>
        <v>28373</v>
      </c>
      <c r="T736" s="276">
        <f>IF(E80&gt;0,ROUND(E80,2),0)</f>
        <v>9.44</v>
      </c>
      <c r="U736" s="274"/>
      <c r="V736" s="275"/>
      <c r="W736" s="274"/>
      <c r="X736" s="274"/>
      <c r="Y736" s="274">
        <f t="shared" si="21"/>
        <v>1774890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" customHeight="1" x14ac:dyDescent="0.25">
      <c r="A737" s="209" t="str">
        <f>RIGHT($C$83,3)&amp;"*"&amp;RIGHT($C$82,4)&amp;"*"&amp;F$55&amp;"*"&amp;"A"</f>
        <v>186*2018*6100*A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>
        <f t="shared" si="21"/>
        <v>0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" customHeight="1" x14ac:dyDescent="0.25">
      <c r="A738" s="209" t="str">
        <f>RIGHT($C$83,3)&amp;"*"&amp;RIGHT($C$82,4)&amp;"*"&amp;G$55&amp;"*"&amp;"A"</f>
        <v>186*2018*6120*A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>
        <f t="shared" si="21"/>
        <v>0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" customHeight="1" x14ac:dyDescent="0.25">
      <c r="A739" s="209" t="str">
        <f>RIGHT($C$83,3)&amp;"*"&amp;RIGHT($C$82,4)&amp;"*"&amp;H$55&amp;"*"&amp;"A"</f>
        <v>186*2018*6140*A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>
        <f t="shared" si="21"/>
        <v>0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" customHeight="1" x14ac:dyDescent="0.25">
      <c r="A740" s="209" t="str">
        <f>RIGHT($C$83,3)&amp;"*"&amp;RIGHT($C$82,4)&amp;"*"&amp;I$55&amp;"*"&amp;"A"</f>
        <v>186*2018*6150*A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>
        <f t="shared" si="21"/>
        <v>0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" customHeight="1" x14ac:dyDescent="0.25">
      <c r="A741" s="209" t="str">
        <f>RIGHT($C$83,3)&amp;"*"&amp;RIGHT($C$82,4)&amp;"*"&amp;J$55&amp;"*"&amp;"A"</f>
        <v>186*2018*6170*A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>
        <f t="shared" si="21"/>
        <v>0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" customHeight="1" x14ac:dyDescent="0.25">
      <c r="A742" s="209" t="str">
        <f>RIGHT($C$83,3)&amp;"*"&amp;RIGHT($C$82,4)&amp;"*"&amp;K$55&amp;"*"&amp;"A"</f>
        <v>186*2018*6200*A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>
        <f t="shared" si="21"/>
        <v>0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" customHeight="1" x14ac:dyDescent="0.25">
      <c r="A743" s="209" t="str">
        <f>RIGHT($C$83,3)&amp;"*"&amp;RIGHT($C$82,4)&amp;"*"&amp;L$55&amp;"*"&amp;"A"</f>
        <v>186*2018*6210*A</v>
      </c>
      <c r="B743" s="274">
        <f>ROUND(L59,0)</f>
        <v>527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1397885</v>
      </c>
      <c r="O743" s="274">
        <f>ROUND(L73,0)</f>
        <v>1397885</v>
      </c>
      <c r="P743" s="274">
        <f>IF(L76&gt;0,ROUND(L76,0),0)</f>
        <v>0</v>
      </c>
      <c r="Q743" s="274">
        <f>IF(L77&gt;0,ROUND(L77,0),0)</f>
        <v>2281</v>
      </c>
      <c r="R743" s="274">
        <f>IF(L78&gt;0,ROUND(L78,0),0)</f>
        <v>0</v>
      </c>
      <c r="S743" s="274">
        <f>IF(L79&gt;0,ROUND(L79,0),0)</f>
        <v>73141</v>
      </c>
      <c r="T743" s="276">
        <f>IF(L80&gt;0,ROUND(L80,2),0)</f>
        <v>0</v>
      </c>
      <c r="U743" s="274"/>
      <c r="V743" s="275"/>
      <c r="W743" s="274"/>
      <c r="X743" s="274"/>
      <c r="Y743" s="274">
        <f t="shared" si="21"/>
        <v>328859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" customHeight="1" x14ac:dyDescent="0.25">
      <c r="A744" s="209" t="str">
        <f>RIGHT($C$83,3)&amp;"*"&amp;RIGHT($C$82,4)&amp;"*"&amp;M$55&amp;"*"&amp;"A"</f>
        <v>186*2018*6330*A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>
        <f t="shared" si="21"/>
        <v>0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" customHeight="1" x14ac:dyDescent="0.25">
      <c r="A745" s="209" t="str">
        <f>RIGHT($C$83,3)&amp;"*"&amp;RIGHT($C$82,4)&amp;"*"&amp;N$55&amp;"*"&amp;"A"</f>
        <v>186*2018*6400*A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>
        <f t="shared" si="21"/>
        <v>0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" customHeight="1" x14ac:dyDescent="0.25">
      <c r="A746" s="209" t="str">
        <f>RIGHT($C$83,3)&amp;"*"&amp;RIGHT($C$82,4)&amp;"*"&amp;O$55&amp;"*"&amp;"A"</f>
        <v>186*2018*7010*A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>
        <f t="shared" si="21"/>
        <v>0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" customHeight="1" x14ac:dyDescent="0.25">
      <c r="A747" s="209" t="str">
        <f>RIGHT($C$83,3)&amp;"*"&amp;RIGHT($C$82,4)&amp;"*"&amp;P$55&amp;"*"&amp;"A"</f>
        <v>186*2018*7020*A</v>
      </c>
      <c r="B747" s="274">
        <f>ROUND(P59,0)</f>
        <v>0</v>
      </c>
      <c r="C747" s="276">
        <f>ROUND(P60,2)</f>
        <v>0</v>
      </c>
      <c r="D747" s="274">
        <f>ROUND(P61,0)</f>
        <v>0</v>
      </c>
      <c r="E747" s="274">
        <f>ROUND(P62,0)</f>
        <v>0</v>
      </c>
      <c r="F747" s="274">
        <f>ROUND(P63,0)</f>
        <v>0</v>
      </c>
      <c r="G747" s="274">
        <f>ROUND(P64,0)</f>
        <v>0</v>
      </c>
      <c r="H747" s="274">
        <f>ROUND(P65,0)</f>
        <v>0</v>
      </c>
      <c r="I747" s="274">
        <f>ROUND(P66,0)</f>
        <v>0</v>
      </c>
      <c r="J747" s="274">
        <f>ROUND(P67,0)</f>
        <v>0</v>
      </c>
      <c r="K747" s="274">
        <f>ROUND(P68,0)</f>
        <v>0</v>
      </c>
      <c r="L747" s="274">
        <f>ROUND(P69,0)</f>
        <v>0</v>
      </c>
      <c r="M747" s="274">
        <f>ROUND(P70,0)</f>
        <v>0</v>
      </c>
      <c r="N747" s="274">
        <f>ROUND(P75,0)</f>
        <v>0</v>
      </c>
      <c r="O747" s="274">
        <f>ROUND(P73,0)</f>
        <v>0</v>
      </c>
      <c r="P747" s="274">
        <f>IF(P76&gt;0,ROUND(P76,0),0)</f>
        <v>0</v>
      </c>
      <c r="Q747" s="274">
        <f>IF(P77&gt;0,ROUND(P77,0),0)</f>
        <v>0</v>
      </c>
      <c r="R747" s="274">
        <f>IF(P78&gt;0,ROUND(P78,0),0)</f>
        <v>0</v>
      </c>
      <c r="S747" s="274">
        <f>IF(P79&gt;0,ROUND(P79,0),0)</f>
        <v>0</v>
      </c>
      <c r="T747" s="276">
        <f>IF(P80&gt;0,ROUND(P80,2),0)</f>
        <v>0</v>
      </c>
      <c r="U747" s="274"/>
      <c r="V747" s="275"/>
      <c r="W747" s="274"/>
      <c r="X747" s="274"/>
      <c r="Y747" s="274">
        <f t="shared" si="21"/>
        <v>0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" customHeight="1" x14ac:dyDescent="0.25">
      <c r="A748" s="209" t="str">
        <f>RIGHT($C$83,3)&amp;"*"&amp;RIGHT($C$82,4)&amp;"*"&amp;Q$55&amp;"*"&amp;"A"</f>
        <v>186*2018*7030*A</v>
      </c>
      <c r="B748" s="274">
        <f>ROUND(Q59,0)</f>
        <v>0</v>
      </c>
      <c r="C748" s="276">
        <f>ROUND(Q60,2)</f>
        <v>0</v>
      </c>
      <c r="D748" s="274">
        <f>ROUND(Q61,0)</f>
        <v>0</v>
      </c>
      <c r="E748" s="274">
        <f>ROUND(Q62,0)</f>
        <v>0</v>
      </c>
      <c r="F748" s="274">
        <f>ROUND(Q63,0)</f>
        <v>0</v>
      </c>
      <c r="G748" s="274">
        <f>ROUND(Q64,0)</f>
        <v>0</v>
      </c>
      <c r="H748" s="274">
        <f>ROUND(Q65,0)</f>
        <v>0</v>
      </c>
      <c r="I748" s="274">
        <f>ROUND(Q66,0)</f>
        <v>0</v>
      </c>
      <c r="J748" s="274">
        <f>ROUND(Q67,0)</f>
        <v>0</v>
      </c>
      <c r="K748" s="274">
        <f>ROUND(Q68,0)</f>
        <v>0</v>
      </c>
      <c r="L748" s="274">
        <f>ROUND(Q69,0)</f>
        <v>0</v>
      </c>
      <c r="M748" s="274">
        <f>ROUND(Q70,0)</f>
        <v>0</v>
      </c>
      <c r="N748" s="274">
        <f>ROUND(Q75,0)</f>
        <v>0</v>
      </c>
      <c r="O748" s="274">
        <f>ROUND(Q73,0)</f>
        <v>0</v>
      </c>
      <c r="P748" s="274">
        <f>IF(Q76&gt;0,ROUND(Q76,0),0)</f>
        <v>0</v>
      </c>
      <c r="Q748" s="274">
        <f>IF(Q77&gt;0,ROUND(Q77,0),0)</f>
        <v>0</v>
      </c>
      <c r="R748" s="274">
        <f>IF(Q78&gt;0,ROUND(Q78,0),0)</f>
        <v>0</v>
      </c>
      <c r="S748" s="274">
        <f>IF(Q79&gt;0,ROUND(Q79,0),0)</f>
        <v>0</v>
      </c>
      <c r="T748" s="276">
        <f>IF(Q80&gt;0,ROUND(Q80,2),0)</f>
        <v>0</v>
      </c>
      <c r="U748" s="274"/>
      <c r="V748" s="275"/>
      <c r="W748" s="274"/>
      <c r="X748" s="274"/>
      <c r="Y748" s="274">
        <f t="shared" si="21"/>
        <v>0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" customHeight="1" x14ac:dyDescent="0.25">
      <c r="A749" s="209" t="str">
        <f>RIGHT($C$83,3)&amp;"*"&amp;RIGHT($C$82,4)&amp;"*"&amp;R$55&amp;"*"&amp;"A"</f>
        <v>186*2018*7040*A</v>
      </c>
      <c r="B749" s="274">
        <f>ROUND(R59,0)</f>
        <v>0</v>
      </c>
      <c r="C749" s="276">
        <f>ROUND(R60,2)</f>
        <v>0</v>
      </c>
      <c r="D749" s="274">
        <f>ROUND(R61,0)</f>
        <v>0</v>
      </c>
      <c r="E749" s="274">
        <f>ROUND(R62,0)</f>
        <v>0</v>
      </c>
      <c r="F749" s="274">
        <f>ROUND(R63,0)</f>
        <v>0</v>
      </c>
      <c r="G749" s="274">
        <f>ROUND(R64,0)</f>
        <v>0</v>
      </c>
      <c r="H749" s="274">
        <f>ROUND(R65,0)</f>
        <v>0</v>
      </c>
      <c r="I749" s="274">
        <f>ROUND(R66,0)</f>
        <v>0</v>
      </c>
      <c r="J749" s="274">
        <f>ROUND(R67,0)</f>
        <v>0</v>
      </c>
      <c r="K749" s="274">
        <f>ROUND(R68,0)</f>
        <v>0</v>
      </c>
      <c r="L749" s="274">
        <f>ROUND(R69,0)</f>
        <v>0</v>
      </c>
      <c r="M749" s="274">
        <f>ROUND(R70,0)</f>
        <v>0</v>
      </c>
      <c r="N749" s="274">
        <f>ROUND(R75,0)</f>
        <v>0</v>
      </c>
      <c r="O749" s="274">
        <f>ROUND(R73,0)</f>
        <v>0</v>
      </c>
      <c r="P749" s="274">
        <f>IF(R76&gt;0,ROUND(R76,0),0)</f>
        <v>0</v>
      </c>
      <c r="Q749" s="274">
        <f>IF(R77&gt;0,ROUND(R77,0),0)</f>
        <v>0</v>
      </c>
      <c r="R749" s="274">
        <f>IF(R78&gt;0,ROUND(R78,0),0)</f>
        <v>0</v>
      </c>
      <c r="S749" s="274">
        <f>IF(R79&gt;0,ROUND(R79,0),0)</f>
        <v>0</v>
      </c>
      <c r="T749" s="276">
        <f>IF(R80&gt;0,ROUND(R80,2),0)</f>
        <v>0</v>
      </c>
      <c r="U749" s="274"/>
      <c r="V749" s="275"/>
      <c r="W749" s="274"/>
      <c r="X749" s="274"/>
      <c r="Y749" s="274">
        <f t="shared" si="21"/>
        <v>0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" customHeight="1" x14ac:dyDescent="0.25">
      <c r="A750" s="209" t="str">
        <f>RIGHT($C$83,3)&amp;"*"&amp;RIGHT($C$82,4)&amp;"*"&amp;S$55&amp;"*"&amp;"A"</f>
        <v>186*2018*7050*A</v>
      </c>
      <c r="B750" s="274"/>
      <c r="C750" s="276">
        <f>ROUND(S60,2)</f>
        <v>0</v>
      </c>
      <c r="D750" s="274">
        <f>ROUND(S61,0)</f>
        <v>0</v>
      </c>
      <c r="E750" s="274">
        <f>ROUND(S62,0)</f>
        <v>0</v>
      </c>
      <c r="F750" s="274">
        <f>ROUND(S63,0)</f>
        <v>0</v>
      </c>
      <c r="G750" s="274">
        <f>ROUND(S64,0)</f>
        <v>-10230</v>
      </c>
      <c r="H750" s="274">
        <f>ROUND(S65,0)</f>
        <v>0</v>
      </c>
      <c r="I750" s="274">
        <f>ROUND(S66,0)</f>
        <v>0</v>
      </c>
      <c r="J750" s="274">
        <f>ROUND(S67,0)</f>
        <v>0</v>
      </c>
      <c r="K750" s="274">
        <f>ROUND(S68,0)</f>
        <v>0</v>
      </c>
      <c r="L750" s="274">
        <f>ROUND(S69,0)</f>
        <v>11112</v>
      </c>
      <c r="M750" s="274">
        <f>ROUND(S70,0)</f>
        <v>0</v>
      </c>
      <c r="N750" s="274">
        <f>ROUND(S75,0)</f>
        <v>279970</v>
      </c>
      <c r="O750" s="274">
        <f>ROUND(S73,0)</f>
        <v>68634</v>
      </c>
      <c r="P750" s="274">
        <f>IF(S76&gt;0,ROUND(S76,0),0)</f>
        <v>0</v>
      </c>
      <c r="Q750" s="274">
        <f>IF(S77&gt;0,ROUND(S77,0),0)</f>
        <v>0</v>
      </c>
      <c r="R750" s="274">
        <f>IF(S78&gt;0,ROUND(S78,0),0)</f>
        <v>1842</v>
      </c>
      <c r="S750" s="274">
        <f>IF(S79&gt;0,ROUND(S79,0),0)</f>
        <v>0</v>
      </c>
      <c r="T750" s="276">
        <f>IF(S80&gt;0,ROUND(S80,2),0)</f>
        <v>0</v>
      </c>
      <c r="U750" s="274"/>
      <c r="V750" s="275"/>
      <c r="W750" s="274"/>
      <c r="X750" s="274"/>
      <c r="Y750" s="274">
        <f t="shared" si="21"/>
        <v>92697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" customHeight="1" x14ac:dyDescent="0.25">
      <c r="A751" s="209" t="str">
        <f>RIGHT($C$83,3)&amp;"*"&amp;RIGHT($C$82,4)&amp;"*"&amp;T$55&amp;"*"&amp;"A"</f>
        <v>186*2018*7060*A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>
        <f t="shared" si="21"/>
        <v>0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" customHeight="1" x14ac:dyDescent="0.25">
      <c r="A752" s="209" t="str">
        <f>RIGHT($C$83,3)&amp;"*"&amp;RIGHT($C$82,4)&amp;"*"&amp;U$55&amp;"*"&amp;"A"</f>
        <v>186*2018*7070*A</v>
      </c>
      <c r="B752" s="274">
        <f>ROUND(U59,0)</f>
        <v>139753</v>
      </c>
      <c r="C752" s="276">
        <f>ROUND(U60,2)</f>
        <v>11.49</v>
      </c>
      <c r="D752" s="274">
        <f>ROUND(U61,0)</f>
        <v>645227</v>
      </c>
      <c r="E752" s="274">
        <f>ROUND(U62,0)</f>
        <v>141363</v>
      </c>
      <c r="F752" s="274">
        <f>ROUND(U63,0)</f>
        <v>4973</v>
      </c>
      <c r="G752" s="274">
        <f>ROUND(U64,0)</f>
        <v>464096</v>
      </c>
      <c r="H752" s="274">
        <f>ROUND(U65,0)</f>
        <v>0</v>
      </c>
      <c r="I752" s="274">
        <f>ROUND(U66,0)</f>
        <v>752823</v>
      </c>
      <c r="J752" s="274">
        <f>ROUND(U67,0)</f>
        <v>42562</v>
      </c>
      <c r="K752" s="274">
        <f>ROUND(U68,0)</f>
        <v>1768</v>
      </c>
      <c r="L752" s="274">
        <f>ROUND(U69,0)</f>
        <v>1644</v>
      </c>
      <c r="M752" s="274">
        <f>ROUND(U70,0)</f>
        <v>0</v>
      </c>
      <c r="N752" s="274">
        <f>ROUND(U75,0)</f>
        <v>10633226</v>
      </c>
      <c r="O752" s="274">
        <f>ROUND(U73,0)</f>
        <v>253695</v>
      </c>
      <c r="P752" s="274">
        <f>IF(U76&gt;0,ROUND(U76,0),0)</f>
        <v>907</v>
      </c>
      <c r="Q752" s="274">
        <f>IF(U77&gt;0,ROUND(U77,0),0)</f>
        <v>0</v>
      </c>
      <c r="R752" s="274">
        <f>IF(U78&gt;0,ROUND(U78,0),0)</f>
        <v>1333</v>
      </c>
      <c r="S752" s="274">
        <f>IF(U79&gt;0,ROUND(U79,0),0)</f>
        <v>0</v>
      </c>
      <c r="T752" s="276">
        <f>IF(U80&gt;0,ROUND(U80,2),0)</f>
        <v>0</v>
      </c>
      <c r="U752" s="274"/>
      <c r="V752" s="275"/>
      <c r="W752" s="274"/>
      <c r="X752" s="274"/>
      <c r="Y752" s="274">
        <f t="shared" si="21"/>
        <v>1390070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" customHeight="1" x14ac:dyDescent="0.25">
      <c r="A753" s="209" t="str">
        <f>RIGHT($C$83,3)&amp;"*"&amp;RIGHT($C$82,4)&amp;"*"&amp;V$55&amp;"*"&amp;"A"</f>
        <v>186*2018*7110*A</v>
      </c>
      <c r="B753" s="274">
        <f>ROUND(V59,0)</f>
        <v>0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641</v>
      </c>
      <c r="H753" s="274">
        <f>ROUND(V65,0)</f>
        <v>0</v>
      </c>
      <c r="I753" s="274">
        <f>ROUND(V66,0)</f>
        <v>83</v>
      </c>
      <c r="J753" s="274">
        <f>ROUND(V67,0)</f>
        <v>0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323412</v>
      </c>
      <c r="O753" s="274">
        <f>ROUND(V73,0)</f>
        <v>5304</v>
      </c>
      <c r="P753" s="274">
        <f>IF(V76&gt;0,ROUND(V76,0),0)</f>
        <v>0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>
        <f t="shared" si="21"/>
        <v>27113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" customHeight="1" x14ac:dyDescent="0.25">
      <c r="A754" s="209" t="str">
        <f>RIGHT($C$83,3)&amp;"*"&amp;RIGHT($C$82,4)&amp;"*"&amp;W$55&amp;"*"&amp;"A"</f>
        <v>186*2018*7120*A</v>
      </c>
      <c r="B754" s="274">
        <f>ROUND(W59,0)</f>
        <v>3085</v>
      </c>
      <c r="C754" s="276">
        <f>ROUND(W60,2)</f>
        <v>0</v>
      </c>
      <c r="D754" s="274">
        <f>ROUND(W61,0)</f>
        <v>0</v>
      </c>
      <c r="E754" s="274">
        <f>ROUND(W62,0)</f>
        <v>0</v>
      </c>
      <c r="F754" s="274">
        <f>ROUND(W63,0)</f>
        <v>0</v>
      </c>
      <c r="G754" s="274">
        <f>ROUND(W64,0)</f>
        <v>3066</v>
      </c>
      <c r="H754" s="274">
        <f>ROUND(W65,0)</f>
        <v>0</v>
      </c>
      <c r="I754" s="274">
        <f>ROUND(W66,0)</f>
        <v>234173</v>
      </c>
      <c r="J754" s="274">
        <f>ROUND(W67,0)</f>
        <v>0</v>
      </c>
      <c r="K754" s="274">
        <f>ROUND(W68,0)</f>
        <v>0</v>
      </c>
      <c r="L754" s="274">
        <f>ROUND(W69,0)</f>
        <v>73</v>
      </c>
      <c r="M754" s="274">
        <f>ROUND(W70,0)</f>
        <v>0</v>
      </c>
      <c r="N754" s="274">
        <f>ROUND(W75,0)</f>
        <v>1326909</v>
      </c>
      <c r="O754" s="274">
        <f>ROUND(W73,0)</f>
        <v>47698</v>
      </c>
      <c r="P754" s="274">
        <f>IF(W76&gt;0,ROUND(W76,0),0)</f>
        <v>0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>
        <f t="shared" si="21"/>
        <v>147772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" customHeight="1" x14ac:dyDescent="0.25">
      <c r="A755" s="209" t="str">
        <f>RIGHT($C$83,3)&amp;"*"&amp;RIGHT($C$82,4)&amp;"*"&amp;X$55&amp;"*"&amp;"A"</f>
        <v>186*2018*7130*A</v>
      </c>
      <c r="B755" s="274">
        <f>ROUND(X59,0)</f>
        <v>4080</v>
      </c>
      <c r="C755" s="276">
        <f>ROUND(X60,2)</f>
        <v>0</v>
      </c>
      <c r="D755" s="274">
        <f>ROUND(X61,0)</f>
        <v>0</v>
      </c>
      <c r="E755" s="274">
        <f>ROUND(X62,0)</f>
        <v>0</v>
      </c>
      <c r="F755" s="274">
        <f>ROUND(X63,0)</f>
        <v>0</v>
      </c>
      <c r="G755" s="274">
        <f>ROUND(X64,0)</f>
        <v>38322</v>
      </c>
      <c r="H755" s="274">
        <f>ROUND(X65,0)</f>
        <v>0</v>
      </c>
      <c r="I755" s="274">
        <f>ROUND(X66,0)</f>
        <v>64459</v>
      </c>
      <c r="J755" s="274">
        <f>ROUND(X67,0)</f>
        <v>0</v>
      </c>
      <c r="K755" s="274">
        <f>ROUND(X68,0)</f>
        <v>0</v>
      </c>
      <c r="L755" s="274">
        <f>ROUND(X69,0)</f>
        <v>0</v>
      </c>
      <c r="M755" s="274">
        <f>ROUND(X70,0)</f>
        <v>0</v>
      </c>
      <c r="N755" s="274">
        <f>ROUND(X75,0)</f>
        <v>15351831</v>
      </c>
      <c r="O755" s="274">
        <f>ROUND(X73,0)</f>
        <v>157828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>
        <f t="shared" si="21"/>
        <v>1299149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" customHeight="1" x14ac:dyDescent="0.25">
      <c r="A756" s="209" t="str">
        <f>RIGHT($C$83,3)&amp;"*"&amp;RIGHT($C$82,4)&amp;"*"&amp;Y$55&amp;"*"&amp;"A"</f>
        <v>186*2018*7140*A</v>
      </c>
      <c r="B756" s="274">
        <f>ROUND(Y59,0)</f>
        <v>6670</v>
      </c>
      <c r="C756" s="276">
        <f>ROUND(Y60,2)</f>
        <v>12.47</v>
      </c>
      <c r="D756" s="274">
        <f>ROUND(Y61,0)</f>
        <v>1030210</v>
      </c>
      <c r="E756" s="274">
        <f>ROUND(Y62,0)</f>
        <v>225709</v>
      </c>
      <c r="F756" s="274">
        <f>ROUND(Y63,0)</f>
        <v>0</v>
      </c>
      <c r="G756" s="274">
        <f>ROUND(Y64,0)</f>
        <v>16189</v>
      </c>
      <c r="H756" s="274">
        <f>ROUND(Y65,0)</f>
        <v>0</v>
      </c>
      <c r="I756" s="274">
        <f>ROUND(Y66,0)</f>
        <v>314516</v>
      </c>
      <c r="J756" s="274">
        <f>ROUND(Y67,0)</f>
        <v>125575</v>
      </c>
      <c r="K756" s="274">
        <f>ROUND(Y68,0)</f>
        <v>0</v>
      </c>
      <c r="L756" s="274">
        <f>ROUND(Y69,0)</f>
        <v>1798</v>
      </c>
      <c r="M756" s="274">
        <f>ROUND(Y70,0)</f>
        <v>0</v>
      </c>
      <c r="N756" s="274">
        <f>ROUND(Y75,0)</f>
        <v>10493475</v>
      </c>
      <c r="O756" s="274">
        <f>ROUND(Y73,0)</f>
        <v>212909</v>
      </c>
      <c r="P756" s="274">
        <f>IF(Y76&gt;0,ROUND(Y76,0),0)</f>
        <v>2676</v>
      </c>
      <c r="Q756" s="274">
        <f>IF(Y77&gt;0,ROUND(Y77,0),0)</f>
        <v>0</v>
      </c>
      <c r="R756" s="274">
        <f>IF(Y78&gt;0,ROUND(Y78,0),0)</f>
        <v>1671</v>
      </c>
      <c r="S756" s="274">
        <f>IF(Y79&gt;0,ROUND(Y79,0),0)</f>
        <v>0</v>
      </c>
      <c r="T756" s="276">
        <f>IF(Y80&gt;0,ROUND(Y80,2),0)</f>
        <v>0</v>
      </c>
      <c r="U756" s="274"/>
      <c r="V756" s="275"/>
      <c r="W756" s="274"/>
      <c r="X756" s="274"/>
      <c r="Y756" s="274">
        <f t="shared" si="21"/>
        <v>1305309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" customHeight="1" x14ac:dyDescent="0.25">
      <c r="A757" s="209" t="str">
        <f>RIGHT($C$83,3)&amp;"*"&amp;RIGHT($C$82,4)&amp;"*"&amp;Z$55&amp;"*"&amp;"A"</f>
        <v>186*2018*7150*A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>
        <f t="shared" si="21"/>
        <v>0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" customHeight="1" x14ac:dyDescent="0.25">
      <c r="A758" s="209" t="str">
        <f>RIGHT($C$83,3)&amp;"*"&amp;RIGHT($C$82,4)&amp;"*"&amp;AA$55&amp;"*"&amp;"A"</f>
        <v>186*2018*7160*A</v>
      </c>
      <c r="B758" s="274">
        <f>ROUND(AA59,0)</f>
        <v>0</v>
      </c>
      <c r="C758" s="276">
        <f>ROUND(AA60,2)</f>
        <v>0</v>
      </c>
      <c r="D758" s="274">
        <f>ROUND(AA61,0)</f>
        <v>0</v>
      </c>
      <c r="E758" s="274">
        <f>ROUND(AA62,0)</f>
        <v>0</v>
      </c>
      <c r="F758" s="274">
        <f>ROUND(AA63,0)</f>
        <v>0</v>
      </c>
      <c r="G758" s="274">
        <f>ROUND(AA64,0)</f>
        <v>0</v>
      </c>
      <c r="H758" s="274">
        <f>ROUND(AA65,0)</f>
        <v>0</v>
      </c>
      <c r="I758" s="274">
        <f>ROUND(AA66,0)</f>
        <v>0</v>
      </c>
      <c r="J758" s="274">
        <f>ROUND(AA67,0)</f>
        <v>0</v>
      </c>
      <c r="K758" s="274">
        <f>ROUND(AA68,0)</f>
        <v>0</v>
      </c>
      <c r="L758" s="274">
        <f>ROUND(AA69,0)</f>
        <v>0</v>
      </c>
      <c r="M758" s="274">
        <f>ROUND(AA70,0)</f>
        <v>0</v>
      </c>
      <c r="N758" s="274">
        <f>ROUND(AA75,0)</f>
        <v>0</v>
      </c>
      <c r="O758" s="274">
        <f>ROUND(AA73,0)</f>
        <v>0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>
        <f t="shared" si="21"/>
        <v>0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" customHeight="1" x14ac:dyDescent="0.25">
      <c r="A759" s="209" t="str">
        <f>RIGHT($C$83,3)&amp;"*"&amp;RIGHT($C$82,4)&amp;"*"&amp;AB$55&amp;"*"&amp;"A"</f>
        <v>186*2018*7170*A</v>
      </c>
      <c r="B759" s="274"/>
      <c r="C759" s="276">
        <f>ROUND(AB60,2)</f>
        <v>2.57</v>
      </c>
      <c r="D759" s="274">
        <f>ROUND(AB61,0)</f>
        <v>254201</v>
      </c>
      <c r="E759" s="274">
        <f>ROUND(AB62,0)</f>
        <v>55693</v>
      </c>
      <c r="F759" s="274">
        <f>ROUND(AB63,0)</f>
        <v>0</v>
      </c>
      <c r="G759" s="274">
        <f>ROUND(AB64,0)</f>
        <v>464410</v>
      </c>
      <c r="H759" s="274">
        <f>ROUND(AB65,0)</f>
        <v>0</v>
      </c>
      <c r="I759" s="274">
        <f>ROUND(AB66,0)</f>
        <v>77977</v>
      </c>
      <c r="J759" s="274">
        <f>ROUND(AB67,0)</f>
        <v>13421</v>
      </c>
      <c r="K759" s="274">
        <f>ROUND(AB68,0)</f>
        <v>0</v>
      </c>
      <c r="L759" s="274">
        <f>ROUND(AB69,0)</f>
        <v>1839</v>
      </c>
      <c r="M759" s="274">
        <f>ROUND(AB70,0)</f>
        <v>0</v>
      </c>
      <c r="N759" s="274">
        <f>ROUND(AB75,0)</f>
        <v>1962798</v>
      </c>
      <c r="O759" s="274">
        <f>ROUND(AB73,0)</f>
        <v>401204</v>
      </c>
      <c r="P759" s="274">
        <f>IF(AB76&gt;0,ROUND(AB76,0),0)</f>
        <v>286</v>
      </c>
      <c r="Q759" s="274">
        <f>IF(AB77&gt;0,ROUND(AB77,0),0)</f>
        <v>0</v>
      </c>
      <c r="R759" s="274">
        <f>IF(AB78&gt;0,ROUND(AB78,0),0)</f>
        <v>308</v>
      </c>
      <c r="S759" s="274">
        <f>IF(AB79&gt;0,ROUND(AB79,0),0)</f>
        <v>0</v>
      </c>
      <c r="T759" s="276">
        <f>IF(AB80&gt;0,ROUND(AB80,2),0)</f>
        <v>0.3</v>
      </c>
      <c r="U759" s="274"/>
      <c r="V759" s="275"/>
      <c r="W759" s="274"/>
      <c r="X759" s="274"/>
      <c r="Y759" s="274">
        <f t="shared" si="21"/>
        <v>413941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" customHeight="1" x14ac:dyDescent="0.25">
      <c r="A760" s="209" t="str">
        <f>RIGHT($C$83,3)&amp;"*"&amp;RIGHT($C$82,4)&amp;"*"&amp;AC$55&amp;"*"&amp;"A"</f>
        <v>186*2018*7180*A</v>
      </c>
      <c r="B760" s="274">
        <f>ROUND(AC59,0)</f>
        <v>0</v>
      </c>
      <c r="C760" s="276">
        <f>ROUND(AC60,2)</f>
        <v>0</v>
      </c>
      <c r="D760" s="274">
        <f>ROUND(AC61,0)</f>
        <v>0</v>
      </c>
      <c r="E760" s="274">
        <f>ROUND(AC62,0)</f>
        <v>0</v>
      </c>
      <c r="F760" s="274">
        <f>ROUND(AC63,0)</f>
        <v>0</v>
      </c>
      <c r="G760" s="274">
        <f>ROUND(AC64,0)</f>
        <v>84</v>
      </c>
      <c r="H760" s="274">
        <f>ROUND(AC65,0)</f>
        <v>0</v>
      </c>
      <c r="I760" s="274">
        <f>ROUND(AC66,0)</f>
        <v>0</v>
      </c>
      <c r="J760" s="274">
        <f>ROUND(AC67,0)</f>
        <v>5772</v>
      </c>
      <c r="K760" s="274">
        <f>ROUND(AC68,0)</f>
        <v>0</v>
      </c>
      <c r="L760" s="274">
        <f>ROUND(AC69,0)</f>
        <v>0</v>
      </c>
      <c r="M760" s="274">
        <f>ROUND(AC70,0)</f>
        <v>0</v>
      </c>
      <c r="N760" s="274">
        <f>ROUND(AC75,0)</f>
        <v>462230</v>
      </c>
      <c r="O760" s="274">
        <f>ROUND(AC73,0)</f>
        <v>164852</v>
      </c>
      <c r="P760" s="274">
        <f>IF(AC76&gt;0,ROUND(AC76,0),0)</f>
        <v>123</v>
      </c>
      <c r="Q760" s="274">
        <f>IF(AC77&gt;0,ROUND(AC77,0),0)</f>
        <v>0</v>
      </c>
      <c r="R760" s="274">
        <f>IF(AC78&gt;0,ROUND(AC78,0),0)</f>
        <v>42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>
        <f t="shared" si="21"/>
        <v>44382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" customHeight="1" x14ac:dyDescent="0.25">
      <c r="A761" s="209" t="str">
        <f>RIGHT($C$83,3)&amp;"*"&amp;RIGHT($C$82,4)&amp;"*"&amp;AD$55&amp;"*"&amp;"A"</f>
        <v>186*2018*7190*A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>
        <f t="shared" si="21"/>
        <v>0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" customHeight="1" x14ac:dyDescent="0.25">
      <c r="A762" s="209" t="str">
        <f>RIGHT($C$83,3)&amp;"*"&amp;RIGHT($C$82,4)&amp;"*"&amp;AE$55&amp;"*"&amp;"A"</f>
        <v>186*2018*7200*A</v>
      </c>
      <c r="B762" s="274">
        <f>ROUND(AE59,0)</f>
        <v>2355</v>
      </c>
      <c r="C762" s="276">
        <f>ROUND(AE60,2)</f>
        <v>3.27</v>
      </c>
      <c r="D762" s="274">
        <f>ROUND(AE61,0)</f>
        <v>336455</v>
      </c>
      <c r="E762" s="274">
        <f>ROUND(AE62,0)</f>
        <v>73714</v>
      </c>
      <c r="F762" s="274">
        <f>ROUND(AE63,0)</f>
        <v>0</v>
      </c>
      <c r="G762" s="274">
        <f>ROUND(AE64,0)</f>
        <v>6492</v>
      </c>
      <c r="H762" s="274">
        <f>ROUND(AE65,0)</f>
        <v>0</v>
      </c>
      <c r="I762" s="274">
        <f>ROUND(AE66,0)</f>
        <v>22</v>
      </c>
      <c r="J762" s="274">
        <f>ROUND(AE67,0)</f>
        <v>38667</v>
      </c>
      <c r="K762" s="274">
        <f>ROUND(AE68,0)</f>
        <v>0</v>
      </c>
      <c r="L762" s="274">
        <f>ROUND(AE69,0)</f>
        <v>425</v>
      </c>
      <c r="M762" s="274">
        <f>ROUND(AE70,0)</f>
        <v>0</v>
      </c>
      <c r="N762" s="274">
        <f>ROUND(AE75,0)</f>
        <v>589965</v>
      </c>
      <c r="O762" s="274">
        <f>ROUND(AE73,0)</f>
        <v>70844</v>
      </c>
      <c r="P762" s="274">
        <f>IF(AE76&gt;0,ROUND(AE76,0),0)</f>
        <v>824</v>
      </c>
      <c r="Q762" s="274">
        <f>IF(AE77&gt;0,ROUND(AE77,0),0)</f>
        <v>0</v>
      </c>
      <c r="R762" s="274">
        <f>IF(AE78&gt;0,ROUND(AE78,0),0)</f>
        <v>0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>
        <f t="shared" si="21"/>
        <v>150478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" customHeight="1" x14ac:dyDescent="0.25">
      <c r="A763" s="209" t="str">
        <f>RIGHT($C$83,3)&amp;"*"&amp;RIGHT($C$82,4)&amp;"*"&amp;AF$55&amp;"*"&amp;"A"</f>
        <v>186*2018*7220*A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>
        <f t="shared" si="21"/>
        <v>0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" customHeight="1" x14ac:dyDescent="0.25">
      <c r="A764" s="209" t="str">
        <f>RIGHT($C$83,3)&amp;"*"&amp;RIGHT($C$82,4)&amp;"*"&amp;AG$55&amp;"*"&amp;"A"</f>
        <v>186*2018*7230*A</v>
      </c>
      <c r="B764" s="274">
        <f>ROUND(AG59,0)</f>
        <v>14348</v>
      </c>
      <c r="C764" s="276">
        <f>ROUND(AG60,2)</f>
        <v>26</v>
      </c>
      <c r="D764" s="274">
        <f>ROUND(AG61,0)</f>
        <v>3161402</v>
      </c>
      <c r="E764" s="274">
        <f>ROUND(AG62,0)</f>
        <v>692632</v>
      </c>
      <c r="F764" s="274">
        <f>ROUND(AG63,0)</f>
        <v>863932</v>
      </c>
      <c r="G764" s="274">
        <f>ROUND(AG64,0)</f>
        <v>181574</v>
      </c>
      <c r="H764" s="274">
        <f>ROUND(AG65,0)</f>
        <v>0</v>
      </c>
      <c r="I764" s="274">
        <f>ROUND(AG66,0)</f>
        <v>25944</v>
      </c>
      <c r="J764" s="274">
        <f>ROUND(AG67,0)</f>
        <v>238996</v>
      </c>
      <c r="K764" s="274">
        <f>ROUND(AG68,0)</f>
        <v>1356</v>
      </c>
      <c r="L764" s="274">
        <f>ROUND(AG69,0)</f>
        <v>16901</v>
      </c>
      <c r="M764" s="274">
        <f>ROUND(AG70,0)</f>
        <v>0</v>
      </c>
      <c r="N764" s="274">
        <f>ROUND(AG75,0)</f>
        <v>24024455</v>
      </c>
      <c r="O764" s="274">
        <f>ROUND(AG73,0)</f>
        <v>185038</v>
      </c>
      <c r="P764" s="274">
        <f>IF(AG76&gt;0,ROUND(AG76,0),0)</f>
        <v>5093</v>
      </c>
      <c r="Q764" s="274">
        <f>IF(AG77&gt;0,ROUND(AG77,0),0)</f>
        <v>0</v>
      </c>
      <c r="R764" s="274">
        <f>IF(AG78&gt;0,ROUND(AG78,0),0)</f>
        <v>1637</v>
      </c>
      <c r="S764" s="274">
        <f>IF(AG79&gt;0,ROUND(AG79,0),0)</f>
        <v>0</v>
      </c>
      <c r="T764" s="276">
        <f>IF(AG80&gt;0,ROUND(AG80,2),0)</f>
        <v>15.11</v>
      </c>
      <c r="U764" s="274"/>
      <c r="V764" s="275"/>
      <c r="W764" s="274"/>
      <c r="X764" s="274"/>
      <c r="Y764" s="274">
        <f t="shared" si="21"/>
        <v>3271384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" customHeight="1" x14ac:dyDescent="0.25">
      <c r="A765" s="209" t="str">
        <f>RIGHT($C$83,3)&amp;"*"&amp;RIGHT($C$82,4)&amp;"*"&amp;AH$55&amp;"*"&amp;"A"</f>
        <v>186*2018*7240*A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>
        <f t="shared" si="21"/>
        <v>0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" customHeight="1" x14ac:dyDescent="0.25">
      <c r="A766" s="209" t="str">
        <f>RIGHT($C$83,3)&amp;"*"&amp;RIGHT($C$82,4)&amp;"*"&amp;AI$55&amp;"*"&amp;"A"</f>
        <v>186*2018*7250*A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>
        <f t="shared" si="21"/>
        <v>0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" customHeight="1" x14ac:dyDescent="0.25">
      <c r="A767" s="209" t="str">
        <f>RIGHT($C$83,3)&amp;"*"&amp;RIGHT($C$82,4)&amp;"*"&amp;AJ$55&amp;"*"&amp;"A"</f>
        <v>186*2018*7260*A</v>
      </c>
      <c r="B767" s="274">
        <f>ROUND(AJ59,0)</f>
        <v>52651</v>
      </c>
      <c r="C767" s="276">
        <f>ROUND(AJ60,2)</f>
        <v>72.03</v>
      </c>
      <c r="D767" s="274">
        <f>ROUND(AJ61,0)</f>
        <v>6436749</v>
      </c>
      <c r="E767" s="274">
        <f>ROUND(AJ62,0)</f>
        <v>1410227</v>
      </c>
      <c r="F767" s="274">
        <f>ROUND(AJ63,0)</f>
        <v>4804</v>
      </c>
      <c r="G767" s="274">
        <f>ROUND(AJ64,0)</f>
        <v>355327</v>
      </c>
      <c r="H767" s="274">
        <f>ROUND(AJ65,0)</f>
        <v>28820</v>
      </c>
      <c r="I767" s="274">
        <f>ROUND(AJ66,0)</f>
        <v>95182</v>
      </c>
      <c r="J767" s="274">
        <f>ROUND(AJ67,0)</f>
        <v>634866</v>
      </c>
      <c r="K767" s="274">
        <f>ROUND(AJ68,0)</f>
        <v>63866</v>
      </c>
      <c r="L767" s="274">
        <f>ROUND(AJ69,0)</f>
        <v>29710</v>
      </c>
      <c r="M767" s="274">
        <f>ROUND(AJ70,0)</f>
        <v>0</v>
      </c>
      <c r="N767" s="274">
        <f>ROUND(AJ75,0)</f>
        <v>11697203</v>
      </c>
      <c r="O767" s="274">
        <f>ROUND(AJ73,0)</f>
        <v>0</v>
      </c>
      <c r="P767" s="274">
        <f>IF(AJ76&gt;0,ROUND(AJ76,0),0)</f>
        <v>13529</v>
      </c>
      <c r="Q767" s="274">
        <f>IF(AJ77&gt;0,ROUND(AJ77,0),0)</f>
        <v>0</v>
      </c>
      <c r="R767" s="274">
        <f>IF(AJ78&gt;0,ROUND(AJ78,0),0)</f>
        <v>587</v>
      </c>
      <c r="S767" s="274">
        <f>IF(AJ79&gt;0,ROUND(AJ79,0),0)</f>
        <v>7042</v>
      </c>
      <c r="T767" s="276">
        <f>IF(AJ80&gt;0,ROUND(AJ80,2),0)</f>
        <v>12.16</v>
      </c>
      <c r="U767" s="274"/>
      <c r="V767" s="275"/>
      <c r="W767" s="274"/>
      <c r="X767" s="274"/>
      <c r="Y767" s="274">
        <f t="shared" si="21"/>
        <v>3134407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" customHeight="1" x14ac:dyDescent="0.25">
      <c r="A768" s="209" t="str">
        <f>RIGHT($C$83,3)&amp;"*"&amp;RIGHT($C$82,4)&amp;"*"&amp;AK$55&amp;"*"&amp;"A"</f>
        <v>186*2018*7310*A</v>
      </c>
      <c r="B768" s="274">
        <f>ROUND(AK59,0)</f>
        <v>0</v>
      </c>
      <c r="C768" s="276">
        <f>ROUND(AK60,2)</f>
        <v>0.03</v>
      </c>
      <c r="D768" s="274">
        <f>ROUND(AK61,0)</f>
        <v>3297</v>
      </c>
      <c r="E768" s="274">
        <f>ROUND(AK62,0)</f>
        <v>722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10668</v>
      </c>
      <c r="O768" s="274">
        <f>ROUND(AK73,0)</f>
        <v>10178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>
        <f t="shared" si="21"/>
        <v>1571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" customHeight="1" x14ac:dyDescent="0.25">
      <c r="A769" s="209" t="str">
        <f>RIGHT($C$83,3)&amp;"*"&amp;RIGHT($C$82,4)&amp;"*"&amp;AL$55&amp;"*"&amp;"A"</f>
        <v>186*2018*7320*A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>
        <f t="shared" si="21"/>
        <v>0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" customHeight="1" x14ac:dyDescent="0.25">
      <c r="A770" s="209" t="str">
        <f>RIGHT($C$83,3)&amp;"*"&amp;RIGHT($C$82,4)&amp;"*"&amp;AM$55&amp;"*"&amp;"A"</f>
        <v>186*2018*7330*A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>
        <f t="shared" si="21"/>
        <v>0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" customHeight="1" x14ac:dyDescent="0.25">
      <c r="A771" s="209" t="str">
        <f>RIGHT($C$83,3)&amp;"*"&amp;RIGHT($C$82,4)&amp;"*"&amp;AN$55&amp;"*"&amp;"A"</f>
        <v>186*2018*7340*A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>
        <f t="shared" si="21"/>
        <v>0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" customHeight="1" x14ac:dyDescent="0.25">
      <c r="A772" s="209" t="str">
        <f>RIGHT($C$83,3)&amp;"*"&amp;RIGHT($C$82,4)&amp;"*"&amp;AO$55&amp;"*"&amp;"A"</f>
        <v>186*2018*7350*A</v>
      </c>
      <c r="B772" s="274">
        <f>ROUND(AO59,0)</f>
        <v>7906</v>
      </c>
      <c r="C772" s="276">
        <f>ROUND(AO60,2)</f>
        <v>0</v>
      </c>
      <c r="D772" s="274">
        <f>ROUND(AO61,0)</f>
        <v>0</v>
      </c>
      <c r="E772" s="274">
        <f>ROUND(AO62,0)</f>
        <v>0</v>
      </c>
      <c r="F772" s="274">
        <f>ROUND(AO63,0)</f>
        <v>0</v>
      </c>
      <c r="G772" s="274">
        <f>ROUND(AO64,0)</f>
        <v>29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0</v>
      </c>
      <c r="M772" s="274">
        <f>ROUND(AO70,0)</f>
        <v>0</v>
      </c>
      <c r="N772" s="274">
        <f>ROUND(AO75,0)</f>
        <v>1335721</v>
      </c>
      <c r="O772" s="274">
        <f>ROUND(AO73,0)</f>
        <v>-76446</v>
      </c>
      <c r="P772" s="274">
        <f>IF(AO76&gt;0,ROUND(AO76,0),0)</f>
        <v>0</v>
      </c>
      <c r="Q772" s="274">
        <f>IF(AO77&gt;0,ROUND(AO77,0),0)</f>
        <v>0</v>
      </c>
      <c r="R772" s="274">
        <f>IF(AO78&gt;0,ROUND(AO78,0),0)</f>
        <v>433</v>
      </c>
      <c r="S772" s="274">
        <f>IF(AO79&gt;0,ROUND(AO79,0),0)</f>
        <v>0</v>
      </c>
      <c r="T772" s="276">
        <f>IF(AO80&gt;0,ROUND(AO80,2),0)</f>
        <v>0</v>
      </c>
      <c r="U772" s="274"/>
      <c r="V772" s="275"/>
      <c r="W772" s="274"/>
      <c r="X772" s="274"/>
      <c r="Y772" s="274">
        <f t="shared" si="21"/>
        <v>127768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" customHeight="1" x14ac:dyDescent="0.25">
      <c r="A773" s="209" t="str">
        <f>RIGHT($C$83,3)&amp;"*"&amp;RIGHT($C$82,4)&amp;"*"&amp;AP$55&amp;"*"&amp;"A"</f>
        <v>186*2018*7380*A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>
        <f t="shared" si="21"/>
        <v>0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" customHeight="1" x14ac:dyDescent="0.25">
      <c r="A774" s="209" t="str">
        <f>RIGHT($C$83,3)&amp;"*"&amp;RIGHT($C$82,4)&amp;"*"&amp;AQ$55&amp;"*"&amp;"A"</f>
        <v>186*2018*7390*A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>
        <f t="shared" si="21"/>
        <v>0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" customHeight="1" x14ac:dyDescent="0.25">
      <c r="A775" s="209" t="str">
        <f>RIGHT($C$83,3)&amp;"*"&amp;RIGHT($C$82,4)&amp;"*"&amp;AR$55&amp;"*"&amp;"A"</f>
        <v>186*2018*7400*A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>
        <f t="shared" si="21"/>
        <v>0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" customHeight="1" x14ac:dyDescent="0.25">
      <c r="A776" s="209" t="str">
        <f>RIGHT($C$83,3)&amp;"*"&amp;RIGHT($C$82,4)&amp;"*"&amp;AS$55&amp;"*"&amp;"A"</f>
        <v>186*2018*7410*A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>
        <f t="shared" si="21"/>
        <v>0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" customHeight="1" x14ac:dyDescent="0.25">
      <c r="A777" s="209" t="str">
        <f>RIGHT($C$83,3)&amp;"*"&amp;RIGHT($C$82,4)&amp;"*"&amp;AT$55&amp;"*"&amp;"A"</f>
        <v>186*2018*7420*A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>
        <f t="shared" si="21"/>
        <v>0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" customHeight="1" x14ac:dyDescent="0.25">
      <c r="A778" s="209" t="str">
        <f>RIGHT($C$83,3)&amp;"*"&amp;RIGHT($C$82,4)&amp;"*"&amp;AU$55&amp;"*"&amp;"A"</f>
        <v>186*2018*7430*A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>
        <f t="shared" si="21"/>
        <v>0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" customHeight="1" x14ac:dyDescent="0.25">
      <c r="A779" s="209" t="str">
        <f>RIGHT($C$83,3)&amp;"*"&amp;RIGHT($C$82,4)&amp;"*"&amp;AV$55&amp;"*"&amp;"A"</f>
        <v>186*2018*7490*A</v>
      </c>
      <c r="B779" s="274"/>
      <c r="C779" s="276">
        <f>ROUND(AV60,2)</f>
        <v>0</v>
      </c>
      <c r="D779" s="274">
        <f>ROUND(AV61,0)</f>
        <v>0</v>
      </c>
      <c r="E779" s="274">
        <f>ROUND(AV62,0)</f>
        <v>0</v>
      </c>
      <c r="F779" s="274">
        <f>ROUND(AV63,0)</f>
        <v>0</v>
      </c>
      <c r="G779" s="274">
        <f>ROUND(AV64,0)</f>
        <v>17</v>
      </c>
      <c r="H779" s="274">
        <f>ROUND(AV65,0)</f>
        <v>0</v>
      </c>
      <c r="I779" s="274">
        <f>ROUND(AV66,0)</f>
        <v>0</v>
      </c>
      <c r="J779" s="274">
        <f>ROUND(AV67,0)</f>
        <v>0</v>
      </c>
      <c r="K779" s="274">
        <f>ROUND(AV68,0)</f>
        <v>0</v>
      </c>
      <c r="L779" s="274">
        <f>ROUND(AV69,0)</f>
        <v>0</v>
      </c>
      <c r="M779" s="274">
        <f>ROUND(AV70,0)</f>
        <v>0</v>
      </c>
      <c r="N779" s="274">
        <f>ROUND(AV75,0)</f>
        <v>875</v>
      </c>
      <c r="O779" s="274">
        <f>ROUND(AV73,0)</f>
        <v>0</v>
      </c>
      <c r="P779" s="274">
        <f>IF(AV76&gt;0,ROUND(AV76,0),0)</f>
        <v>0</v>
      </c>
      <c r="Q779" s="274">
        <f>IF(AV77&gt;0,ROUND(AV77,0),0)</f>
        <v>0</v>
      </c>
      <c r="R779" s="274">
        <f>IF(AV78&gt;0,ROUND(AV78,0),0)</f>
        <v>0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>
        <f t="shared" si="21"/>
        <v>79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" customHeight="1" x14ac:dyDescent="0.25">
      <c r="A780" s="209" t="str">
        <f>RIGHT($C$83,3)&amp;"*"&amp;RIGHT($C$82,4)&amp;"*"&amp;AW$55&amp;"*"&amp;"A"</f>
        <v>186*2018*8200*A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" customHeight="1" x14ac:dyDescent="0.25">
      <c r="A781" s="209" t="str">
        <f>RIGHT($C$83,3)&amp;"*"&amp;RIGHT($C$82,4)&amp;"*"&amp;AX$55&amp;"*"&amp;"A"</f>
        <v>186*2018*8310*A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" customHeight="1" x14ac:dyDescent="0.25">
      <c r="A782" s="209" t="str">
        <f>RIGHT($C$83,3)&amp;"*"&amp;RIGHT($C$82,4)&amp;"*"&amp;AY$55&amp;"*"&amp;"A"</f>
        <v>186*2018*8320*A</v>
      </c>
      <c r="B782" s="274">
        <f>ROUND(AY59,0)</f>
        <v>5965</v>
      </c>
      <c r="C782" s="276">
        <f>ROUND(AY60,2)</f>
        <v>4.09</v>
      </c>
      <c r="D782" s="274">
        <f>ROUND(AY61,0)</f>
        <v>198536</v>
      </c>
      <c r="E782" s="274">
        <f>ROUND(AY62,0)</f>
        <v>43497</v>
      </c>
      <c r="F782" s="274">
        <f>ROUND(AY63,0)</f>
        <v>2363</v>
      </c>
      <c r="G782" s="274">
        <f>ROUND(AY64,0)</f>
        <v>72617</v>
      </c>
      <c r="H782" s="274">
        <f>ROUND(AY65,0)</f>
        <v>0</v>
      </c>
      <c r="I782" s="274">
        <f>ROUND(AY66,0)</f>
        <v>1803</v>
      </c>
      <c r="J782" s="274">
        <f>ROUND(AY67,0)</f>
        <v>64946</v>
      </c>
      <c r="K782" s="274">
        <f>ROUND(AY68,0)</f>
        <v>0</v>
      </c>
      <c r="L782" s="274">
        <f>ROUND(AY69,0)</f>
        <v>603</v>
      </c>
      <c r="M782" s="274">
        <f>ROUND(AY70,0)</f>
        <v>0</v>
      </c>
      <c r="N782" s="274"/>
      <c r="O782" s="274"/>
      <c r="P782" s="274">
        <f>IF(AY76&gt;0,ROUND(AY76,0),0)</f>
        <v>1384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" customHeight="1" x14ac:dyDescent="0.25">
      <c r="A783" s="209" t="str">
        <f>RIGHT($C$83,3)&amp;"*"&amp;RIGHT($C$82,4)&amp;"*"&amp;AZ$55&amp;"*"&amp;"A"</f>
        <v>186*2018*8330*A</v>
      </c>
      <c r="B783" s="274">
        <f>ROUND(AZ59,0)</f>
        <v>0</v>
      </c>
      <c r="C783" s="276">
        <f>ROUND(AZ60,2)</f>
        <v>0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1200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" customHeight="1" x14ac:dyDescent="0.25">
      <c r="A784" s="209" t="str">
        <f>RIGHT($C$83,3)&amp;"*"&amp;RIGHT($C$82,4)&amp;"*"&amp;BA$55&amp;"*"&amp;"A"</f>
        <v>186*2018*8350*A</v>
      </c>
      <c r="B784" s="274">
        <f>ROUND(BA59,0)</f>
        <v>0</v>
      </c>
      <c r="C784" s="276">
        <f>ROUND(BA60,2)</f>
        <v>0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0</v>
      </c>
      <c r="H784" s="274">
        <f>ROUND(BA65,0)</f>
        <v>0</v>
      </c>
      <c r="I784" s="274">
        <f>ROUND(BA66,0)</f>
        <v>0</v>
      </c>
      <c r="J784" s="274">
        <f>ROUND(BA67,0)</f>
        <v>0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0</v>
      </c>
      <c r="Q784" s="274">
        <f>IF(BA77&gt;0,ROUND(BA77,0),0)</f>
        <v>0</v>
      </c>
      <c r="R784" s="274">
        <f>IF(BA78&gt;0,ROUND(BA78,0),0)</f>
        <v>879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" customHeight="1" x14ac:dyDescent="0.25">
      <c r="A785" s="209" t="str">
        <f>RIGHT($C$83,3)&amp;"*"&amp;RIGHT($C$82,4)&amp;"*"&amp;BB$55&amp;"*"&amp;"A"</f>
        <v>186*2018*8360*A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" customHeight="1" x14ac:dyDescent="0.25">
      <c r="A786" s="209" t="str">
        <f>RIGHT($C$83,3)&amp;"*"&amp;RIGHT($C$82,4)&amp;"*"&amp;BC$55&amp;"*"&amp;"A"</f>
        <v>186*2018*8370*A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" customHeight="1" x14ac:dyDescent="0.25">
      <c r="A787" s="209" t="str">
        <f>RIGHT($C$83,3)&amp;"*"&amp;RIGHT($C$82,4)&amp;"*"&amp;BD$55&amp;"*"&amp;"A"</f>
        <v>186*2018*8420*A</v>
      </c>
      <c r="B787" s="274"/>
      <c r="C787" s="276">
        <f>ROUND(BD60,2)</f>
        <v>2.99</v>
      </c>
      <c r="D787" s="274">
        <f>ROUND(BD61,0)</f>
        <v>170341</v>
      </c>
      <c r="E787" s="274">
        <f>ROUND(BD62,0)</f>
        <v>37320</v>
      </c>
      <c r="F787" s="274">
        <f>ROUND(BD63,0)</f>
        <v>0</v>
      </c>
      <c r="G787" s="274">
        <f>ROUND(BD64,0)</f>
        <v>28571</v>
      </c>
      <c r="H787" s="274">
        <f>ROUND(BD65,0)</f>
        <v>0</v>
      </c>
      <c r="I787" s="274">
        <f>ROUND(BD66,0)</f>
        <v>326</v>
      </c>
      <c r="J787" s="274">
        <f>ROUND(BD67,0)</f>
        <v>42562</v>
      </c>
      <c r="K787" s="274">
        <f>ROUND(BD68,0)</f>
        <v>0</v>
      </c>
      <c r="L787" s="274">
        <f>ROUND(BD69,0)</f>
        <v>9154</v>
      </c>
      <c r="M787" s="274">
        <f>ROUND(BD70,0)</f>
        <v>0</v>
      </c>
      <c r="N787" s="274"/>
      <c r="O787" s="274"/>
      <c r="P787" s="274">
        <f>IF(BD76&gt;0,ROUND(BD76,0),0)</f>
        <v>907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" customHeight="1" x14ac:dyDescent="0.25">
      <c r="A788" s="209" t="str">
        <f>RIGHT($C$83,3)&amp;"*"&amp;RIGHT($C$82,4)&amp;"*"&amp;BE$55&amp;"*"&amp;"A"</f>
        <v>186*2018*8430*A</v>
      </c>
      <c r="B788" s="274">
        <f>ROUND(BE59,0)</f>
        <v>54950</v>
      </c>
      <c r="C788" s="276">
        <f>ROUND(BE60,2)</f>
        <v>2.77</v>
      </c>
      <c r="D788" s="274">
        <f>ROUND(BE61,0)</f>
        <v>167940</v>
      </c>
      <c r="E788" s="274">
        <f>ROUND(BE62,0)</f>
        <v>36794</v>
      </c>
      <c r="F788" s="274">
        <f>ROUND(BE63,0)</f>
        <v>0</v>
      </c>
      <c r="G788" s="274">
        <f>ROUND(BE64,0)</f>
        <v>17317</v>
      </c>
      <c r="H788" s="274">
        <f>ROUND(BE65,0)</f>
        <v>282109</v>
      </c>
      <c r="I788" s="274">
        <f>ROUND(BE66,0)</f>
        <v>198988</v>
      </c>
      <c r="J788" s="274">
        <f>ROUND(BE67,0)</f>
        <v>62694</v>
      </c>
      <c r="K788" s="274">
        <f>ROUND(BE68,0)</f>
        <v>10667</v>
      </c>
      <c r="L788" s="274">
        <f>ROUND(BE69,0)</f>
        <v>5531</v>
      </c>
      <c r="M788" s="274">
        <f>ROUND(BE70,0)</f>
        <v>0</v>
      </c>
      <c r="N788" s="274"/>
      <c r="O788" s="274"/>
      <c r="P788" s="274">
        <f>IF(BE76&gt;0,ROUND(BE76,0),0)</f>
        <v>1336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" customHeight="1" x14ac:dyDescent="0.25">
      <c r="A789" s="209" t="str">
        <f>RIGHT($C$83,3)&amp;"*"&amp;RIGHT($C$82,4)&amp;"*"&amp;BF$55&amp;"*"&amp;"A"</f>
        <v>186*2018*8460*A</v>
      </c>
      <c r="B789" s="274"/>
      <c r="C789" s="276">
        <f>ROUND(BF60,2)</f>
        <v>9.35</v>
      </c>
      <c r="D789" s="274">
        <f>ROUND(BF61,0)</f>
        <v>306624</v>
      </c>
      <c r="E789" s="274">
        <f>ROUND(BF62,0)</f>
        <v>67178</v>
      </c>
      <c r="F789" s="274">
        <f>ROUND(BF63,0)</f>
        <v>0</v>
      </c>
      <c r="G789" s="274">
        <f>ROUND(BF64,0)</f>
        <v>87521</v>
      </c>
      <c r="H789" s="274">
        <f>ROUND(BF65,0)</f>
        <v>0</v>
      </c>
      <c r="I789" s="274">
        <f>ROUND(BF66,0)</f>
        <v>94044</v>
      </c>
      <c r="J789" s="274">
        <f>ROUND(BF67,0)</f>
        <v>41671</v>
      </c>
      <c r="K789" s="274">
        <f>ROUND(BF68,0)</f>
        <v>0</v>
      </c>
      <c r="L789" s="274">
        <f>ROUND(BF69,0)</f>
        <v>2257</v>
      </c>
      <c r="M789" s="274">
        <f>ROUND(BF70,0)</f>
        <v>0</v>
      </c>
      <c r="N789" s="274"/>
      <c r="O789" s="274"/>
      <c r="P789" s="274">
        <f>IF(BF76&gt;0,ROUND(BF76,0),0)</f>
        <v>888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" customHeight="1" x14ac:dyDescent="0.25">
      <c r="A790" s="209" t="str">
        <f>RIGHT($C$83,3)&amp;"*"&amp;RIGHT($C$82,4)&amp;"*"&amp;BG$55&amp;"*"&amp;"A"</f>
        <v>186*2018*8470*A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3129</v>
      </c>
      <c r="H790" s="274">
        <f>ROUND(BG65,0)</f>
        <v>87290</v>
      </c>
      <c r="I790" s="274">
        <f>ROUND(BG66,0)</f>
        <v>19953</v>
      </c>
      <c r="J790" s="274">
        <f>ROUND(BG67,0)</f>
        <v>0</v>
      </c>
      <c r="K790" s="274">
        <f>ROUND(BG68,0)</f>
        <v>2517</v>
      </c>
      <c r="L790" s="274">
        <f>ROUND(BG69,0)</f>
        <v>32022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" customHeight="1" x14ac:dyDescent="0.25">
      <c r="A791" s="209" t="str">
        <f>RIGHT($C$83,3)&amp;"*"&amp;RIGHT($C$82,4)&amp;"*"&amp;BH$55&amp;"*"&amp;"A"</f>
        <v>186*2018*8480*A</v>
      </c>
      <c r="B791" s="274"/>
      <c r="C791" s="276">
        <f>ROUND(BH60,2)</f>
        <v>6.44</v>
      </c>
      <c r="D791" s="274">
        <f>ROUND(BH61,0)</f>
        <v>556602</v>
      </c>
      <c r="E791" s="274">
        <f>ROUND(BH62,0)</f>
        <v>121946</v>
      </c>
      <c r="F791" s="274">
        <f>ROUND(BH63,0)</f>
        <v>819</v>
      </c>
      <c r="G791" s="274">
        <f>ROUND(BH64,0)</f>
        <v>98068</v>
      </c>
      <c r="H791" s="274">
        <f>ROUND(BH65,0)</f>
        <v>0</v>
      </c>
      <c r="I791" s="274">
        <f>ROUND(BH66,0)</f>
        <v>1236968</v>
      </c>
      <c r="J791" s="274">
        <f>ROUND(BH67,0)</f>
        <v>20460</v>
      </c>
      <c r="K791" s="274">
        <f>ROUND(BH68,0)</f>
        <v>0</v>
      </c>
      <c r="L791" s="274">
        <f>ROUND(BH69,0)</f>
        <v>73830</v>
      </c>
      <c r="M791" s="274">
        <f>ROUND(BH70,0)</f>
        <v>0</v>
      </c>
      <c r="N791" s="274"/>
      <c r="O791" s="274"/>
      <c r="P791" s="274">
        <f>IF(BH76&gt;0,ROUND(BH76,0),0)</f>
        <v>436</v>
      </c>
      <c r="Q791" s="274">
        <f>IF(BH77&gt;0,ROUND(BH77,0),0)</f>
        <v>0</v>
      </c>
      <c r="R791" s="274">
        <f>IF(BH78&gt;0,ROUND(BH78,0),0)</f>
        <v>2417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" customHeight="1" x14ac:dyDescent="0.25">
      <c r="A792" s="209" t="str">
        <f>RIGHT($C$83,3)&amp;"*"&amp;RIGHT($C$82,4)&amp;"*"&amp;BI$55&amp;"*"&amp;"A"</f>
        <v>186*2018*8490*A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" customHeight="1" x14ac:dyDescent="0.25">
      <c r="A793" s="209" t="str">
        <f>RIGHT($C$83,3)&amp;"*"&amp;RIGHT($C$82,4)&amp;"*"&amp;BJ$55&amp;"*"&amp;"A"</f>
        <v>186*2018*8510*A</v>
      </c>
      <c r="B793" s="274"/>
      <c r="C793" s="276">
        <f>ROUND(BJ60,2)</f>
        <v>4.72</v>
      </c>
      <c r="D793" s="274">
        <f>ROUND(BJ61,0)</f>
        <v>325988</v>
      </c>
      <c r="E793" s="274">
        <f>ROUND(BJ62,0)</f>
        <v>71421</v>
      </c>
      <c r="F793" s="274">
        <f>ROUND(BJ63,0)</f>
        <v>46495</v>
      </c>
      <c r="G793" s="274">
        <f>ROUND(BJ64,0)</f>
        <v>5882</v>
      </c>
      <c r="H793" s="274">
        <f>ROUND(BJ65,0)</f>
        <v>0</v>
      </c>
      <c r="I793" s="274">
        <f>ROUND(BJ66,0)</f>
        <v>5145</v>
      </c>
      <c r="J793" s="274">
        <f>ROUND(BJ67,0)</f>
        <v>14219</v>
      </c>
      <c r="K793" s="274">
        <f>ROUND(BJ68,0)</f>
        <v>0</v>
      </c>
      <c r="L793" s="274">
        <f>ROUND(BJ69,0)</f>
        <v>289480</v>
      </c>
      <c r="M793" s="274">
        <f>ROUND(BJ70,0)</f>
        <v>0</v>
      </c>
      <c r="N793" s="274"/>
      <c r="O793" s="274"/>
      <c r="P793" s="274">
        <f>IF(BJ76&gt;0,ROUND(BJ76,0),0)</f>
        <v>303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" customHeight="1" x14ac:dyDescent="0.25">
      <c r="A794" s="209" t="str">
        <f>RIGHT($C$83,3)&amp;"*"&amp;RIGHT($C$82,4)&amp;"*"&amp;BK$55&amp;"*"&amp;"A"</f>
        <v>186*2018*8530*A</v>
      </c>
      <c r="B794" s="274"/>
      <c r="C794" s="276">
        <f>ROUND(BK60,2)</f>
        <v>25.69</v>
      </c>
      <c r="D794" s="274">
        <f>ROUND(BK61,0)</f>
        <v>1131420</v>
      </c>
      <c r="E794" s="274">
        <f>ROUND(BK62,0)</f>
        <v>247883</v>
      </c>
      <c r="F794" s="274">
        <f>ROUND(BK63,0)</f>
        <v>45973</v>
      </c>
      <c r="G794" s="274">
        <f>ROUND(BK64,0)</f>
        <v>11836</v>
      </c>
      <c r="H794" s="274">
        <f>ROUND(BK65,0)</f>
        <v>0</v>
      </c>
      <c r="I794" s="274">
        <f>ROUND(BK66,0)</f>
        <v>1481982</v>
      </c>
      <c r="J794" s="274">
        <f>ROUND(BK67,0)</f>
        <v>14219</v>
      </c>
      <c r="K794" s="274">
        <f>ROUND(BK68,0)</f>
        <v>0</v>
      </c>
      <c r="L794" s="274">
        <f>ROUND(BK69,0)</f>
        <v>2722</v>
      </c>
      <c r="M794" s="274">
        <f>ROUND(BK70,0)</f>
        <v>0</v>
      </c>
      <c r="N794" s="274"/>
      <c r="O794" s="274"/>
      <c r="P794" s="274">
        <f>IF(BK76&gt;0,ROUND(BK76,0),0)</f>
        <v>303</v>
      </c>
      <c r="Q794" s="274">
        <f>IF(BK77&gt;0,ROUND(BK77,0),0)</f>
        <v>0</v>
      </c>
      <c r="R794" s="274">
        <f>IF(BK78&gt;0,ROUND(BK78,0),0)</f>
        <v>1879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" customHeight="1" x14ac:dyDescent="0.25">
      <c r="A795" s="209" t="str">
        <f>RIGHT($C$83,3)&amp;"*"&amp;RIGHT($C$82,4)&amp;"*"&amp;BL$55&amp;"*"&amp;"A"</f>
        <v>186*2018*8560*A</v>
      </c>
      <c r="B795" s="274"/>
      <c r="C795" s="276">
        <f>ROUND(BL60,2)</f>
        <v>0</v>
      </c>
      <c r="D795" s="274">
        <f>ROUND(BL61,0)</f>
        <v>0</v>
      </c>
      <c r="E795" s="274">
        <f>ROUND(BL62,0)</f>
        <v>0</v>
      </c>
      <c r="F795" s="274">
        <f>ROUND(BL63,0)</f>
        <v>0</v>
      </c>
      <c r="G795" s="274">
        <f>ROUND(BL64,0)</f>
        <v>0</v>
      </c>
      <c r="H795" s="274">
        <f>ROUND(BL65,0)</f>
        <v>0</v>
      </c>
      <c r="I795" s="274">
        <f>ROUND(BL66,0)</f>
        <v>0</v>
      </c>
      <c r="J795" s="274">
        <f>ROUND(BL67,0)</f>
        <v>0</v>
      </c>
      <c r="K795" s="274">
        <f>ROUND(BL68,0)</f>
        <v>0</v>
      </c>
      <c r="L795" s="274">
        <f>ROUND(BL69,0)</f>
        <v>0</v>
      </c>
      <c r="M795" s="274">
        <f>ROUND(BL70,0)</f>
        <v>0</v>
      </c>
      <c r="N795" s="274"/>
      <c r="O795" s="274"/>
      <c r="P795" s="274">
        <f>IF(BL76&gt;0,ROUND(BL76,0),0)</f>
        <v>0</v>
      </c>
      <c r="Q795" s="274">
        <f>IF(BL77&gt;0,ROUND(BL77,0),0)</f>
        <v>0</v>
      </c>
      <c r="R795" s="274">
        <f>IF(BL78&gt;0,ROUND(BL78,0),0)</f>
        <v>2179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" customHeight="1" x14ac:dyDescent="0.25">
      <c r="A796" s="209" t="str">
        <f>RIGHT($C$83,3)&amp;"*"&amp;RIGHT($C$82,4)&amp;"*"&amp;BM$55&amp;"*"&amp;"A"</f>
        <v>186*2018*8590*A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317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" customHeight="1" x14ac:dyDescent="0.25">
      <c r="A797" s="209" t="str">
        <f>RIGHT($C$83,3)&amp;"*"&amp;RIGHT($C$82,4)&amp;"*"&amp;BN$55&amp;"*"&amp;"A"</f>
        <v>186*2018*8610*A</v>
      </c>
      <c r="B797" s="274"/>
      <c r="C797" s="276">
        <f>ROUND(BN60,2)</f>
        <v>7.39</v>
      </c>
      <c r="D797" s="274">
        <f>ROUND(BN61,0)</f>
        <v>1227726</v>
      </c>
      <c r="E797" s="274">
        <f>ROUND(BN62,0)</f>
        <v>268982</v>
      </c>
      <c r="F797" s="274">
        <f>ROUND(BN63,0)</f>
        <v>48523</v>
      </c>
      <c r="G797" s="274">
        <f>ROUND(BN64,0)</f>
        <v>27550</v>
      </c>
      <c r="H797" s="274">
        <f>ROUND(BN65,0)</f>
        <v>0</v>
      </c>
      <c r="I797" s="274">
        <f>ROUND(BN66,0)</f>
        <v>13626</v>
      </c>
      <c r="J797" s="274">
        <f>ROUND(BN67,0)</f>
        <v>93430</v>
      </c>
      <c r="K797" s="274">
        <f>ROUND(BN68,0)</f>
        <v>254</v>
      </c>
      <c r="L797" s="274">
        <f>ROUND(BN69,0)</f>
        <v>144985</v>
      </c>
      <c r="M797" s="274">
        <f>ROUND(BN70,0)</f>
        <v>0</v>
      </c>
      <c r="N797" s="274"/>
      <c r="O797" s="274"/>
      <c r="P797" s="274">
        <f>IF(BN76&gt;0,ROUND(BN76,0),0)</f>
        <v>1991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" customHeight="1" x14ac:dyDescent="0.25">
      <c r="A798" s="209" t="str">
        <f>RIGHT($C$83,3)&amp;"*"&amp;RIGHT($C$82,4)&amp;"*"&amp;BO$55&amp;"*"&amp;"A"</f>
        <v>186*2018*8620*A</v>
      </c>
      <c r="B798" s="274"/>
      <c r="C798" s="276">
        <f>ROUND(BO60,2)</f>
        <v>1</v>
      </c>
      <c r="D798" s="274">
        <f>ROUND(BO61,0)</f>
        <v>79569</v>
      </c>
      <c r="E798" s="274">
        <f>ROUND(BO62,0)</f>
        <v>17433</v>
      </c>
      <c r="F798" s="274">
        <f>ROUND(BO63,0)</f>
        <v>0</v>
      </c>
      <c r="G798" s="274">
        <f>ROUND(BO64,0)</f>
        <v>1987</v>
      </c>
      <c r="H798" s="274">
        <f>ROUND(BO65,0)</f>
        <v>0</v>
      </c>
      <c r="I798" s="274">
        <f>ROUND(BO66,0)</f>
        <v>33</v>
      </c>
      <c r="J798" s="274">
        <f>ROUND(BO67,0)</f>
        <v>0</v>
      </c>
      <c r="K798" s="274">
        <f>ROUND(BO68,0)</f>
        <v>0</v>
      </c>
      <c r="L798" s="274">
        <f>ROUND(BO69,0)</f>
        <v>100</v>
      </c>
      <c r="M798" s="274">
        <f>ROUND(BO70,0)</f>
        <v>0</v>
      </c>
      <c r="N798" s="274"/>
      <c r="O798" s="274"/>
      <c r="P798" s="274">
        <f>IF(BO76&gt;0,ROUND(BO76,0),0)</f>
        <v>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0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" customHeight="1" x14ac:dyDescent="0.25">
      <c r="A799" s="209" t="str">
        <f>RIGHT($C$83,3)&amp;"*"&amp;RIGHT($C$82,4)&amp;"*"&amp;BP$55&amp;"*"&amp;"A"</f>
        <v>186*2018*8630*A</v>
      </c>
      <c r="B799" s="274"/>
      <c r="C799" s="276">
        <f>ROUND(BP60,2)</f>
        <v>3.14</v>
      </c>
      <c r="D799" s="274">
        <f>ROUND(BP61,0)</f>
        <v>208627</v>
      </c>
      <c r="E799" s="274">
        <f>ROUND(BP62,0)</f>
        <v>45708</v>
      </c>
      <c r="F799" s="274">
        <f>ROUND(BP63,0)</f>
        <v>0</v>
      </c>
      <c r="G799" s="274">
        <f>ROUND(BP64,0)</f>
        <v>16452</v>
      </c>
      <c r="H799" s="274">
        <f>ROUND(BP65,0)</f>
        <v>0</v>
      </c>
      <c r="I799" s="274">
        <f>ROUND(BP66,0)</f>
        <v>37869</v>
      </c>
      <c r="J799" s="274">
        <f>ROUND(BP67,0)</f>
        <v>14219</v>
      </c>
      <c r="K799" s="274">
        <f>ROUND(BP68,0)</f>
        <v>0</v>
      </c>
      <c r="L799" s="274">
        <f>ROUND(BP69,0)</f>
        <v>80742</v>
      </c>
      <c r="M799" s="274">
        <f>ROUND(BP70,0)</f>
        <v>0</v>
      </c>
      <c r="N799" s="274"/>
      <c r="O799" s="274"/>
      <c r="P799" s="274">
        <f>IF(BP76&gt;0,ROUND(BP76,0),0)</f>
        <v>303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" customHeight="1" x14ac:dyDescent="0.25">
      <c r="A800" s="209" t="str">
        <f>RIGHT($C$83,3)&amp;"*"&amp;RIGHT($C$82,4)&amp;"*"&amp;BQ$55&amp;"*"&amp;"A"</f>
        <v>186*2018*8640*A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" customHeight="1" x14ac:dyDescent="0.25">
      <c r="A801" s="209" t="str">
        <f>RIGHT($C$83,3)&amp;"*"&amp;RIGHT($C$82,4)&amp;"*"&amp;BR$55&amp;"*"&amp;"A"</f>
        <v>186*2018*8650*A</v>
      </c>
      <c r="B801" s="274"/>
      <c r="C801" s="276">
        <f>ROUND(BR60,2)</f>
        <v>2.23</v>
      </c>
      <c r="D801" s="274">
        <f>ROUND(BR61,0)</f>
        <v>125612</v>
      </c>
      <c r="E801" s="274">
        <f>ROUND(BR62,0)</f>
        <v>27520</v>
      </c>
      <c r="F801" s="274">
        <f>ROUND(BR63,0)</f>
        <v>0</v>
      </c>
      <c r="G801" s="274">
        <f>ROUND(BR64,0)</f>
        <v>2332</v>
      </c>
      <c r="H801" s="274">
        <f>ROUND(BR65,0)</f>
        <v>0</v>
      </c>
      <c r="I801" s="274">
        <f>ROUND(BR66,0)</f>
        <v>24963</v>
      </c>
      <c r="J801" s="274">
        <f>ROUND(BR67,0)</f>
        <v>14876</v>
      </c>
      <c r="K801" s="274">
        <f>ROUND(BR68,0)</f>
        <v>0</v>
      </c>
      <c r="L801" s="274">
        <f>ROUND(BR69,0)</f>
        <v>35680</v>
      </c>
      <c r="M801" s="274">
        <f>ROUND(BR70,0)</f>
        <v>0</v>
      </c>
      <c r="N801" s="274"/>
      <c r="O801" s="274"/>
      <c r="P801" s="274">
        <f>IF(BR76&gt;0,ROUND(BR76,0),0)</f>
        <v>317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" customHeight="1" x14ac:dyDescent="0.25">
      <c r="A802" s="209" t="str">
        <f>RIGHT($C$83,3)&amp;"*"&amp;RIGHT($C$82,4)&amp;"*"&amp;BS$55&amp;"*"&amp;"A"</f>
        <v>186*2018*8660*A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" customHeight="1" x14ac:dyDescent="0.25">
      <c r="A803" s="209" t="str">
        <f>RIGHT($C$83,3)&amp;"*"&amp;RIGHT($C$82,4)&amp;"*"&amp;BT$55&amp;"*"&amp;"A"</f>
        <v>186*2018*8670*A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" customHeight="1" x14ac:dyDescent="0.25">
      <c r="A804" s="209" t="str">
        <f>RIGHT($C$83,3)&amp;"*"&amp;RIGHT($C$82,4)&amp;"*"&amp;BU$55&amp;"*"&amp;"A"</f>
        <v>186*2018*8680*A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" customHeight="1" x14ac:dyDescent="0.25">
      <c r="A805" s="209" t="str">
        <f>RIGHT($C$83,3)&amp;"*"&amp;RIGHT($C$82,4)&amp;"*"&amp;BV$55&amp;"*"&amp;"A"</f>
        <v>186*2018*8690*A</v>
      </c>
      <c r="B805" s="274"/>
      <c r="C805" s="276">
        <f>ROUND(BV60,2)</f>
        <v>5.98</v>
      </c>
      <c r="D805" s="274">
        <f>ROUND(BV61,0)</f>
        <v>300499</v>
      </c>
      <c r="E805" s="274">
        <f>ROUND(BV62,0)</f>
        <v>65836</v>
      </c>
      <c r="F805" s="274">
        <f>ROUND(BV63,0)</f>
        <v>0</v>
      </c>
      <c r="G805" s="274">
        <f>ROUND(BV64,0)</f>
        <v>1961</v>
      </c>
      <c r="H805" s="274">
        <f>ROUND(BV65,0)</f>
        <v>0</v>
      </c>
      <c r="I805" s="274">
        <f>ROUND(BV66,0)</f>
        <v>114857</v>
      </c>
      <c r="J805" s="274">
        <f>ROUND(BV67,0)</f>
        <v>18771</v>
      </c>
      <c r="K805" s="274">
        <f>ROUND(BV68,0)</f>
        <v>0</v>
      </c>
      <c r="L805" s="274">
        <f>ROUND(BV69,0)</f>
        <v>338</v>
      </c>
      <c r="M805" s="274">
        <f>ROUND(BV70,0)</f>
        <v>0</v>
      </c>
      <c r="N805" s="274"/>
      <c r="O805" s="274"/>
      <c r="P805" s="274">
        <f>IF(BV76&gt;0,ROUND(BV76,0),0)</f>
        <v>400</v>
      </c>
      <c r="Q805" s="274">
        <f>IF(BV77&gt;0,ROUND(BV77,0),0)</f>
        <v>0</v>
      </c>
      <c r="R805" s="274">
        <f>IF(BV78&gt;0,ROUND(BV78,0),0)</f>
        <v>308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" customHeight="1" x14ac:dyDescent="0.25">
      <c r="A806" s="209" t="str">
        <f>RIGHT($C$83,3)&amp;"*"&amp;RIGHT($C$82,4)&amp;"*"&amp;BW$55&amp;"*"&amp;"A"</f>
        <v>186*2018*8700*A</v>
      </c>
      <c r="B806" s="274"/>
      <c r="C806" s="276">
        <f>ROUND(BW60,2)</f>
        <v>0.98</v>
      </c>
      <c r="D806" s="274">
        <f>ROUND(BW61,0)</f>
        <v>68527</v>
      </c>
      <c r="E806" s="274">
        <f>ROUND(BW62,0)</f>
        <v>15014</v>
      </c>
      <c r="F806" s="274">
        <f>ROUND(BW63,0)</f>
        <v>14700</v>
      </c>
      <c r="G806" s="274">
        <f>ROUND(BW64,0)</f>
        <v>542</v>
      </c>
      <c r="H806" s="274">
        <f>ROUND(BW65,0)</f>
        <v>0</v>
      </c>
      <c r="I806" s="274">
        <f>ROUND(BW66,0)</f>
        <v>45311</v>
      </c>
      <c r="J806" s="274">
        <f>ROUND(BW67,0)</f>
        <v>0</v>
      </c>
      <c r="K806" s="274">
        <f>ROUND(BW68,0)</f>
        <v>0</v>
      </c>
      <c r="L806" s="274">
        <f>ROUND(BW69,0)</f>
        <v>144678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" customHeight="1" x14ac:dyDescent="0.25">
      <c r="A807" s="209" t="str">
        <f>RIGHT($C$83,3)&amp;"*"&amp;RIGHT($C$82,4)&amp;"*"&amp;BX$55&amp;"*"&amp;"A"</f>
        <v>186*2018*8710*A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0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" customHeight="1" x14ac:dyDescent="0.25">
      <c r="A808" s="209" t="str">
        <f>RIGHT($C$83,3)&amp;"*"&amp;RIGHT($C$82,4)&amp;"*"&amp;BY$55&amp;"*"&amp;"A"</f>
        <v>186*2018*8720*A</v>
      </c>
      <c r="B808" s="274"/>
      <c r="C808" s="276">
        <f>ROUND(BY60,2)</f>
        <v>1.01</v>
      </c>
      <c r="D808" s="274">
        <f>ROUND(BY61,0)</f>
        <v>198315</v>
      </c>
      <c r="E808" s="274">
        <f>ROUND(BY62,0)</f>
        <v>43449</v>
      </c>
      <c r="F808" s="274">
        <f>ROUND(BY63,0)</f>
        <v>0</v>
      </c>
      <c r="G808" s="274">
        <f>ROUND(BY64,0)</f>
        <v>0</v>
      </c>
      <c r="H808" s="274">
        <f>ROUND(BY65,0)</f>
        <v>0</v>
      </c>
      <c r="I808" s="274">
        <f>ROUND(BY66,0)</f>
        <v>0</v>
      </c>
      <c r="J808" s="274">
        <f>ROUND(BY67,0)</f>
        <v>4317</v>
      </c>
      <c r="K808" s="274">
        <f>ROUND(BY68,0)</f>
        <v>0</v>
      </c>
      <c r="L808" s="274">
        <f>ROUND(BY69,0)</f>
        <v>0</v>
      </c>
      <c r="M808" s="274">
        <f>ROUND(BY70,0)</f>
        <v>0</v>
      </c>
      <c r="N808" s="274"/>
      <c r="O808" s="274"/>
      <c r="P808" s="274">
        <f>IF(BY76&gt;0,ROUND(BY76,0),0)</f>
        <v>92</v>
      </c>
      <c r="Q808" s="274">
        <f>IF(BY77&gt;0,ROUND(BY77,0),0)</f>
        <v>0</v>
      </c>
      <c r="R808" s="274">
        <f>IF(BY78&gt;0,ROUND(BY78,0),0)</f>
        <v>217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" customHeight="1" x14ac:dyDescent="0.25">
      <c r="A809" s="209" t="str">
        <f>RIGHT($C$83,3)&amp;"*"&amp;RIGHT($C$82,4)&amp;"*"&amp;BZ$55&amp;"*"&amp;"A"</f>
        <v>186*2018*8730*A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" customHeight="1" x14ac:dyDescent="0.25">
      <c r="A810" s="209" t="str">
        <f>RIGHT($C$83,3)&amp;"*"&amp;RIGHT($C$82,4)&amp;"*"&amp;CA$55&amp;"*"&amp;"A"</f>
        <v>186*2018*8740*A</v>
      </c>
      <c r="B810" s="274"/>
      <c r="C810" s="276">
        <f>ROUND(CA60,2)</f>
        <v>1.03</v>
      </c>
      <c r="D810" s="274">
        <f>ROUND(CA61,0)</f>
        <v>81358</v>
      </c>
      <c r="E810" s="274">
        <f>ROUND(CA62,0)</f>
        <v>17825</v>
      </c>
      <c r="F810" s="274">
        <f>ROUND(CA63,0)</f>
        <v>0</v>
      </c>
      <c r="G810" s="274">
        <f>ROUND(CA64,0)</f>
        <v>2772</v>
      </c>
      <c r="H810" s="274">
        <f>ROUND(CA65,0)</f>
        <v>0</v>
      </c>
      <c r="I810" s="274">
        <f>ROUND(CA66,0)</f>
        <v>12932</v>
      </c>
      <c r="J810" s="274">
        <f>ROUND(CA67,0)</f>
        <v>0</v>
      </c>
      <c r="K810" s="274">
        <f>ROUND(CA68,0)</f>
        <v>0</v>
      </c>
      <c r="L810" s="274">
        <f>ROUND(CA69,0)</f>
        <v>3605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" customHeight="1" x14ac:dyDescent="0.25">
      <c r="A811" s="209" t="str">
        <f>RIGHT($C$83,3)&amp;"*"&amp;RIGHT($C$82,4)&amp;"*"&amp;CB$55&amp;"*"&amp;"A"</f>
        <v>186*2018*8770*A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" customHeight="1" x14ac:dyDescent="0.25">
      <c r="A812" s="209" t="str">
        <f>RIGHT($C$83,3)&amp;"*"&amp;RIGHT($C$82,4)&amp;"*"&amp;CC$55&amp;"*"&amp;"A"</f>
        <v>186*2018*8790*A</v>
      </c>
      <c r="B812" s="274"/>
      <c r="C812" s="276">
        <f>ROUND(CC60,2)</f>
        <v>3.32</v>
      </c>
      <c r="D812" s="274">
        <f>ROUND(CC61,0)</f>
        <v>289319</v>
      </c>
      <c r="E812" s="274">
        <f>ROUND(CC62,0)</f>
        <v>63387</v>
      </c>
      <c r="F812" s="274">
        <f>ROUND(CC63,0)</f>
        <v>10473</v>
      </c>
      <c r="G812" s="274">
        <f>ROUND(CC64,0)</f>
        <v>49290</v>
      </c>
      <c r="H812" s="274">
        <f>ROUND(CC65,0)</f>
        <v>2300</v>
      </c>
      <c r="I812" s="274">
        <f>ROUND(CC66,0)</f>
        <v>144778</v>
      </c>
      <c r="J812" s="274">
        <f>ROUND(CC67,0)</f>
        <v>691225</v>
      </c>
      <c r="K812" s="274">
        <f>ROUND(CC68,0)</f>
        <v>10800</v>
      </c>
      <c r="L812" s="274">
        <f>ROUND(CC69,0)</f>
        <v>24524</v>
      </c>
      <c r="M812" s="274">
        <f>ROUND(CC70,0)</f>
        <v>0</v>
      </c>
      <c r="N812" s="274"/>
      <c r="O812" s="274"/>
      <c r="P812" s="274">
        <f>IF(CC76&gt;0,ROUND(CC76,0),0)</f>
        <v>14730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" customHeight="1" x14ac:dyDescent="0.25">
      <c r="A813" s="209" t="str">
        <f>RIGHT($C$83,3)&amp;"*"&amp;RIGHT($C$82,4)&amp;"*"&amp;"9000"&amp;"*"&amp;"A"</f>
        <v>186*2018*9000*A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1843122</v>
      </c>
      <c r="V813" s="275">
        <f>ROUND(CD70,0)</f>
        <v>1337196</v>
      </c>
      <c r="W813" s="274">
        <f>ROUND(CE72,0)</f>
        <v>581383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" customHeight="1" x14ac:dyDescent="0.2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" customHeight="1" x14ac:dyDescent="0.25">
      <c r="B815" s="278" t="s">
        <v>1004</v>
      </c>
      <c r="C815" s="279">
        <f t="shared" ref="C815:K815" si="22">SUM(C734:C813)</f>
        <v>230.27999999999994</v>
      </c>
      <c r="D815" s="275">
        <f t="shared" si="22"/>
        <v>19085010</v>
      </c>
      <c r="E815" s="275">
        <f t="shared" si="22"/>
        <v>4181335</v>
      </c>
      <c r="F815" s="275">
        <f t="shared" si="22"/>
        <v>1043055</v>
      </c>
      <c r="G815" s="275">
        <f t="shared" si="22"/>
        <v>2051810</v>
      </c>
      <c r="H815" s="275">
        <f t="shared" si="22"/>
        <v>400519</v>
      </c>
      <c r="I815" s="275">
        <f t="shared" si="22"/>
        <v>5040040</v>
      </c>
      <c r="J815" s="275">
        <f t="shared" si="22"/>
        <v>2578651</v>
      </c>
      <c r="K815" s="275">
        <f t="shared" si="22"/>
        <v>103545</v>
      </c>
      <c r="L815" s="275">
        <f>SUM(L734:L813)+SUM(U734:U813)</f>
        <v>2771612</v>
      </c>
      <c r="M815" s="275">
        <f>SUM(M734:M813)+SUM(V734:V813)</f>
        <v>1337196</v>
      </c>
      <c r="N815" s="275">
        <f t="shared" ref="N815:Y815" si="23">SUM(N734:N813)</f>
        <v>86001615</v>
      </c>
      <c r="O815" s="275">
        <f t="shared" si="23"/>
        <v>7610277</v>
      </c>
      <c r="P815" s="275">
        <f t="shared" si="23"/>
        <v>54951</v>
      </c>
      <c r="Q815" s="275">
        <f t="shared" si="23"/>
        <v>5965</v>
      </c>
      <c r="R815" s="275">
        <f t="shared" si="23"/>
        <v>19453</v>
      </c>
      <c r="S815" s="275">
        <f t="shared" si="23"/>
        <v>108556</v>
      </c>
      <c r="T815" s="279">
        <f t="shared" si="23"/>
        <v>37.010000000000005</v>
      </c>
      <c r="U815" s="275">
        <f t="shared" si="23"/>
        <v>1843122</v>
      </c>
      <c r="V815" s="275">
        <f t="shared" si="23"/>
        <v>1337196</v>
      </c>
      <c r="W815" s="275">
        <f t="shared" si="23"/>
        <v>581383</v>
      </c>
      <c r="X815" s="275">
        <f t="shared" si="23"/>
        <v>0</v>
      </c>
      <c r="Y815" s="275">
        <f t="shared" si="23"/>
        <v>13509869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" customHeight="1" x14ac:dyDescent="0.25">
      <c r="B816" s="275" t="s">
        <v>1005</v>
      </c>
      <c r="C816" s="279">
        <f>CE60</f>
        <v>230.27999999999994</v>
      </c>
      <c r="D816" s="275">
        <f>CE61</f>
        <v>19085010</v>
      </c>
      <c r="E816" s="275">
        <f>CE62</f>
        <v>4181335</v>
      </c>
      <c r="F816" s="275">
        <f>CE63</f>
        <v>1043055</v>
      </c>
      <c r="G816" s="275">
        <f>CE64</f>
        <v>2051810</v>
      </c>
      <c r="H816" s="278">
        <f>CE65</f>
        <v>400519</v>
      </c>
      <c r="I816" s="278">
        <f>CE66</f>
        <v>5040040</v>
      </c>
      <c r="J816" s="278">
        <f>CE67</f>
        <v>2578651</v>
      </c>
      <c r="K816" s="278">
        <f>CE68</f>
        <v>103545</v>
      </c>
      <c r="L816" s="278">
        <f>CE69</f>
        <v>2771612</v>
      </c>
      <c r="M816" s="278">
        <f>CE70</f>
        <v>1337196</v>
      </c>
      <c r="N816" s="275">
        <f>CE75</f>
        <v>86001615</v>
      </c>
      <c r="O816" s="275">
        <f>CE73</f>
        <v>7610277</v>
      </c>
      <c r="P816" s="275">
        <f>CE76</f>
        <v>54951</v>
      </c>
      <c r="Q816" s="275">
        <f>CE77</f>
        <v>5965</v>
      </c>
      <c r="R816" s="275">
        <f>CE78</f>
        <v>19453</v>
      </c>
      <c r="S816" s="275">
        <f>CE79</f>
        <v>108556</v>
      </c>
      <c r="T816" s="279">
        <f>CE80</f>
        <v>37.01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13509870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19085008</v>
      </c>
      <c r="E817" s="180">
        <f>C379</f>
        <v>4181335</v>
      </c>
      <c r="F817" s="180">
        <f>C380</f>
        <v>1043055</v>
      </c>
      <c r="G817" s="240">
        <f>C381</f>
        <v>2051812</v>
      </c>
      <c r="H817" s="240">
        <f>C382</f>
        <v>400519</v>
      </c>
      <c r="I817" s="240">
        <f>C383</f>
        <v>5040038</v>
      </c>
      <c r="J817" s="240">
        <f>C384</f>
        <v>2578602</v>
      </c>
      <c r="K817" s="240">
        <f>C385</f>
        <v>103545</v>
      </c>
      <c r="L817" s="240">
        <f>C386+C387+C388+C389</f>
        <v>2771663</v>
      </c>
      <c r="M817" s="240">
        <f>C370</f>
        <v>1337196</v>
      </c>
      <c r="N817" s="180">
        <f>D361</f>
        <v>86001615</v>
      </c>
      <c r="O817" s="180">
        <f>C359</f>
        <v>7610277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Grays Harbor County Public Hospital District No.1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H-186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600 East Main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Elma, WA 98541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9" zoomScale="75" workbookViewId="0">
      <selection activeCell="D23" sqref="D23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H-186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Grays Harbor County Public Hospital District No.1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Grays Harbor County 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Josh Martin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James Hansen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Drew Hooper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360-346-2222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360-346-2160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341</v>
      </c>
      <c r="G23" s="21">
        <f>data!D111</f>
        <v>1109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23</v>
      </c>
      <c r="G24" s="21">
        <f>data!D112</f>
        <v>477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24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Grays Harbor County Public Hospital District No.1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238</v>
      </c>
      <c r="C7" s="48">
        <f>data!B139</f>
        <v>809</v>
      </c>
      <c r="D7" s="48">
        <f>data!B140</f>
        <v>0</v>
      </c>
      <c r="E7" s="48">
        <f>data!B141</f>
        <v>4957394</v>
      </c>
      <c r="F7" s="48">
        <f>data!B142</f>
        <v>25656749</v>
      </c>
      <c r="G7" s="48">
        <f>data!B141+data!B142</f>
        <v>30614143</v>
      </c>
    </row>
    <row r="8" spans="1:13" ht="20.100000000000001" customHeight="1" x14ac:dyDescent="0.25">
      <c r="A8" s="23" t="s">
        <v>297</v>
      </c>
      <c r="B8" s="48">
        <f>data!C138</f>
        <v>46</v>
      </c>
      <c r="C8" s="48">
        <f>data!C139</f>
        <v>133</v>
      </c>
      <c r="D8" s="48">
        <f>data!C140</f>
        <v>0</v>
      </c>
      <c r="E8" s="48">
        <f>data!C141</f>
        <v>1182975</v>
      </c>
      <c r="F8" s="48">
        <f>data!C142</f>
        <v>25405691</v>
      </c>
      <c r="G8" s="48">
        <f>data!C141+data!C142</f>
        <v>26588666</v>
      </c>
    </row>
    <row r="9" spans="1:13" ht="20.100000000000001" customHeight="1" x14ac:dyDescent="0.25">
      <c r="A9" s="23" t="s">
        <v>1058</v>
      </c>
      <c r="B9" s="48">
        <f>data!D138</f>
        <v>57</v>
      </c>
      <c r="C9" s="48">
        <f>data!D139</f>
        <v>167</v>
      </c>
      <c r="D9" s="48">
        <f>data!D140</f>
        <v>0</v>
      </c>
      <c r="E9" s="48">
        <f>data!D141</f>
        <v>1361855</v>
      </c>
      <c r="F9" s="48">
        <f>data!D142</f>
        <v>26330520</v>
      </c>
      <c r="G9" s="48">
        <f>data!D141+data!D142</f>
        <v>27692375</v>
      </c>
    </row>
    <row r="10" spans="1:13" ht="20.100000000000001" customHeight="1" x14ac:dyDescent="0.25">
      <c r="A10" s="111" t="s">
        <v>203</v>
      </c>
      <c r="B10" s="48">
        <f>data!E138</f>
        <v>341</v>
      </c>
      <c r="C10" s="48">
        <f>data!E139</f>
        <v>1109</v>
      </c>
      <c r="D10" s="48">
        <f>data!E140</f>
        <v>0</v>
      </c>
      <c r="E10" s="48">
        <f>data!E141</f>
        <v>7502224</v>
      </c>
      <c r="F10" s="48">
        <f>data!E142</f>
        <v>77392960</v>
      </c>
      <c r="G10" s="48">
        <f>data!E141+data!E142</f>
        <v>84895184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17</v>
      </c>
      <c r="C16" s="48">
        <f>data!B145</f>
        <v>299</v>
      </c>
      <c r="D16" s="48">
        <f>data!B146</f>
        <v>0</v>
      </c>
      <c r="E16" s="48">
        <f>data!B147</f>
        <v>0</v>
      </c>
      <c r="F16" s="48">
        <f>data!B148</f>
        <v>1074860</v>
      </c>
      <c r="G16" s="48">
        <f>data!B147+data!B148</f>
        <v>1074860</v>
      </c>
    </row>
    <row r="17" spans="1:7" ht="20.100000000000001" customHeight="1" x14ac:dyDescent="0.25">
      <c r="A17" s="23" t="s">
        <v>297</v>
      </c>
      <c r="B17" s="48">
        <f>data!C144</f>
        <v>3</v>
      </c>
      <c r="C17" s="48">
        <f>data!C145</f>
        <v>36</v>
      </c>
      <c r="D17" s="48">
        <f>data!C146</f>
        <v>0</v>
      </c>
      <c r="E17" s="48">
        <f>data!C147</f>
        <v>0</v>
      </c>
      <c r="F17" s="48">
        <f>data!C148</f>
        <v>464818</v>
      </c>
      <c r="G17" s="48">
        <f>data!C147+data!C148</f>
        <v>464818</v>
      </c>
    </row>
    <row r="18" spans="1:7" ht="20.100000000000001" customHeight="1" x14ac:dyDescent="0.25">
      <c r="A18" s="23" t="s">
        <v>1058</v>
      </c>
      <c r="B18" s="48">
        <f>data!D144</f>
        <v>3</v>
      </c>
      <c r="C18" s="48">
        <f>data!D145</f>
        <v>143</v>
      </c>
      <c r="D18" s="48">
        <f>data!D146</f>
        <v>0</v>
      </c>
      <c r="E18" s="48">
        <f>data!D147</f>
        <v>0</v>
      </c>
      <c r="F18" s="48">
        <f>data!D148</f>
        <v>289384</v>
      </c>
      <c r="G18" s="48">
        <f>data!D147+data!D148</f>
        <v>289384</v>
      </c>
    </row>
    <row r="19" spans="1:7" ht="20.100000000000001" customHeight="1" x14ac:dyDescent="0.25">
      <c r="A19" s="111" t="s">
        <v>203</v>
      </c>
      <c r="B19" s="48">
        <f>data!E144</f>
        <v>23</v>
      </c>
      <c r="C19" s="48">
        <f>data!E145</f>
        <v>478</v>
      </c>
      <c r="D19" s="48">
        <f>data!E146</f>
        <v>0</v>
      </c>
      <c r="E19" s="48">
        <f>data!E147</f>
        <v>0</v>
      </c>
      <c r="F19" s="48">
        <f>data!E148</f>
        <v>1829062</v>
      </c>
      <c r="G19" s="48">
        <f>data!E147+data!E148</f>
        <v>1829062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Grays Harbor County Public Hospital District No.1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1163304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2870073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268628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38321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345533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232709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22975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190091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5131634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65540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76596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142136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166678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166678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324206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0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324206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1735898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1735898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Grays Harbor County Public Hospital District No.1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1652029</v>
      </c>
      <c r="D7" s="21">
        <f>data!C195</f>
        <v>0</v>
      </c>
      <c r="E7" s="21">
        <f>data!D195</f>
        <v>0</v>
      </c>
      <c r="F7" s="21">
        <f>data!E195</f>
        <v>1652029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364672</v>
      </c>
      <c r="D8" s="21">
        <f>data!C196</f>
        <v>4040395</v>
      </c>
      <c r="E8" s="21">
        <f>data!D196</f>
        <v>0</v>
      </c>
      <c r="F8" s="21">
        <f>data!E196</f>
        <v>4405067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20548798</v>
      </c>
      <c r="D9" s="21">
        <f>data!C197</f>
        <v>22222478</v>
      </c>
      <c r="E9" s="21">
        <f>data!D197</f>
        <v>0</v>
      </c>
      <c r="F9" s="21">
        <f>data!E197</f>
        <v>42771276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8045702</v>
      </c>
      <c r="D10" s="21">
        <f>data!C198</f>
        <v>2974105</v>
      </c>
      <c r="E10" s="21">
        <f>data!D198</f>
        <v>0</v>
      </c>
      <c r="F10" s="21">
        <f>data!E198</f>
        <v>11019807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25379862</v>
      </c>
      <c r="D15" s="21">
        <f>data!C203</f>
        <v>0</v>
      </c>
      <c r="E15" s="21">
        <f>data!D203</f>
        <v>25367421</v>
      </c>
      <c r="F15" s="21">
        <f>data!E203</f>
        <v>12441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55991063</v>
      </c>
      <c r="D16" s="21">
        <f>data!C204</f>
        <v>29236978</v>
      </c>
      <c r="E16" s="21">
        <f>data!D204</f>
        <v>25367421</v>
      </c>
      <c r="F16" s="21">
        <f>data!E204</f>
        <v>59860620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82861</v>
      </c>
      <c r="D24" s="21">
        <f>data!C209</f>
        <v>532321</v>
      </c>
      <c r="E24" s="21">
        <f>data!D209</f>
        <v>0</v>
      </c>
      <c r="F24" s="21">
        <f>data!E209</f>
        <v>615182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2562041</v>
      </c>
      <c r="D25" s="21">
        <f>data!C210</f>
        <v>9950250</v>
      </c>
      <c r="E25" s="21">
        <f>data!D210</f>
        <v>0</v>
      </c>
      <c r="F25" s="21">
        <f>data!E210</f>
        <v>12512291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3002801</v>
      </c>
      <c r="D27" s="21">
        <f>data!C212</f>
        <v>1434382</v>
      </c>
      <c r="E27" s="21">
        <f>data!D212</f>
        <v>0</v>
      </c>
      <c r="F27" s="21">
        <f>data!E212</f>
        <v>4437183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0</v>
      </c>
      <c r="D28" s="21">
        <f>data!C213</f>
        <v>0</v>
      </c>
      <c r="E28" s="21">
        <f>data!D213</f>
        <v>0</v>
      </c>
      <c r="F28" s="21">
        <f>data!E213</f>
        <v>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5647703</v>
      </c>
      <c r="D32" s="21">
        <f>data!C217</f>
        <v>11916953</v>
      </c>
      <c r="E32" s="21">
        <f>data!D217</f>
        <v>0</v>
      </c>
      <c r="F32" s="21">
        <f>data!E217</f>
        <v>17564656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Grays Harbor County Public Hospital District No.1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22173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21633211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20738399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9285454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51657064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3554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139478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1671125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1810603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3">
        <v>20</v>
      </c>
      <c r="B24" s="55">
        <v>5970</v>
      </c>
      <c r="C24" s="14" t="s">
        <v>357</v>
      </c>
      <c r="D24" s="14">
        <f>data!C238</f>
        <v>718421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54208261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Grays Harbor County Public Hospital District No.1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21184939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15538124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9678017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1021465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386429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325023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28777963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1652029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4405067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42771275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11019807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12441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59860619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17564658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42295961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71073924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Grays Harbor County Public Hospital District No.1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676856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2148058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-529121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2349963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901404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5547160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49606550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49606550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901404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48705146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16821618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16821618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71073924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Grays Harbor County Public Hospital District No.1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9331286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90894948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100226234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2" t="s">
        <v>450</v>
      </c>
      <c r="C115" s="48">
        <f>data!C363</f>
        <v>3975262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47703975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1810603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718421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54208261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46017973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2183169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680991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2864160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48882133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22439661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5131634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751088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2510833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500706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5561270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4124781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142136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166678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324206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1735898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1000864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44389755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4492378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1367752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5860130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5860130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Grays Harbor County Public Hospital District No.1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1109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20.09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1601187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368717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-133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105919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6363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309721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30747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3888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2426409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2624737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5993446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653745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6647191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8123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5344.3171500630515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5264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28346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9.34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Grays Harbor County Public Hospital District No.1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477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0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0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0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0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0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0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306765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1660493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1660493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0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0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2298.6828499369481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73073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0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Grays Harbor County Public Hospital District No.1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162295</v>
      </c>
      <c r="H73" s="14">
        <f>data!V59</f>
        <v>0</v>
      </c>
      <c r="I73" s="14">
        <f>data!W59</f>
        <v>3745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0</v>
      </c>
      <c r="F74" s="26">
        <f>data!T60</f>
        <v>0</v>
      </c>
      <c r="G74" s="26">
        <f>data!U60</f>
        <v>14.88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0</v>
      </c>
      <c r="F75" s="14">
        <f>data!T61</f>
        <v>0</v>
      </c>
      <c r="G75" s="14">
        <f>data!U61</f>
        <v>860372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0</v>
      </c>
      <c r="F76" s="14">
        <f>data!T62</f>
        <v>0</v>
      </c>
      <c r="G76" s="14">
        <f>data!U62</f>
        <v>198124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2475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0</v>
      </c>
      <c r="E78" s="14">
        <f>data!S64</f>
        <v>17012</v>
      </c>
      <c r="F78" s="14">
        <f>data!T64</f>
        <v>0</v>
      </c>
      <c r="G78" s="14">
        <f>data!U64</f>
        <v>574971</v>
      </c>
      <c r="H78" s="14">
        <f>data!V64</f>
        <v>0</v>
      </c>
      <c r="I78" s="14">
        <f>data!W64</f>
        <v>2683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592928</v>
      </c>
      <c r="H80" s="14">
        <f>data!V66</f>
        <v>0</v>
      </c>
      <c r="I80" s="14">
        <f>data!W66</f>
        <v>249850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54257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3068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0</v>
      </c>
      <c r="E85" s="14">
        <f>data!S71</f>
        <v>17012</v>
      </c>
      <c r="F85" s="14">
        <f>data!T71</f>
        <v>0</v>
      </c>
      <c r="G85" s="14">
        <f>data!U71</f>
        <v>2286195</v>
      </c>
      <c r="H85" s="14">
        <f>data!V71</f>
        <v>0</v>
      </c>
      <c r="I85" s="14">
        <f>data!W71</f>
        <v>252533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0</v>
      </c>
      <c r="D87" s="48">
        <f>+data!M683</f>
        <v>0</v>
      </c>
      <c r="E87" s="48">
        <f>+data!M684</f>
        <v>230922</v>
      </c>
      <c r="F87" s="48">
        <f>+data!M685</f>
        <v>0</v>
      </c>
      <c r="G87" s="48">
        <f>+data!M686</f>
        <v>2754229</v>
      </c>
      <c r="H87" s="48">
        <f>+data!M687</f>
        <v>40359</v>
      </c>
      <c r="I87" s="48">
        <f>+data!M688</f>
        <v>283620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67231</v>
      </c>
      <c r="F88" s="14">
        <f>data!T73</f>
        <v>0</v>
      </c>
      <c r="G88" s="14">
        <f>data!U73</f>
        <v>365680</v>
      </c>
      <c r="H88" s="14">
        <f>data!V73</f>
        <v>11449</v>
      </c>
      <c r="I88" s="14">
        <f>data!W73</f>
        <v>72286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0</v>
      </c>
      <c r="E89" s="14">
        <f>data!S74</f>
        <v>191272</v>
      </c>
      <c r="F89" s="14">
        <f>data!T74</f>
        <v>0</v>
      </c>
      <c r="G89" s="14">
        <f>data!U74</f>
        <v>12972950</v>
      </c>
      <c r="H89" s="14">
        <f>data!V74</f>
        <v>348815</v>
      </c>
      <c r="I89" s="14">
        <f>data!W74</f>
        <v>1606925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0</v>
      </c>
      <c r="E90" s="14">
        <f>data!S75</f>
        <v>258503</v>
      </c>
      <c r="F90" s="14">
        <f>data!T75</f>
        <v>0</v>
      </c>
      <c r="G90" s="14">
        <f>data!U75</f>
        <v>13338630</v>
      </c>
      <c r="H90" s="14">
        <f>data!V75</f>
        <v>360264</v>
      </c>
      <c r="I90" s="14">
        <f>data!W75</f>
        <v>1679211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1423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2848</v>
      </c>
      <c r="F94" s="14">
        <f>data!T78</f>
        <v>0</v>
      </c>
      <c r="G94" s="14">
        <f>data!U78</f>
        <v>2062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Grays Harbor County Public Hospital District No.1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4723</v>
      </c>
      <c r="D105" s="14">
        <f>data!Y59</f>
        <v>6568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13.99</v>
      </c>
      <c r="E106" s="26">
        <f>data!Z60</f>
        <v>0</v>
      </c>
      <c r="F106" s="26">
        <f>data!AA60</f>
        <v>0</v>
      </c>
      <c r="G106" s="26">
        <f>data!AB60</f>
        <v>3.14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1179723</v>
      </c>
      <c r="E107" s="14">
        <f>data!Z61</f>
        <v>0</v>
      </c>
      <c r="F107" s="14">
        <f>data!AA61</f>
        <v>0</v>
      </c>
      <c r="G107" s="14">
        <f>data!AB61</f>
        <v>304897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271664</v>
      </c>
      <c r="E108" s="14">
        <f>data!Z62</f>
        <v>0</v>
      </c>
      <c r="F108" s="14">
        <f>data!AA62</f>
        <v>0</v>
      </c>
      <c r="G108" s="14">
        <f>data!AB62</f>
        <v>70211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9579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73242</v>
      </c>
      <c r="D110" s="14">
        <f>data!Y64</f>
        <v>37968</v>
      </c>
      <c r="E110" s="14">
        <f>data!Z64</f>
        <v>0</v>
      </c>
      <c r="F110" s="14">
        <f>data!AA64</f>
        <v>0</v>
      </c>
      <c r="G110" s="14">
        <f>data!AB64</f>
        <v>511044</v>
      </c>
      <c r="H110" s="14">
        <f>data!AC64</f>
        <v>-14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76658</v>
      </c>
      <c r="D112" s="14">
        <f>data!Y66</f>
        <v>242217</v>
      </c>
      <c r="E112" s="14">
        <f>data!Z66</f>
        <v>0</v>
      </c>
      <c r="F112" s="14">
        <f>data!AA66</f>
        <v>0</v>
      </c>
      <c r="G112" s="14">
        <f>data!AB66</f>
        <v>104785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130706</v>
      </c>
      <c r="E113" s="14">
        <f>data!Z67</f>
        <v>0</v>
      </c>
      <c r="F113" s="14">
        <f>data!AA67</f>
        <v>0</v>
      </c>
      <c r="G113" s="14">
        <f>data!AB67</f>
        <v>10905</v>
      </c>
      <c r="H113" s="14">
        <f>data!AC67</f>
        <v>4690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1083</v>
      </c>
      <c r="E115" s="14">
        <f>data!Z69</f>
        <v>0</v>
      </c>
      <c r="F115" s="14">
        <f>data!AA69</f>
        <v>0</v>
      </c>
      <c r="G115" s="14">
        <f>data!AB69</f>
        <v>590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149900</v>
      </c>
      <c r="D117" s="14">
        <f>data!Y71</f>
        <v>1863361</v>
      </c>
      <c r="E117" s="14">
        <f>data!Z71</f>
        <v>0</v>
      </c>
      <c r="F117" s="14">
        <f>data!AA71</f>
        <v>0</v>
      </c>
      <c r="G117" s="14">
        <f>data!AB71</f>
        <v>1012011</v>
      </c>
      <c r="H117" s="14">
        <f>data!AC71</f>
        <v>4676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2203670</v>
      </c>
      <c r="D119" s="48">
        <f>+data!M690</f>
        <v>2363837</v>
      </c>
      <c r="E119" s="48">
        <f>+data!M691</f>
        <v>0</v>
      </c>
      <c r="F119" s="48">
        <f>+data!M692</f>
        <v>0</v>
      </c>
      <c r="G119" s="48">
        <f>+data!M693</f>
        <v>813619</v>
      </c>
      <c r="H119" s="48">
        <f>+data!M694</f>
        <v>60176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189136</v>
      </c>
      <c r="D120" s="14">
        <f>data!Y73</f>
        <v>232530</v>
      </c>
      <c r="E120" s="14">
        <f>data!Z73</f>
        <v>0</v>
      </c>
      <c r="F120" s="14">
        <f>data!AA73</f>
        <v>0</v>
      </c>
      <c r="G120" s="14">
        <f>data!AB73</f>
        <v>406944</v>
      </c>
      <c r="H120" s="14">
        <f>data!AC73</f>
        <v>129152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18807628</v>
      </c>
      <c r="D121" s="14">
        <f>data!Y74</f>
        <v>11498116</v>
      </c>
      <c r="E121" s="14">
        <f>data!Z74</f>
        <v>0</v>
      </c>
      <c r="F121" s="14">
        <f>data!AA74</f>
        <v>0</v>
      </c>
      <c r="G121" s="14">
        <f>data!AB74</f>
        <v>1676168</v>
      </c>
      <c r="H121" s="14">
        <f>data!AC74</f>
        <v>321831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18996764</v>
      </c>
      <c r="D122" s="14">
        <f>data!Y75</f>
        <v>11730646</v>
      </c>
      <c r="E122" s="14">
        <f>data!Z75</f>
        <v>0</v>
      </c>
      <c r="F122" s="14">
        <f>data!AA75</f>
        <v>0</v>
      </c>
      <c r="G122" s="14">
        <f>data!AB75</f>
        <v>2083112</v>
      </c>
      <c r="H122" s="14">
        <f>data!AC75</f>
        <v>450983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3428</v>
      </c>
      <c r="E124" s="14">
        <f>data!Z76</f>
        <v>0</v>
      </c>
      <c r="F124" s="14">
        <f>data!AA76</f>
        <v>0</v>
      </c>
      <c r="G124" s="14">
        <f>data!AB76</f>
        <v>286</v>
      </c>
      <c r="H124" s="14">
        <f>data!AC76</f>
        <v>123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2584</v>
      </c>
      <c r="E126" s="14">
        <f>data!Z78</f>
        <v>0</v>
      </c>
      <c r="F126" s="14">
        <f>data!AA78</f>
        <v>0</v>
      </c>
      <c r="G126" s="14">
        <f>data!AB78</f>
        <v>477</v>
      </c>
      <c r="H126" s="14">
        <f>data!AC78</f>
        <v>64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1.08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Grays Harbor County Public Hospital District No.1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4723</v>
      </c>
      <c r="D137" s="14">
        <f>data!AF59</f>
        <v>0</v>
      </c>
      <c r="E137" s="14">
        <f>data!AG59</f>
        <v>16052</v>
      </c>
      <c r="F137" s="14">
        <f>data!AH59</f>
        <v>0</v>
      </c>
      <c r="G137" s="14">
        <f>data!AI59</f>
        <v>0</v>
      </c>
      <c r="H137" s="14">
        <f>data!AJ59</f>
        <v>61010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9.39</v>
      </c>
      <c r="D138" s="26">
        <f>data!AF60</f>
        <v>0</v>
      </c>
      <c r="E138" s="26">
        <f>data!AG60</f>
        <v>31.09</v>
      </c>
      <c r="F138" s="26">
        <f>data!AH60</f>
        <v>0</v>
      </c>
      <c r="G138" s="26">
        <f>data!AI60</f>
        <v>0</v>
      </c>
      <c r="H138" s="26">
        <f>data!AJ60</f>
        <v>29.66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658104</v>
      </c>
      <c r="D139" s="14">
        <f>data!AF61</f>
        <v>0</v>
      </c>
      <c r="E139" s="14">
        <f>data!AG61</f>
        <v>3861736</v>
      </c>
      <c r="F139" s="14">
        <f>data!AH61</f>
        <v>0</v>
      </c>
      <c r="G139" s="14">
        <f>data!AI61</f>
        <v>0</v>
      </c>
      <c r="H139" s="14">
        <f>data!AJ61</f>
        <v>2717409</v>
      </c>
      <c r="I139" s="14">
        <f>data!AK61</f>
        <v>333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151547</v>
      </c>
      <c r="D140" s="14">
        <f>data!AF62</f>
        <v>0</v>
      </c>
      <c r="E140" s="14">
        <f>data!AG62</f>
        <v>889271</v>
      </c>
      <c r="F140" s="14">
        <f>data!AH62</f>
        <v>0</v>
      </c>
      <c r="G140" s="14">
        <f>data!AI62</f>
        <v>0</v>
      </c>
      <c r="H140" s="14">
        <f>data!AJ62</f>
        <v>625758</v>
      </c>
      <c r="I140" s="14">
        <f>data!AK62</f>
        <v>77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560871</v>
      </c>
      <c r="F141" s="14">
        <f>data!AH63</f>
        <v>0</v>
      </c>
      <c r="G141" s="14">
        <f>data!AI63</f>
        <v>0</v>
      </c>
      <c r="H141" s="14">
        <f>data!AJ63</f>
        <v>9100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37570</v>
      </c>
      <c r="D142" s="14">
        <f>data!AF64</f>
        <v>0</v>
      </c>
      <c r="E142" s="14">
        <f>data!AG64</f>
        <v>243139</v>
      </c>
      <c r="F142" s="14">
        <f>data!AH64</f>
        <v>0</v>
      </c>
      <c r="G142" s="14">
        <f>data!AI64</f>
        <v>0</v>
      </c>
      <c r="H142" s="14">
        <f>data!AJ64</f>
        <v>123599</v>
      </c>
      <c r="I142" s="14">
        <f>data!AK64</f>
        <v>2164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45454</v>
      </c>
      <c r="D144" s="14">
        <f>data!AF66</f>
        <v>0</v>
      </c>
      <c r="E144" s="14">
        <f>data!AG66</f>
        <v>9305</v>
      </c>
      <c r="F144" s="14">
        <f>data!AH66</f>
        <v>0</v>
      </c>
      <c r="G144" s="14">
        <f>data!AI66</f>
        <v>0</v>
      </c>
      <c r="H144" s="14">
        <f>data!AJ66</f>
        <v>48328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324057</v>
      </c>
      <c r="D145" s="14">
        <f>data!AF67</f>
        <v>0</v>
      </c>
      <c r="E145" s="14">
        <f>data!AG67</f>
        <v>194190</v>
      </c>
      <c r="F145" s="14">
        <f>data!AH67</f>
        <v>0</v>
      </c>
      <c r="G145" s="14">
        <f>data!AI67</f>
        <v>0</v>
      </c>
      <c r="H145" s="14">
        <f>data!AJ67</f>
        <v>938275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2996</v>
      </c>
      <c r="F146" s="14">
        <f>data!AH68</f>
        <v>0</v>
      </c>
      <c r="G146" s="14">
        <f>data!AI68</f>
        <v>0</v>
      </c>
      <c r="H146" s="14">
        <f>data!AJ68</f>
        <v>61738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2484</v>
      </c>
      <c r="D147" s="14">
        <f>data!AF69</f>
        <v>0</v>
      </c>
      <c r="E147" s="14">
        <f>data!AG69</f>
        <v>19296</v>
      </c>
      <c r="F147" s="14">
        <f>data!AH69</f>
        <v>0</v>
      </c>
      <c r="G147" s="14">
        <f>data!AI69</f>
        <v>0</v>
      </c>
      <c r="H147" s="14">
        <f>data!AJ69</f>
        <v>25608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1219216</v>
      </c>
      <c r="D149" s="14">
        <f>data!AF71</f>
        <v>0</v>
      </c>
      <c r="E149" s="14">
        <f>data!AG71</f>
        <v>5780804</v>
      </c>
      <c r="F149" s="14">
        <f>data!AH71</f>
        <v>0</v>
      </c>
      <c r="G149" s="14">
        <f>data!AI71</f>
        <v>0</v>
      </c>
      <c r="H149" s="14">
        <f>data!AJ71</f>
        <v>4549815</v>
      </c>
      <c r="I149" s="14">
        <f>data!AK71</f>
        <v>2574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978715</v>
      </c>
      <c r="D151" s="48">
        <f>+data!M697</f>
        <v>0</v>
      </c>
      <c r="E151" s="48">
        <f>+data!M698</f>
        <v>5802319</v>
      </c>
      <c r="F151" s="48">
        <f>+data!M699</f>
        <v>0</v>
      </c>
      <c r="G151" s="48">
        <f>+data!M700</f>
        <v>0</v>
      </c>
      <c r="H151" s="48">
        <f>+data!M701</f>
        <v>4281052</v>
      </c>
      <c r="I151" s="48">
        <f>+data!M702</f>
        <v>2366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50697</v>
      </c>
      <c r="D152" s="14">
        <f>data!AF73</f>
        <v>0</v>
      </c>
      <c r="E152" s="14">
        <f>data!AG73</f>
        <v>181050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4166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1889950</v>
      </c>
      <c r="D153" s="14">
        <f>data!AF74</f>
        <v>0</v>
      </c>
      <c r="E153" s="14">
        <f>data!AG74</f>
        <v>25976152</v>
      </c>
      <c r="F153" s="14">
        <f>data!AH74</f>
        <v>0</v>
      </c>
      <c r="G153" s="14">
        <f>data!AI74</f>
        <v>0</v>
      </c>
      <c r="H153" s="14">
        <f>data!AJ74</f>
        <v>13526575</v>
      </c>
      <c r="I153" s="14">
        <f>data!AK74</f>
        <v>3250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1940647</v>
      </c>
      <c r="D154" s="14">
        <f>data!AF75</f>
        <v>0</v>
      </c>
      <c r="E154" s="14">
        <f>data!AG75</f>
        <v>26157202</v>
      </c>
      <c r="F154" s="14">
        <f>data!AH75</f>
        <v>0</v>
      </c>
      <c r="G154" s="14">
        <f>data!AI75</f>
        <v>0</v>
      </c>
      <c r="H154" s="14">
        <f>data!AJ75</f>
        <v>13526575</v>
      </c>
      <c r="I154" s="14">
        <f>data!AK75</f>
        <v>7416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8499</v>
      </c>
      <c r="D156" s="14">
        <f>data!AF76</f>
        <v>0</v>
      </c>
      <c r="E156" s="14">
        <f>data!AG76</f>
        <v>5093</v>
      </c>
      <c r="F156" s="14">
        <f>data!AH76</f>
        <v>0</v>
      </c>
      <c r="G156" s="14">
        <f>data!AI76</f>
        <v>0</v>
      </c>
      <c r="H156" s="14">
        <f>data!AJ76</f>
        <v>24608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2532</v>
      </c>
      <c r="F158" s="14">
        <f>data!AH78</f>
        <v>0</v>
      </c>
      <c r="G158" s="14">
        <f>data!AI78</f>
        <v>0</v>
      </c>
      <c r="H158" s="14">
        <f>data!AJ78</f>
        <v>670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7037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17.2</v>
      </c>
      <c r="F160" s="26">
        <f>data!AH80</f>
        <v>0</v>
      </c>
      <c r="G160" s="26">
        <f>data!AI80</f>
        <v>0</v>
      </c>
      <c r="H160" s="26">
        <f>data!AJ80</f>
        <v>11.25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Grays Harbor County Public Hospital District No.1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7235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2054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2054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2367</v>
      </c>
      <c r="D183" s="48">
        <f>+data!M704</f>
        <v>0</v>
      </c>
      <c r="E183" s="48">
        <f>+data!M705</f>
        <v>0</v>
      </c>
      <c r="F183" s="48">
        <f>+data!M706</f>
        <v>215499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-51386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9431</v>
      </c>
      <c r="D185" s="14">
        <f>data!AM74</f>
        <v>0</v>
      </c>
      <c r="E185" s="14">
        <f>data!AN74</f>
        <v>0</v>
      </c>
      <c r="F185" s="14">
        <f>data!AO74</f>
        <v>1430552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9431</v>
      </c>
      <c r="D186" s="14">
        <f>data!AM75</f>
        <v>0</v>
      </c>
      <c r="E186" s="14">
        <f>data!AN75</f>
        <v>0</v>
      </c>
      <c r="F186" s="14">
        <f>data!AO75</f>
        <v>1379166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909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Grays Harbor County Public Hospital District No.1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7643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7.26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360928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83114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375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-17</v>
      </c>
      <c r="G206" s="14">
        <f>data!AW64</f>
        <v>0</v>
      </c>
      <c r="H206" s="14">
        <f>data!AX64</f>
        <v>0</v>
      </c>
      <c r="I206" s="14">
        <f>data!AY64</f>
        <v>146586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3453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52770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2386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-17</v>
      </c>
      <c r="G213" s="14">
        <f>data!AW71</f>
        <v>0</v>
      </c>
      <c r="H213" s="14">
        <f>data!AX71</f>
        <v>0</v>
      </c>
      <c r="I213" s="14">
        <f>data!AY71</f>
        <v>649612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-11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1384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Grays Harbor County Public Hospital District No.1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108180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3.07</v>
      </c>
      <c r="H234" s="26">
        <f>data!BE60</f>
        <v>3.71</v>
      </c>
      <c r="I234" s="26">
        <f>data!BF60</f>
        <v>0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172336</v>
      </c>
      <c r="H235" s="14">
        <f>data!BE61</f>
        <v>216826</v>
      </c>
      <c r="I235" s="14">
        <f>data!BF61</f>
        <v>485438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39685</v>
      </c>
      <c r="H236" s="14">
        <f>data!BE62</f>
        <v>49930</v>
      </c>
      <c r="I236" s="14">
        <f>data!BF62</f>
        <v>111785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933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424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39244</v>
      </c>
      <c r="H238" s="14">
        <f>data!BE64</f>
        <v>61533</v>
      </c>
      <c r="I238" s="14">
        <f>data!BF64</f>
        <v>98768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416138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3580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597</v>
      </c>
      <c r="H240" s="14">
        <f>data!BE66</f>
        <v>263224</v>
      </c>
      <c r="I240" s="14">
        <f>data!BF66</f>
        <v>99642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127465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34583</v>
      </c>
      <c r="H241" s="14">
        <f>data!BE67</f>
        <v>794834</v>
      </c>
      <c r="I241" s="14">
        <f>data!BF67</f>
        <v>54410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3382</v>
      </c>
      <c r="H242" s="14">
        <f>data!BE68</f>
        <v>11876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81497</v>
      </c>
      <c r="H243" s="14">
        <f>data!BE69</f>
        <v>4267</v>
      </c>
      <c r="I243" s="14">
        <f>data!BF69</f>
        <v>4543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131469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372257</v>
      </c>
      <c r="H245" s="14">
        <f>data!BE71</f>
        <v>1818628</v>
      </c>
      <c r="I245" s="14">
        <f>data!BF71</f>
        <v>854586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3343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907</v>
      </c>
      <c r="H252" s="85">
        <f>data!BE76</f>
        <v>20846</v>
      </c>
      <c r="I252" s="85">
        <f>data!BF76</f>
        <v>1427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30084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1360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Grays Harbor County Public Hospital District No.1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14.47</v>
      </c>
      <c r="D266" s="26">
        <f>data!BH60</f>
        <v>7.7</v>
      </c>
      <c r="E266" s="26">
        <f>data!BI60</f>
        <v>0</v>
      </c>
      <c r="F266" s="26">
        <f>data!BJ60</f>
        <v>4.29</v>
      </c>
      <c r="G266" s="26">
        <f>data!BK60</f>
        <v>34.89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663613</v>
      </c>
      <c r="E267" s="14">
        <f>data!BI61</f>
        <v>0</v>
      </c>
      <c r="F267" s="14">
        <f>data!BJ61</f>
        <v>270716</v>
      </c>
      <c r="G267" s="14">
        <f>data!BK61</f>
        <v>1467276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152815</v>
      </c>
      <c r="E268" s="14">
        <f>data!BI62</f>
        <v>0</v>
      </c>
      <c r="F268" s="14">
        <f>data!BJ62</f>
        <v>62340</v>
      </c>
      <c r="G268" s="14">
        <f>data!BK62</f>
        <v>337881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42370</v>
      </c>
      <c r="G269" s="14">
        <f>data!BK63</f>
        <v>20756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45</v>
      </c>
      <c r="D270" s="14">
        <f>data!BH64</f>
        <v>44530</v>
      </c>
      <c r="E270" s="14">
        <f>data!BI64</f>
        <v>0</v>
      </c>
      <c r="F270" s="14">
        <f>data!BJ64</f>
        <v>1952</v>
      </c>
      <c r="G270" s="14">
        <f>data!BK64</f>
        <v>20009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84559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56372</v>
      </c>
      <c r="D272" s="14">
        <f>data!BH66</f>
        <v>1412198</v>
      </c>
      <c r="E272" s="14">
        <f>data!BI66</f>
        <v>0</v>
      </c>
      <c r="F272" s="14">
        <f>data!BJ66</f>
        <v>1134</v>
      </c>
      <c r="G272" s="14">
        <f>data!BK66</f>
        <v>1869558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16624</v>
      </c>
      <c r="E273" s="14">
        <f>data!BI67</f>
        <v>0</v>
      </c>
      <c r="F273" s="14">
        <f>data!BJ67</f>
        <v>84646</v>
      </c>
      <c r="G273" s="14">
        <f>data!BK67</f>
        <v>166509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18389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-348</v>
      </c>
      <c r="D275" s="14">
        <f>data!BH69</f>
        <v>445</v>
      </c>
      <c r="E275" s="14">
        <f>data!BI69</f>
        <v>0</v>
      </c>
      <c r="F275" s="14">
        <f>data!BJ69</f>
        <v>-12051</v>
      </c>
      <c r="G275" s="14">
        <f>data!BK69</f>
        <v>298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159017</v>
      </c>
      <c r="D277" s="14">
        <f>data!BH71</f>
        <v>2290225</v>
      </c>
      <c r="E277" s="14">
        <f>data!BI71</f>
        <v>0</v>
      </c>
      <c r="F277" s="14">
        <f>data!BJ71</f>
        <v>451107</v>
      </c>
      <c r="G277" s="14">
        <f>data!BK71</f>
        <v>3882287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436</v>
      </c>
      <c r="E284" s="85">
        <f>data!BI76</f>
        <v>0</v>
      </c>
      <c r="F284" s="85">
        <f>data!BJ76</f>
        <v>2220</v>
      </c>
      <c r="G284" s="85">
        <f>data!BK76</f>
        <v>4367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3737</v>
      </c>
      <c r="E286" s="85">
        <f>data!BI78</f>
        <v>0</v>
      </c>
      <c r="F286" s="213" t="str">
        <f>IF(data!BJ78&gt;0,data!BJ78,"")</f>
        <v>x</v>
      </c>
      <c r="G286" s="85">
        <f>data!BK78</f>
        <v>2906</v>
      </c>
      <c r="H286" s="85">
        <f>data!BL78</f>
        <v>3370</v>
      </c>
      <c r="I286" s="85">
        <f>data!BM78</f>
        <v>490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Grays Harbor County Public Hospital District No.1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6.77</v>
      </c>
      <c r="D298" s="26">
        <f>data!BO60</f>
        <v>0.88</v>
      </c>
      <c r="E298" s="26">
        <f>data!BP60</f>
        <v>3.87</v>
      </c>
      <c r="F298" s="26">
        <f>data!BQ60</f>
        <v>0</v>
      </c>
      <c r="G298" s="26">
        <f>data!BR60</f>
        <v>2.5499999999999998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1327863</v>
      </c>
      <c r="D299" s="14">
        <f>data!BO61</f>
        <v>71850</v>
      </c>
      <c r="E299" s="14">
        <f>data!BP61</f>
        <v>283436</v>
      </c>
      <c r="F299" s="14">
        <f>data!BQ61</f>
        <v>0</v>
      </c>
      <c r="G299" s="14">
        <f>data!BR61</f>
        <v>147478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305777</v>
      </c>
      <c r="D300" s="14">
        <f>data!BO62</f>
        <v>16545</v>
      </c>
      <c r="E300" s="14">
        <f>data!BP62</f>
        <v>65269</v>
      </c>
      <c r="F300" s="14">
        <f>data!BQ62</f>
        <v>0</v>
      </c>
      <c r="G300" s="14">
        <f>data!BR62</f>
        <v>33961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88555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77580</v>
      </c>
      <c r="D302" s="14">
        <f>data!BO64</f>
        <v>1467</v>
      </c>
      <c r="E302" s="14">
        <f>data!BP64</f>
        <v>12140</v>
      </c>
      <c r="F302" s="14">
        <f>data!BQ64</f>
        <v>0</v>
      </c>
      <c r="G302" s="14">
        <f>data!BR64</f>
        <v>1959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10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75432</v>
      </c>
      <c r="D304" s="14">
        <f>data!BO66</f>
        <v>0</v>
      </c>
      <c r="E304" s="14">
        <f>data!BP66</f>
        <v>11682</v>
      </c>
      <c r="F304" s="14">
        <f>data!BQ66</f>
        <v>0</v>
      </c>
      <c r="G304" s="14">
        <f>data!BR66</f>
        <v>50959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75915</v>
      </c>
      <c r="D305" s="14">
        <f>data!BO67</f>
        <v>0</v>
      </c>
      <c r="E305" s="14">
        <f>data!BP67</f>
        <v>84646</v>
      </c>
      <c r="F305" s="14">
        <f>data!BQ67</f>
        <v>0</v>
      </c>
      <c r="G305" s="14">
        <f>data!BR67</f>
        <v>12087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1890</v>
      </c>
      <c r="D306" s="14">
        <f>data!BO68</f>
        <v>0</v>
      </c>
      <c r="E306" s="14">
        <f>data!BP68</f>
        <v>3145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153067</v>
      </c>
      <c r="D307" s="14">
        <f>data!BO69</f>
        <v>433</v>
      </c>
      <c r="E307" s="14">
        <f>data!BP69</f>
        <v>129938</v>
      </c>
      <c r="F307" s="14">
        <f>data!BQ69</f>
        <v>0</v>
      </c>
      <c r="G307" s="14">
        <f>data!BR69</f>
        <v>62956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2106089</v>
      </c>
      <c r="D309" s="14">
        <f>data!BO71</f>
        <v>90295</v>
      </c>
      <c r="E309" s="14">
        <f>data!BP71</f>
        <v>590256</v>
      </c>
      <c r="F309" s="14">
        <f>data!BQ71</f>
        <v>0</v>
      </c>
      <c r="G309" s="14">
        <f>data!BR71</f>
        <v>309400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1991</v>
      </c>
      <c r="D316" s="85">
        <f>data!BO76</f>
        <v>0</v>
      </c>
      <c r="E316" s="85">
        <f>data!BP76</f>
        <v>2220</v>
      </c>
      <c r="F316" s="85">
        <f>data!BQ76</f>
        <v>0</v>
      </c>
      <c r="G316" s="85">
        <f>data!BR76</f>
        <v>317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Grays Harbor County Public Hospital District No.1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9.85</v>
      </c>
      <c r="E330" s="26">
        <f>data!BW60</f>
        <v>0.99</v>
      </c>
      <c r="F330" s="26">
        <f>data!BX60</f>
        <v>0</v>
      </c>
      <c r="G330" s="26">
        <f>data!BY60</f>
        <v>1.02</v>
      </c>
      <c r="H330" s="26">
        <f>data!BZ60</f>
        <v>0</v>
      </c>
      <c r="I330" s="26">
        <f>data!CA60</f>
        <v>0.32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538006</v>
      </c>
      <c r="E331" s="86">
        <f>data!BW61</f>
        <v>70913</v>
      </c>
      <c r="F331" s="86">
        <f>data!BX61</f>
        <v>0</v>
      </c>
      <c r="G331" s="86">
        <f>data!BY61</f>
        <v>212856</v>
      </c>
      <c r="H331" s="86">
        <f>data!BZ61</f>
        <v>0</v>
      </c>
      <c r="I331" s="86">
        <f>data!CA61</f>
        <v>-7198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123891</v>
      </c>
      <c r="E332" s="86">
        <f>data!BW62</f>
        <v>16330</v>
      </c>
      <c r="F332" s="86">
        <f>data!BX62</f>
        <v>0</v>
      </c>
      <c r="G332" s="86">
        <f>data!BY62</f>
        <v>49016</v>
      </c>
      <c r="H332" s="86">
        <f>data!BZ62</f>
        <v>0</v>
      </c>
      <c r="I332" s="86">
        <f>data!CA62</f>
        <v>-1658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6000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3342</v>
      </c>
      <c r="E334" s="86">
        <f>data!BW64</f>
        <v>72</v>
      </c>
      <c r="F334" s="86">
        <f>data!BX64</f>
        <v>0</v>
      </c>
      <c r="G334" s="86">
        <f>data!BY64</f>
        <v>301</v>
      </c>
      <c r="H334" s="86">
        <f>data!BZ64</f>
        <v>0</v>
      </c>
      <c r="I334" s="86">
        <f>data!CA64</f>
        <v>451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151662</v>
      </c>
      <c r="E336" s="86">
        <f>data!BW66</f>
        <v>32404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88345</v>
      </c>
      <c r="E337" s="86">
        <f>data!BW67</f>
        <v>0</v>
      </c>
      <c r="F337" s="86">
        <f>data!BX67</f>
        <v>0</v>
      </c>
      <c r="G337" s="86">
        <f>data!BY67</f>
        <v>3508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2093</v>
      </c>
      <c r="E339" s="86">
        <f>data!BW69</f>
        <v>73377</v>
      </c>
      <c r="F339" s="86">
        <f>data!BX69</f>
        <v>0</v>
      </c>
      <c r="G339" s="86">
        <f>data!BY69</f>
        <v>698</v>
      </c>
      <c r="H339" s="86">
        <f>data!BZ69</f>
        <v>0</v>
      </c>
      <c r="I339" s="86">
        <f>data!CA69</f>
        <v>675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907339</v>
      </c>
      <c r="E341" s="14">
        <f>data!BW71</f>
        <v>199096</v>
      </c>
      <c r="F341" s="14">
        <f>data!BX71</f>
        <v>0</v>
      </c>
      <c r="G341" s="14">
        <f>data!BY71</f>
        <v>266379</v>
      </c>
      <c r="H341" s="14">
        <f>data!BZ71</f>
        <v>0</v>
      </c>
      <c r="I341" s="14">
        <f>data!CA71</f>
        <v>-7730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2317</v>
      </c>
      <c r="E348" s="85">
        <f>data!BW76</f>
        <v>0</v>
      </c>
      <c r="F348" s="85">
        <f>data!BX76</f>
        <v>0</v>
      </c>
      <c r="G348" s="85">
        <f>data!BY76</f>
        <v>92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477</v>
      </c>
      <c r="E350" s="85">
        <f>data!BW78</f>
        <v>0</v>
      </c>
      <c r="F350" s="85">
        <f>data!BX78</f>
        <v>0</v>
      </c>
      <c r="G350" s="85">
        <f>data!BY78</f>
        <v>335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Grays Harbor County Public Hospital District No.1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48.25</v>
      </c>
      <c r="E362" s="217"/>
      <c r="F362" s="211"/>
      <c r="G362" s="211"/>
      <c r="H362" s="211"/>
      <c r="I362" s="87">
        <f>data!CE60</f>
        <v>272.13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4973564</v>
      </c>
      <c r="E363" s="218"/>
      <c r="F363" s="219"/>
      <c r="G363" s="219"/>
      <c r="H363" s="219"/>
      <c r="I363" s="86">
        <f>data!CE61</f>
        <v>22439662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1145300</v>
      </c>
      <c r="E364" s="218"/>
      <c r="F364" s="219"/>
      <c r="G364" s="219"/>
      <c r="H364" s="219"/>
      <c r="I364" s="86">
        <f>data!CE62</f>
        <v>5167350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10207</v>
      </c>
      <c r="E365" s="218"/>
      <c r="F365" s="219"/>
      <c r="G365" s="219"/>
      <c r="H365" s="219"/>
      <c r="I365" s="86">
        <f>data!CE63</f>
        <v>751088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269097</v>
      </c>
      <c r="E366" s="218"/>
      <c r="F366" s="219"/>
      <c r="G366" s="219"/>
      <c r="H366" s="219"/>
      <c r="I366" s="86">
        <f>data!CE64</f>
        <v>2510834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-1</v>
      </c>
      <c r="E367" s="218"/>
      <c r="F367" s="219"/>
      <c r="G367" s="219"/>
      <c r="H367" s="219"/>
      <c r="I367" s="86">
        <f>data!CE65</f>
        <v>500706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146817</v>
      </c>
      <c r="E368" s="218"/>
      <c r="F368" s="219"/>
      <c r="G368" s="219"/>
      <c r="H368" s="219"/>
      <c r="I368" s="86">
        <f>data!CE66</f>
        <v>5554602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561638</v>
      </c>
      <c r="E369" s="218"/>
      <c r="F369" s="219"/>
      <c r="G369" s="219"/>
      <c r="H369" s="219"/>
      <c r="I369" s="86">
        <f>data!CE67</f>
        <v>4124781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7973</v>
      </c>
      <c r="E370" s="218"/>
      <c r="F370" s="219"/>
      <c r="G370" s="219"/>
      <c r="H370" s="219"/>
      <c r="I370" s="86">
        <f>data!CE68</f>
        <v>142136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735720</v>
      </c>
      <c r="E371" s="86">
        <f>data!CD69</f>
        <v>2226782</v>
      </c>
      <c r="F371" s="219"/>
      <c r="G371" s="219"/>
      <c r="H371" s="219"/>
      <c r="I371" s="86">
        <f>data!CE69</f>
        <v>3522793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2183169</v>
      </c>
      <c r="F372" s="220"/>
      <c r="G372" s="220"/>
      <c r="H372" s="220"/>
      <c r="I372" s="14">
        <f>-data!CE70</f>
        <v>-2183169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7850315</v>
      </c>
      <c r="E373" s="86">
        <f>data!CD71</f>
        <v>43613</v>
      </c>
      <c r="F373" s="219"/>
      <c r="G373" s="219"/>
      <c r="H373" s="219"/>
      <c r="I373" s="14">
        <f>data!CE71</f>
        <v>42530783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-681991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9312874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90913360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100226234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14730</v>
      </c>
      <c r="E380" s="214"/>
      <c r="F380" s="211"/>
      <c r="G380" s="211"/>
      <c r="H380" s="211"/>
      <c r="I380" s="14">
        <f>data!CE76</f>
        <v>108180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37727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30085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108456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38.869999999999997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Year'!Costcenter</vt:lpstr>
      <vt:lpstr>'Prior Year'!Edit</vt:lpstr>
      <vt:lpstr>Edit</vt:lpstr>
      <vt:lpstr>'Prior Year'!Funds</vt:lpstr>
      <vt:lpstr>'Prior Year'!Hospital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'Prior Year'!Support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2020-11-02T21:24:52Z</cp:lastPrinted>
  <dcterms:created xsi:type="dcterms:W3CDTF">1999-06-02T22:01:56Z</dcterms:created>
  <dcterms:modified xsi:type="dcterms:W3CDTF">2020-11-20T21:57:30Z</dcterms:modified>
</cp:coreProperties>
</file>