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73" i="1" l="1"/>
  <c r="AE74" i="1" l="1"/>
  <c r="AB74" i="1"/>
  <c r="P74" i="1"/>
  <c r="R74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V815" i="10"/>
  <c r="X813" i="10"/>
  <c r="W813" i="10"/>
  <c r="W815" i="10" s="1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F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K815" i="10" s="1"/>
  <c r="I734" i="10"/>
  <c r="H734" i="10"/>
  <c r="G734" i="10"/>
  <c r="F734" i="10"/>
  <c r="D734" i="10"/>
  <c r="C734" i="10"/>
  <c r="C815" i="10" s="1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D612" i="10"/>
  <c r="E550" i="10"/>
  <c r="F550" i="10"/>
  <c r="E546" i="10"/>
  <c r="F546" i="10"/>
  <c r="E545" i="10"/>
  <c r="F545" i="10"/>
  <c r="F544" i="10"/>
  <c r="E544" i="10"/>
  <c r="E540" i="10"/>
  <c r="F540" i="10"/>
  <c r="E539" i="10"/>
  <c r="H538" i="10"/>
  <c r="F538" i="10"/>
  <c r="E538" i="10"/>
  <c r="E537" i="10"/>
  <c r="F537" i="10"/>
  <c r="H536" i="10"/>
  <c r="F536" i="10"/>
  <c r="E536" i="10"/>
  <c r="F535" i="10"/>
  <c r="E535" i="10"/>
  <c r="E534" i="10"/>
  <c r="H534" i="10"/>
  <c r="H533" i="10"/>
  <c r="F533" i="10"/>
  <c r="E533" i="10"/>
  <c r="H532" i="10"/>
  <c r="E532" i="10"/>
  <c r="F532" i="10"/>
  <c r="E531" i="10"/>
  <c r="E530" i="10"/>
  <c r="E529" i="10"/>
  <c r="F529" i="10"/>
  <c r="H528" i="10"/>
  <c r="F528" i="10"/>
  <c r="E528" i="10"/>
  <c r="H527" i="10"/>
  <c r="F527" i="10"/>
  <c r="E527" i="10"/>
  <c r="E526" i="10"/>
  <c r="H526" i="10"/>
  <c r="H525" i="10"/>
  <c r="F525" i="10"/>
  <c r="E525" i="10"/>
  <c r="E524" i="10"/>
  <c r="F524" i="10"/>
  <c r="E523" i="10"/>
  <c r="F522" i="10"/>
  <c r="E522" i="10"/>
  <c r="F521" i="10"/>
  <c r="E520" i="10"/>
  <c r="H519" i="10"/>
  <c r="F519" i="10"/>
  <c r="E519" i="10"/>
  <c r="E518" i="10"/>
  <c r="F518" i="10"/>
  <c r="E517" i="10"/>
  <c r="H516" i="10"/>
  <c r="F516" i="10"/>
  <c r="E516" i="10"/>
  <c r="E515" i="10"/>
  <c r="F515" i="10"/>
  <c r="E514" i="10"/>
  <c r="F514" i="10"/>
  <c r="F513" i="10"/>
  <c r="F512" i="10"/>
  <c r="E511" i="10"/>
  <c r="F511" i="10"/>
  <c r="E510" i="10"/>
  <c r="F510" i="10"/>
  <c r="F509" i="10"/>
  <c r="E509" i="10"/>
  <c r="E508" i="10"/>
  <c r="H507" i="10"/>
  <c r="F507" i="10"/>
  <c r="E507" i="10"/>
  <c r="E506" i="10"/>
  <c r="F506" i="10"/>
  <c r="E505" i="10"/>
  <c r="H504" i="10"/>
  <c r="F504" i="10"/>
  <c r="E504" i="10"/>
  <c r="E503" i="10"/>
  <c r="F503" i="10"/>
  <c r="H502" i="10"/>
  <c r="F502" i="10"/>
  <c r="E502" i="10"/>
  <c r="H501" i="10"/>
  <c r="F501" i="10"/>
  <c r="E501" i="10"/>
  <c r="E500" i="10"/>
  <c r="F500" i="10"/>
  <c r="H499" i="10"/>
  <c r="F499" i="10"/>
  <c r="E499" i="10"/>
  <c r="E498" i="10"/>
  <c r="E497" i="10"/>
  <c r="E496" i="10"/>
  <c r="H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41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C415" i="10"/>
  <c r="B415" i="10"/>
  <c r="B414" i="10"/>
  <c r="A412" i="10"/>
  <c r="D390" i="10"/>
  <c r="D372" i="10"/>
  <c r="D367" i="10"/>
  <c r="C448" i="10" s="1"/>
  <c r="D361" i="10"/>
  <c r="N817" i="10" s="1"/>
  <c r="D329" i="10"/>
  <c r="D328" i="10"/>
  <c r="D330" i="10" s="1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E141" i="10"/>
  <c r="D141" i="10"/>
  <c r="AK726" i="10" s="1"/>
  <c r="E140" i="10"/>
  <c r="E139" i="10"/>
  <c r="E138" i="10"/>
  <c r="C414" i="10" s="1"/>
  <c r="E127" i="10"/>
  <c r="CE80" i="10"/>
  <c r="T816" i="10" s="1"/>
  <c r="CF79" i="10"/>
  <c r="CE79" i="10"/>
  <c r="CE78" i="10"/>
  <c r="R816" i="10" s="1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CE69" i="10"/>
  <c r="L816" i="10" s="1"/>
  <c r="CE68" i="10"/>
  <c r="CE66" i="10"/>
  <c r="CE65" i="10"/>
  <c r="CC64" i="10"/>
  <c r="G812" i="10" s="1"/>
  <c r="CE63" i="10"/>
  <c r="CC61" i="10"/>
  <c r="D812" i="10" s="1"/>
  <c r="CE60" i="10"/>
  <c r="B53" i="10"/>
  <c r="CE51" i="10"/>
  <c r="B49" i="10"/>
  <c r="CC47" i="10"/>
  <c r="CE47" i="10" s="1"/>
  <c r="E217" i="10" l="1"/>
  <c r="C478" i="10" s="1"/>
  <c r="B465" i="10"/>
  <c r="CE61" i="10"/>
  <c r="D464" i="10"/>
  <c r="D465" i="10" s="1"/>
  <c r="D463" i="10"/>
  <c r="D339" i="10"/>
  <c r="C482" i="10" s="1"/>
  <c r="B444" i="10"/>
  <c r="I612" i="10"/>
  <c r="S815" i="10"/>
  <c r="H48" i="10"/>
  <c r="H62" i="10" s="1"/>
  <c r="V48" i="10"/>
  <c r="V62" i="10" s="1"/>
  <c r="AJ48" i="10"/>
  <c r="AJ62" i="10" s="1"/>
  <c r="AU48" i="10"/>
  <c r="AU62" i="10" s="1"/>
  <c r="BI48" i="10"/>
  <c r="BI62" i="10" s="1"/>
  <c r="BY48" i="10"/>
  <c r="BY62" i="10" s="1"/>
  <c r="H508" i="10"/>
  <c r="F508" i="10"/>
  <c r="AK48" i="10"/>
  <c r="AK62" i="10" s="1"/>
  <c r="BJ48" i="10"/>
  <c r="BJ62" i="10" s="1"/>
  <c r="C816" i="10"/>
  <c r="H612" i="10"/>
  <c r="BI730" i="10"/>
  <c r="L48" i="10"/>
  <c r="L62" i="10" s="1"/>
  <c r="W48" i="10"/>
  <c r="W62" i="10" s="1"/>
  <c r="AV48" i="10"/>
  <c r="AV62" i="10" s="1"/>
  <c r="BZ48" i="10"/>
  <c r="BZ62" i="10" s="1"/>
  <c r="M48" i="10"/>
  <c r="M62" i="10" s="1"/>
  <c r="X48" i="10"/>
  <c r="X62" i="10" s="1"/>
  <c r="AL48" i="10"/>
  <c r="AL62" i="10" s="1"/>
  <c r="AZ48" i="10"/>
  <c r="AZ62" i="10" s="1"/>
  <c r="BL48" i="10"/>
  <c r="BL62" i="10" s="1"/>
  <c r="CB48" i="10"/>
  <c r="CB62" i="10" s="1"/>
  <c r="BA48" i="10"/>
  <c r="BA62" i="10" s="1"/>
  <c r="O816" i="10"/>
  <c r="C463" i="10"/>
  <c r="CE75" i="10"/>
  <c r="BP48" i="10"/>
  <c r="BP62" i="10" s="1"/>
  <c r="D48" i="10"/>
  <c r="D62" i="10" s="1"/>
  <c r="O48" i="10"/>
  <c r="O62" i="10" s="1"/>
  <c r="AC48" i="10"/>
  <c r="AC62" i="10" s="1"/>
  <c r="AN48" i="10"/>
  <c r="AN62" i="10" s="1"/>
  <c r="BB48" i="10"/>
  <c r="BB62" i="10" s="1"/>
  <c r="H816" i="10"/>
  <c r="C431" i="10"/>
  <c r="K816" i="10"/>
  <c r="C434" i="10"/>
  <c r="E204" i="10"/>
  <c r="C476" i="10" s="1"/>
  <c r="D816" i="10"/>
  <c r="CA48" i="10"/>
  <c r="CA62" i="10" s="1"/>
  <c r="BS48" i="10"/>
  <c r="BS62" i="10" s="1"/>
  <c r="BK48" i="10"/>
  <c r="BK62" i="10" s="1"/>
  <c r="C427" i="10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BV48" i="10"/>
  <c r="BV62" i="10" s="1"/>
  <c r="BN48" i="10"/>
  <c r="BN62" i="10" s="1"/>
  <c r="AX48" i="10"/>
  <c r="AX62" i="10" s="1"/>
  <c r="AH48" i="10"/>
  <c r="AH62" i="10" s="1"/>
  <c r="R48" i="10"/>
  <c r="R62" i="10" s="1"/>
  <c r="J48" i="10"/>
  <c r="J62" i="10" s="1"/>
  <c r="BF48" i="10"/>
  <c r="BF62" i="10" s="1"/>
  <c r="AP48" i="10"/>
  <c r="AP62" i="10" s="1"/>
  <c r="Z48" i="10"/>
  <c r="Z62" i="10" s="1"/>
  <c r="CC48" i="10"/>
  <c r="CC62" i="10" s="1"/>
  <c r="E81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E48" i="10"/>
  <c r="E62" i="10" s="1"/>
  <c r="P48" i="10"/>
  <c r="P62" i="10" s="1"/>
  <c r="AD48" i="10"/>
  <c r="AD62" i="10" s="1"/>
  <c r="AR48" i="10"/>
  <c r="AR62" i="10" s="1"/>
  <c r="BC48" i="10"/>
  <c r="BC62" i="10" s="1"/>
  <c r="BR48" i="10"/>
  <c r="BR62" i="10" s="1"/>
  <c r="N815" i="10"/>
  <c r="Q816" i="10"/>
  <c r="G612" i="10"/>
  <c r="CF77" i="10"/>
  <c r="T48" i="10"/>
  <c r="T62" i="10" s="1"/>
  <c r="AE48" i="10"/>
  <c r="AE62" i="10" s="1"/>
  <c r="AS48" i="10"/>
  <c r="AS62" i="10" s="1"/>
  <c r="BD48" i="10"/>
  <c r="BD62" i="10" s="1"/>
  <c r="BT48" i="10"/>
  <c r="BT62" i="10" s="1"/>
  <c r="M816" i="10"/>
  <c r="C458" i="10"/>
  <c r="F498" i="10"/>
  <c r="H505" i="10"/>
  <c r="F505" i="10"/>
  <c r="F517" i="10"/>
  <c r="F816" i="10"/>
  <c r="C429" i="10"/>
  <c r="D435" i="10"/>
  <c r="D438" i="10"/>
  <c r="D242" i="10"/>
  <c r="B448" i="10" s="1"/>
  <c r="F496" i="10"/>
  <c r="H503" i="10"/>
  <c r="H506" i="10"/>
  <c r="H515" i="10"/>
  <c r="H539" i="10"/>
  <c r="F539" i="10"/>
  <c r="F526" i="10"/>
  <c r="F530" i="10"/>
  <c r="H537" i="10"/>
  <c r="H540" i="10"/>
  <c r="CE64" i="10"/>
  <c r="S816" i="10"/>
  <c r="J612" i="10"/>
  <c r="C440" i="10"/>
  <c r="H497" i="10"/>
  <c r="F497" i="10"/>
  <c r="F520" i="10"/>
  <c r="F531" i="10"/>
  <c r="L612" i="10"/>
  <c r="I816" i="10"/>
  <c r="C432" i="10"/>
  <c r="D277" i="10"/>
  <c r="D292" i="10" s="1"/>
  <c r="D341" i="10" s="1"/>
  <c r="C481" i="10" s="1"/>
  <c r="P816" i="10"/>
  <c r="CF76" i="10"/>
  <c r="W52" i="10" s="1"/>
  <c r="W67" i="10" s="1"/>
  <c r="J754" i="10" s="1"/>
  <c r="H523" i="10"/>
  <c r="F523" i="10"/>
  <c r="F534" i="10"/>
  <c r="I815" i="10"/>
  <c r="R815" i="10"/>
  <c r="D368" i="10"/>
  <c r="D373" i="10" s="1"/>
  <c r="D391" i="10" s="1"/>
  <c r="D393" i="10" s="1"/>
  <c r="D396" i="10" s="1"/>
  <c r="M815" i="10"/>
  <c r="D815" i="10"/>
  <c r="F815" i="10"/>
  <c r="O815" i="10"/>
  <c r="G815" i="10"/>
  <c r="P815" i="10"/>
  <c r="H815" i="10"/>
  <c r="Q815" i="10"/>
  <c r="L815" i="10"/>
  <c r="T815" i="10"/>
  <c r="BQ48" i="10" l="1"/>
  <c r="BQ62" i="10" s="1"/>
  <c r="E800" i="10" s="1"/>
  <c r="BX48" i="10"/>
  <c r="BX62" i="10" s="1"/>
  <c r="E807" i="10" s="1"/>
  <c r="AT48" i="10"/>
  <c r="AT62" i="10" s="1"/>
  <c r="E777" i="10" s="1"/>
  <c r="AF48" i="10"/>
  <c r="AF62" i="10" s="1"/>
  <c r="E763" i="10" s="1"/>
  <c r="U48" i="10"/>
  <c r="U62" i="10" s="1"/>
  <c r="E752" i="10" s="1"/>
  <c r="G48" i="10"/>
  <c r="G62" i="10" s="1"/>
  <c r="E738" i="10" s="1"/>
  <c r="BH48" i="10"/>
  <c r="BH62" i="10" s="1"/>
  <c r="E791" i="10" s="1"/>
  <c r="AM48" i="10"/>
  <c r="AM62" i="10" s="1"/>
  <c r="E770" i="10" s="1"/>
  <c r="AB48" i="10"/>
  <c r="AB62" i="10" s="1"/>
  <c r="E759" i="10" s="1"/>
  <c r="N48" i="10"/>
  <c r="N62" i="10" s="1"/>
  <c r="E745" i="10" s="1"/>
  <c r="F48" i="10"/>
  <c r="F62" i="10" s="1"/>
  <c r="E737" i="10" s="1"/>
  <c r="CA52" i="10"/>
  <c r="CA67" i="10" s="1"/>
  <c r="J810" i="10" s="1"/>
  <c r="BU52" i="10"/>
  <c r="BU67" i="10" s="1"/>
  <c r="J804" i="10" s="1"/>
  <c r="E747" i="10"/>
  <c r="E788" i="10"/>
  <c r="E749" i="10"/>
  <c r="E758" i="10"/>
  <c r="E794" i="10"/>
  <c r="CC52" i="10"/>
  <c r="CC67" i="10" s="1"/>
  <c r="E746" i="10"/>
  <c r="E784" i="10"/>
  <c r="E783" i="10"/>
  <c r="BM52" i="10"/>
  <c r="BM67" i="10" s="1"/>
  <c r="J796" i="10" s="1"/>
  <c r="CB52" i="10"/>
  <c r="CB67" i="10" s="1"/>
  <c r="J811" i="10" s="1"/>
  <c r="BC52" i="10"/>
  <c r="BC67" i="10" s="1"/>
  <c r="J786" i="10" s="1"/>
  <c r="E803" i="10"/>
  <c r="E736" i="10"/>
  <c r="E796" i="10"/>
  <c r="BM71" i="10"/>
  <c r="E765" i="10"/>
  <c r="E766" i="10"/>
  <c r="AI71" i="10"/>
  <c r="E802" i="10"/>
  <c r="E735" i="10"/>
  <c r="E769" i="10"/>
  <c r="Y52" i="10"/>
  <c r="Y67" i="10" s="1"/>
  <c r="J756" i="10" s="1"/>
  <c r="E787" i="10"/>
  <c r="E804" i="10"/>
  <c r="E774" i="10"/>
  <c r="AF52" i="10"/>
  <c r="AF67" i="10" s="1"/>
  <c r="BK52" i="10"/>
  <c r="BK67" i="10" s="1"/>
  <c r="J794" i="10" s="1"/>
  <c r="E740" i="10"/>
  <c r="E781" i="10"/>
  <c r="AX71" i="10"/>
  <c r="E810" i="10"/>
  <c r="CA71" i="10"/>
  <c r="E799" i="10"/>
  <c r="E755" i="10"/>
  <c r="X71" i="10"/>
  <c r="E808" i="10"/>
  <c r="AW52" i="10"/>
  <c r="AW67" i="10" s="1"/>
  <c r="J780" i="10" s="1"/>
  <c r="BD52" i="10"/>
  <c r="BD67" i="10" s="1"/>
  <c r="J787" i="10" s="1"/>
  <c r="AM52" i="10"/>
  <c r="AM67" i="10" s="1"/>
  <c r="E776" i="10"/>
  <c r="E748" i="10"/>
  <c r="E797" i="10"/>
  <c r="E782" i="10"/>
  <c r="E744" i="10"/>
  <c r="E793" i="10"/>
  <c r="E792" i="10"/>
  <c r="E801" i="10"/>
  <c r="E757" i="10"/>
  <c r="E790" i="10"/>
  <c r="I52" i="10"/>
  <c r="I67" i="10" s="1"/>
  <c r="J740" i="10" s="1"/>
  <c r="BE52" i="10"/>
  <c r="BE67" i="10" s="1"/>
  <c r="J788" i="10" s="1"/>
  <c r="BL52" i="10"/>
  <c r="BL67" i="10" s="1"/>
  <c r="J795" i="10" s="1"/>
  <c r="AU52" i="10"/>
  <c r="AU67" i="10" s="1"/>
  <c r="J778" i="10" s="1"/>
  <c r="AO52" i="10"/>
  <c r="AO67" i="10" s="1"/>
  <c r="J772" i="10" s="1"/>
  <c r="AN52" i="10"/>
  <c r="AN67" i="10" s="1"/>
  <c r="J771" i="10" s="1"/>
  <c r="BT52" i="10"/>
  <c r="BT67" i="10" s="1"/>
  <c r="J803" i="10" s="1"/>
  <c r="AE52" i="10"/>
  <c r="AE67" i="10" s="1"/>
  <c r="J762" i="10" s="1"/>
  <c r="E762" i="10"/>
  <c r="AE71" i="10"/>
  <c r="E756" i="10"/>
  <c r="Y71" i="10"/>
  <c r="E805" i="10"/>
  <c r="E809" i="10"/>
  <c r="E768" i="10"/>
  <c r="E778" i="10"/>
  <c r="AG52" i="10"/>
  <c r="AG67" i="10" s="1"/>
  <c r="J764" i="10" s="1"/>
  <c r="X52" i="10"/>
  <c r="X67" i="10" s="1"/>
  <c r="J755" i="10" s="1"/>
  <c r="AV52" i="10"/>
  <c r="AV67" i="10" s="1"/>
  <c r="J779" i="10" s="1"/>
  <c r="E751" i="10"/>
  <c r="E786" i="10"/>
  <c r="BC71" i="10"/>
  <c r="E764" i="10"/>
  <c r="E773" i="10"/>
  <c r="CE48" i="10"/>
  <c r="C62" i="10"/>
  <c r="E798" i="10"/>
  <c r="E785" i="10"/>
  <c r="N816" i="10"/>
  <c r="K612" i="10"/>
  <c r="C465" i="10"/>
  <c r="E779" i="10"/>
  <c r="E767" i="10"/>
  <c r="BY52" i="10"/>
  <c r="BY67" i="10" s="1"/>
  <c r="J808" i="10" s="1"/>
  <c r="BQ52" i="10"/>
  <c r="BQ67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M52" i="10"/>
  <c r="M67" i="10" s="1"/>
  <c r="J744" i="10" s="1"/>
  <c r="E52" i="10"/>
  <c r="E67" i="10" s="1"/>
  <c r="J736" i="10" s="1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BZ52" i="10"/>
  <c r="BZ67" i="10" s="1"/>
  <c r="J809" i="10" s="1"/>
  <c r="BF52" i="10"/>
  <c r="BF67" i="10" s="1"/>
  <c r="J789" i="10" s="1"/>
  <c r="AJ52" i="10"/>
  <c r="AJ67" i="10" s="1"/>
  <c r="J767" i="10" s="1"/>
  <c r="T52" i="10"/>
  <c r="T67" i="10" s="1"/>
  <c r="J751" i="10" s="1"/>
  <c r="D52" i="10"/>
  <c r="D67" i="10" s="1"/>
  <c r="J735" i="10" s="1"/>
  <c r="BX52" i="10"/>
  <c r="BX67" i="10" s="1"/>
  <c r="BB52" i="10"/>
  <c r="BB67" i="10" s="1"/>
  <c r="J785" i="10" s="1"/>
  <c r="AI52" i="10"/>
  <c r="AI67" i="10" s="1"/>
  <c r="J766" i="10" s="1"/>
  <c r="S52" i="10"/>
  <c r="S67" i="10" s="1"/>
  <c r="J750" i="10" s="1"/>
  <c r="C52" i="10"/>
  <c r="F52" i="10"/>
  <c r="F67" i="10" s="1"/>
  <c r="BV52" i="10"/>
  <c r="BV67" i="10" s="1"/>
  <c r="J805" i="10" s="1"/>
  <c r="AZ52" i="10"/>
  <c r="AZ67" i="10" s="1"/>
  <c r="J783" i="10" s="1"/>
  <c r="AH52" i="10"/>
  <c r="AH67" i="10" s="1"/>
  <c r="J765" i="10" s="1"/>
  <c r="R52" i="10"/>
  <c r="R67" i="10" s="1"/>
  <c r="J749" i="10" s="1"/>
  <c r="AX52" i="10"/>
  <c r="AX67" i="10" s="1"/>
  <c r="J781" i="10" s="1"/>
  <c r="BR52" i="10"/>
  <c r="BR67" i="10" s="1"/>
  <c r="J801" i="10" s="1"/>
  <c r="AD52" i="10"/>
  <c r="AD67" i="10" s="1"/>
  <c r="J761" i="10" s="1"/>
  <c r="N52" i="10"/>
  <c r="N67" i="10" s="1"/>
  <c r="BH52" i="10"/>
  <c r="BH67" i="10" s="1"/>
  <c r="BP52" i="10"/>
  <c r="BP67" i="10" s="1"/>
  <c r="J799" i="10" s="1"/>
  <c r="AT52" i="10"/>
  <c r="AT67" i="10" s="1"/>
  <c r="AB52" i="10"/>
  <c r="AB67" i="10" s="1"/>
  <c r="L52" i="10"/>
  <c r="L67" i="10" s="1"/>
  <c r="J743" i="10" s="1"/>
  <c r="BN52" i="10"/>
  <c r="BN67" i="10" s="1"/>
  <c r="J797" i="10" s="1"/>
  <c r="AR52" i="10"/>
  <c r="AR67" i="10" s="1"/>
  <c r="J775" i="10" s="1"/>
  <c r="K52" i="10"/>
  <c r="K67" i="10" s="1"/>
  <c r="J742" i="10" s="1"/>
  <c r="AA52" i="10"/>
  <c r="AA67" i="10" s="1"/>
  <c r="J758" i="10" s="1"/>
  <c r="AL52" i="10"/>
  <c r="AL67" i="10" s="1"/>
  <c r="J769" i="10" s="1"/>
  <c r="BJ52" i="10"/>
  <c r="BJ67" i="10" s="1"/>
  <c r="J793" i="10" s="1"/>
  <c r="AP52" i="10"/>
  <c r="AP67" i="10" s="1"/>
  <c r="J773" i="10" s="1"/>
  <c r="Z52" i="10"/>
  <c r="Z67" i="10" s="1"/>
  <c r="J757" i="10" s="1"/>
  <c r="J52" i="10"/>
  <c r="J67" i="10" s="1"/>
  <c r="J741" i="10" s="1"/>
  <c r="V52" i="10"/>
  <c r="V67" i="10" s="1"/>
  <c r="J753" i="10" s="1"/>
  <c r="H52" i="10"/>
  <c r="H67" i="10" s="1"/>
  <c r="J739" i="10" s="1"/>
  <c r="O52" i="10"/>
  <c r="O67" i="10" s="1"/>
  <c r="J746" i="10" s="1"/>
  <c r="E775" i="10"/>
  <c r="E772" i="10"/>
  <c r="E789" i="10"/>
  <c r="BF71" i="10"/>
  <c r="E742" i="10"/>
  <c r="E806" i="10"/>
  <c r="E771" i="10"/>
  <c r="AN71" i="10"/>
  <c r="E811" i="10"/>
  <c r="CB71" i="10"/>
  <c r="E754" i="10"/>
  <c r="W71" i="10"/>
  <c r="E753" i="10"/>
  <c r="G816" i="10"/>
  <c r="C430" i="10"/>
  <c r="F612" i="10"/>
  <c r="Q52" i="10"/>
  <c r="Q67" i="10" s="1"/>
  <c r="J748" i="10" s="1"/>
  <c r="P52" i="10"/>
  <c r="P67" i="10" s="1"/>
  <c r="J747" i="10" s="1"/>
  <c r="BS52" i="10"/>
  <c r="BS67" i="10" s="1"/>
  <c r="J802" i="10" s="1"/>
  <c r="G52" i="10"/>
  <c r="G67" i="10" s="1"/>
  <c r="E761" i="10"/>
  <c r="E780" i="10"/>
  <c r="E741" i="10"/>
  <c r="E750" i="10"/>
  <c r="E760" i="10"/>
  <c r="E795" i="10"/>
  <c r="E743" i="10"/>
  <c r="L71" i="10"/>
  <c r="E739" i="10"/>
  <c r="BP71" i="10" l="1"/>
  <c r="R71" i="10"/>
  <c r="C511" i="10" s="1"/>
  <c r="BE71" i="10"/>
  <c r="S71" i="10"/>
  <c r="C512" i="10" s="1"/>
  <c r="J71" i="10"/>
  <c r="AW71" i="10"/>
  <c r="C542" i="10" s="1"/>
  <c r="K71" i="10"/>
  <c r="BB71" i="10"/>
  <c r="C547" i="10" s="1"/>
  <c r="BO71" i="10"/>
  <c r="AP71" i="10"/>
  <c r="C707" i="10" s="1"/>
  <c r="AG71" i="10"/>
  <c r="AU71" i="10"/>
  <c r="C712" i="10" s="1"/>
  <c r="AL71" i="10"/>
  <c r="D71" i="10"/>
  <c r="C669" i="10" s="1"/>
  <c r="E71" i="10"/>
  <c r="BT71" i="10"/>
  <c r="C640" i="10" s="1"/>
  <c r="BA71" i="10"/>
  <c r="BK71" i="10"/>
  <c r="C556" i="10" s="1"/>
  <c r="C551" i="10"/>
  <c r="C629" i="10"/>
  <c r="C67" i="10"/>
  <c r="CE52" i="10"/>
  <c r="C621" i="10"/>
  <c r="C561" i="10"/>
  <c r="C700" i="10"/>
  <c r="C528" i="10"/>
  <c r="G528" i="10" s="1"/>
  <c r="C565" i="10"/>
  <c r="C683" i="10"/>
  <c r="BL71" i="10"/>
  <c r="C631" i="10"/>
  <c r="J752" i="10"/>
  <c r="U71" i="10"/>
  <c r="AJ71" i="10"/>
  <c r="C540" i="10"/>
  <c r="G540" i="10" s="1"/>
  <c r="C690" i="10"/>
  <c r="C518" i="10"/>
  <c r="BR71" i="10"/>
  <c r="AY71" i="10"/>
  <c r="J770" i="10"/>
  <c r="AM71" i="10"/>
  <c r="O71" i="10"/>
  <c r="C698" i="10"/>
  <c r="C526" i="10"/>
  <c r="G526" i="10" s="1"/>
  <c r="AO71" i="10"/>
  <c r="C627" i="10"/>
  <c r="C560" i="10"/>
  <c r="C548" i="10"/>
  <c r="C633" i="10"/>
  <c r="C572" i="10"/>
  <c r="C647" i="10"/>
  <c r="J763" i="10"/>
  <c r="AF71" i="10"/>
  <c r="C703" i="10"/>
  <c r="C531" i="10"/>
  <c r="AH71" i="10"/>
  <c r="C614" i="10"/>
  <c r="C550" i="10"/>
  <c r="C573" i="10"/>
  <c r="C622" i="10"/>
  <c r="C632" i="10"/>
  <c r="C705" i="10"/>
  <c r="C533" i="10"/>
  <c r="G533" i="10" s="1"/>
  <c r="AC71" i="10"/>
  <c r="AD71" i="10"/>
  <c r="J759" i="10"/>
  <c r="AB71" i="10"/>
  <c r="AV71" i="10"/>
  <c r="AK71" i="10"/>
  <c r="C696" i="10"/>
  <c r="C524" i="10"/>
  <c r="BI71" i="10"/>
  <c r="BN71" i="10"/>
  <c r="AQ71" i="10"/>
  <c r="J812" i="10"/>
  <c r="CC71" i="10"/>
  <c r="V71" i="10"/>
  <c r="BW71" i="10"/>
  <c r="AR71" i="10"/>
  <c r="J777" i="10"/>
  <c r="AT71" i="10"/>
  <c r="J807" i="10"/>
  <c r="BX71" i="10"/>
  <c r="E734" i="10"/>
  <c r="E815" i="10" s="1"/>
  <c r="C71" i="10"/>
  <c r="CE62" i="10"/>
  <c r="T71" i="10"/>
  <c r="BY71" i="10"/>
  <c r="C616" i="10"/>
  <c r="C543" i="10"/>
  <c r="C497" i="10"/>
  <c r="G497" i="10" s="1"/>
  <c r="C558" i="10"/>
  <c r="C638" i="10"/>
  <c r="C635" i="10"/>
  <c r="P71" i="10"/>
  <c r="H71" i="10"/>
  <c r="C684" i="10"/>
  <c r="J738" i="10"/>
  <c r="G71" i="10"/>
  <c r="BZ71" i="10"/>
  <c r="BG71" i="10"/>
  <c r="BJ71" i="10"/>
  <c r="Q71" i="10"/>
  <c r="BU71" i="10"/>
  <c r="AZ71" i="10"/>
  <c r="C688" i="10"/>
  <c r="C516" i="10"/>
  <c r="G516" i="10" s="1"/>
  <c r="C676" i="10"/>
  <c r="C504" i="10"/>
  <c r="G504" i="10" s="1"/>
  <c r="C535" i="10"/>
  <c r="C689" i="10"/>
  <c r="C517" i="10"/>
  <c r="I71" i="10"/>
  <c r="BS71" i="10"/>
  <c r="C670" i="10"/>
  <c r="C498" i="10"/>
  <c r="AA71" i="10"/>
  <c r="J791" i="10"/>
  <c r="BH71" i="10"/>
  <c r="C677" i="10"/>
  <c r="C505" i="10"/>
  <c r="G505" i="10" s="1"/>
  <c r="C503" i="10"/>
  <c r="G503" i="10" s="1"/>
  <c r="C675" i="10"/>
  <c r="J745" i="10"/>
  <c r="N71" i="10"/>
  <c r="J737" i="10"/>
  <c r="F71" i="10"/>
  <c r="J800" i="10"/>
  <c r="BQ71" i="10"/>
  <c r="BV71" i="10"/>
  <c r="Z71" i="10"/>
  <c r="M71" i="10"/>
  <c r="AS71" i="10"/>
  <c r="BD71" i="10"/>
  <c r="C546" i="10"/>
  <c r="C630" i="10"/>
  <c r="C646" i="10" l="1"/>
  <c r="C571" i="10"/>
  <c r="C642" i="10"/>
  <c r="C567" i="10"/>
  <c r="C564" i="10"/>
  <c r="C639" i="10"/>
  <c r="C500" i="10"/>
  <c r="C672" i="10"/>
  <c r="C568" i="10"/>
  <c r="C643" i="10"/>
  <c r="G531" i="10"/>
  <c r="H531" i="10"/>
  <c r="C623" i="10"/>
  <c r="C562" i="10"/>
  <c r="C674" i="10"/>
  <c r="C502" i="10"/>
  <c r="G502" i="10" s="1"/>
  <c r="C668" i="10"/>
  <c r="C496" i="10"/>
  <c r="G496" i="10" s="1"/>
  <c r="C515" i="10"/>
  <c r="G515" i="10" s="1"/>
  <c r="C687" i="10"/>
  <c r="C702" i="10"/>
  <c r="C530" i="10"/>
  <c r="C626" i="10"/>
  <c r="C563" i="10"/>
  <c r="C699" i="10"/>
  <c r="C527" i="10"/>
  <c r="G527" i="10" s="1"/>
  <c r="E816" i="10"/>
  <c r="C428" i="10"/>
  <c r="G517" i="10"/>
  <c r="H517" i="10"/>
  <c r="C628" i="10"/>
  <c r="C545" i="10"/>
  <c r="C620" i="10"/>
  <c r="C574" i="10"/>
  <c r="C713" i="10"/>
  <c r="C541" i="10"/>
  <c r="C697" i="10"/>
  <c r="C525" i="10"/>
  <c r="G525" i="10" s="1"/>
  <c r="C706" i="10"/>
  <c r="C534" i="10"/>
  <c r="G534" i="10" s="1"/>
  <c r="G518" i="10"/>
  <c r="H518" i="10"/>
  <c r="C625" i="10"/>
  <c r="C544" i="10"/>
  <c r="G546" i="10"/>
  <c r="H546" i="10"/>
  <c r="C671" i="10"/>
  <c r="C499" i="10"/>
  <c r="G499" i="10" s="1"/>
  <c r="C636" i="10"/>
  <c r="C553" i="10"/>
  <c r="C641" i="10"/>
  <c r="C566" i="10"/>
  <c r="G512" i="10"/>
  <c r="H512" i="10"/>
  <c r="C644" i="10"/>
  <c r="C569" i="10"/>
  <c r="C693" i="10"/>
  <c r="C521" i="10"/>
  <c r="C557" i="10"/>
  <c r="C637" i="10"/>
  <c r="C709" i="10"/>
  <c r="C537" i="10"/>
  <c r="G537" i="10" s="1"/>
  <c r="C682" i="10"/>
  <c r="C510" i="10"/>
  <c r="C710" i="10"/>
  <c r="C538" i="10"/>
  <c r="G538" i="10" s="1"/>
  <c r="C679" i="10"/>
  <c r="C507" i="10"/>
  <c r="G507" i="10" s="1"/>
  <c r="C617" i="10"/>
  <c r="C555" i="10"/>
  <c r="C681" i="10"/>
  <c r="C509" i="10"/>
  <c r="C711" i="10"/>
  <c r="C539" i="10"/>
  <c r="G539" i="10" s="1"/>
  <c r="C559" i="10"/>
  <c r="C619" i="10"/>
  <c r="C695" i="10"/>
  <c r="C523" i="10"/>
  <c r="G523" i="10" s="1"/>
  <c r="G550" i="10"/>
  <c r="H550" i="10"/>
  <c r="C680" i="10"/>
  <c r="C508" i="10"/>
  <c r="G508" i="10" s="1"/>
  <c r="G511" i="10"/>
  <c r="H511" i="10" s="1"/>
  <c r="J734" i="10"/>
  <c r="J815" i="10" s="1"/>
  <c r="CE67" i="10"/>
  <c r="C549" i="10"/>
  <c r="C624" i="10"/>
  <c r="H535" i="10"/>
  <c r="G535" i="10"/>
  <c r="C673" i="10"/>
  <c r="C501" i="10"/>
  <c r="G501" i="10" s="1"/>
  <c r="C708" i="10"/>
  <c r="C536" i="10"/>
  <c r="G536" i="10" s="1"/>
  <c r="C520" i="10"/>
  <c r="C692" i="10"/>
  <c r="C678" i="10"/>
  <c r="C506" i="10"/>
  <c r="G506" i="10" s="1"/>
  <c r="G498" i="10"/>
  <c r="H498" i="10" s="1"/>
  <c r="C552" i="10"/>
  <c r="C618" i="10"/>
  <c r="C570" i="10"/>
  <c r="C645" i="10"/>
  <c r="C554" i="10"/>
  <c r="C634" i="10"/>
  <c r="C694" i="10"/>
  <c r="C522" i="10"/>
  <c r="D615" i="10"/>
  <c r="C704" i="10"/>
  <c r="C532" i="10"/>
  <c r="G532" i="10" s="1"/>
  <c r="C701" i="10"/>
  <c r="C529" i="10"/>
  <c r="C691" i="10"/>
  <c r="C519" i="10"/>
  <c r="G519" i="10" s="1"/>
  <c r="C685" i="10"/>
  <c r="C513" i="10"/>
  <c r="G524" i="10"/>
  <c r="H524" i="10" s="1"/>
  <c r="C514" i="10"/>
  <c r="C686" i="10"/>
  <c r="C715" i="10" l="1"/>
  <c r="J816" i="10"/>
  <c r="C433" i="10"/>
  <c r="G522" i="10"/>
  <c r="H522" i="10"/>
  <c r="G514" i="10"/>
  <c r="H514" i="10" s="1"/>
  <c r="G529" i="10"/>
  <c r="H529" i="10" s="1"/>
  <c r="H544" i="10"/>
  <c r="G544" i="10"/>
  <c r="G500" i="10"/>
  <c r="H500" i="10" s="1"/>
  <c r="H513" i="10"/>
  <c r="G513" i="10"/>
  <c r="C648" i="10"/>
  <c r="M716" i="10" s="1"/>
  <c r="Y816" i="10" s="1"/>
  <c r="G530" i="10"/>
  <c r="H530" i="10" s="1"/>
  <c r="G521" i="10"/>
  <c r="H521" i="10"/>
  <c r="CE71" i="10"/>
  <c r="C716" i="10" s="1"/>
  <c r="C441" i="10"/>
  <c r="D712" i="10"/>
  <c r="D711" i="10"/>
  <c r="D703" i="10"/>
  <c r="D695" i="10"/>
  <c r="D687" i="10"/>
  <c r="D710" i="10"/>
  <c r="D702" i="10"/>
  <c r="D694" i="10"/>
  <c r="D686" i="10"/>
  <c r="D709" i="10"/>
  <c r="D708" i="10"/>
  <c r="D707" i="10"/>
  <c r="D682" i="10"/>
  <c r="D674" i="10"/>
  <c r="D706" i="10"/>
  <c r="D705" i="10"/>
  <c r="D704" i="10"/>
  <c r="D679" i="10"/>
  <c r="D671" i="10"/>
  <c r="D701" i="10"/>
  <c r="D700" i="10"/>
  <c r="D699" i="10"/>
  <c r="D676" i="10"/>
  <c r="D668" i="10"/>
  <c r="D628" i="10"/>
  <c r="D645" i="10"/>
  <c r="D629" i="10"/>
  <c r="D625" i="10"/>
  <c r="D622" i="10"/>
  <c r="D618" i="10"/>
  <c r="D716" i="10"/>
  <c r="D683" i="10"/>
  <c r="D642" i="10"/>
  <c r="D638" i="10"/>
  <c r="D634" i="10"/>
  <c r="D630" i="10"/>
  <c r="D624" i="10"/>
  <c r="D698" i="10"/>
  <c r="D669" i="10"/>
  <c r="D643" i="10"/>
  <c r="D639" i="10"/>
  <c r="D635" i="10"/>
  <c r="D631" i="10"/>
  <c r="D684" i="10"/>
  <c r="D673" i="10"/>
  <c r="D672" i="10"/>
  <c r="D623" i="10"/>
  <c r="D619" i="10"/>
  <c r="D617" i="10"/>
  <c r="D692" i="10"/>
  <c r="D689" i="10"/>
  <c r="D678" i="10"/>
  <c r="D647" i="10"/>
  <c r="D616" i="10"/>
  <c r="D680" i="10"/>
  <c r="D644" i="10"/>
  <c r="D636" i="10"/>
  <c r="D713" i="10"/>
  <c r="D691" i="10"/>
  <c r="D688" i="10"/>
  <c r="D685" i="10"/>
  <c r="D675" i="10"/>
  <c r="D641" i="10"/>
  <c r="D633" i="10"/>
  <c r="D627" i="10"/>
  <c r="D697" i="10"/>
  <c r="D646" i="10"/>
  <c r="D621" i="10"/>
  <c r="D677" i="10"/>
  <c r="D670" i="10"/>
  <c r="D626" i="10"/>
  <c r="D620" i="10"/>
  <c r="D696" i="10"/>
  <c r="D693" i="10"/>
  <c r="D690" i="10"/>
  <c r="D681" i="10"/>
  <c r="D640" i="10"/>
  <c r="D632" i="10"/>
  <c r="E612" i="10" s="1"/>
  <c r="D637" i="10"/>
  <c r="G520" i="10"/>
  <c r="H520" i="10" s="1"/>
  <c r="G509" i="10"/>
  <c r="H509" i="10" s="1"/>
  <c r="G510" i="10"/>
  <c r="H510" i="10" s="1"/>
  <c r="G545" i="10"/>
  <c r="H545" i="10" s="1"/>
  <c r="D715" i="10" l="1"/>
  <c r="E623" i="10"/>
  <c r="E708" i="10" l="1"/>
  <c r="E700" i="10"/>
  <c r="E692" i="10"/>
  <c r="E684" i="10"/>
  <c r="E716" i="10"/>
  <c r="E707" i="10"/>
  <c r="E699" i="10"/>
  <c r="E691" i="10"/>
  <c r="E683" i="10"/>
  <c r="E711" i="10"/>
  <c r="E706" i="10"/>
  <c r="E705" i="10"/>
  <c r="E704" i="10"/>
  <c r="E679" i="10"/>
  <c r="E671" i="10"/>
  <c r="E625" i="10"/>
  <c r="E712" i="10"/>
  <c r="E703" i="10"/>
  <c r="E702" i="10"/>
  <c r="E701" i="10"/>
  <c r="E676" i="10"/>
  <c r="E713" i="10"/>
  <c r="E698" i="10"/>
  <c r="E697" i="10"/>
  <c r="E696" i="10"/>
  <c r="E681" i="10"/>
  <c r="E673" i="10"/>
  <c r="E710" i="10"/>
  <c r="E688" i="10"/>
  <c r="E685" i="10"/>
  <c r="E675" i="10"/>
  <c r="E674" i="10"/>
  <c r="E641" i="10"/>
  <c r="E637" i="10"/>
  <c r="E633" i="10"/>
  <c r="E627" i="10"/>
  <c r="E689" i="10"/>
  <c r="E686" i="10"/>
  <c r="E678" i="10"/>
  <c r="E677" i="10"/>
  <c r="E670" i="10"/>
  <c r="E647" i="10"/>
  <c r="E626" i="10"/>
  <c r="E709" i="10"/>
  <c r="E672" i="10"/>
  <c r="E693" i="10"/>
  <c r="E690" i="10"/>
  <c r="E687" i="10"/>
  <c r="E680" i="10"/>
  <c r="E644" i="10"/>
  <c r="E640" i="10"/>
  <c r="E636" i="10"/>
  <c r="E632" i="10"/>
  <c r="E642" i="10"/>
  <c r="E634" i="10"/>
  <c r="E624" i="10"/>
  <c r="E695" i="10"/>
  <c r="E669" i="10"/>
  <c r="E639" i="10"/>
  <c r="E631" i="10"/>
  <c r="E628" i="10"/>
  <c r="E694" i="10"/>
  <c r="E682" i="10"/>
  <c r="E646" i="10"/>
  <c r="E638" i="10"/>
  <c r="E630" i="10"/>
  <c r="E668" i="10"/>
  <c r="E643" i="10"/>
  <c r="E635" i="10"/>
  <c r="E645" i="10"/>
  <c r="E629" i="10"/>
  <c r="E715" i="10" l="1"/>
  <c r="F624" i="10"/>
  <c r="F713" i="10" l="1"/>
  <c r="F705" i="10"/>
  <c r="F697" i="10"/>
  <c r="F689" i="10"/>
  <c r="F716" i="10"/>
  <c r="F712" i="10"/>
  <c r="F704" i="10"/>
  <c r="F696" i="10"/>
  <c r="F688" i="10"/>
  <c r="F703" i="10"/>
  <c r="F702" i="10"/>
  <c r="F701" i="10"/>
  <c r="F676" i="10"/>
  <c r="F668" i="10"/>
  <c r="F628" i="10"/>
  <c r="F700" i="10"/>
  <c r="F699" i="10"/>
  <c r="F698" i="10"/>
  <c r="F681" i="10"/>
  <c r="F673" i="10"/>
  <c r="F695" i="10"/>
  <c r="F694" i="10"/>
  <c r="F693" i="10"/>
  <c r="F678" i="10"/>
  <c r="F670" i="10"/>
  <c r="F647" i="10"/>
  <c r="F646" i="10"/>
  <c r="F645" i="10"/>
  <c r="F629" i="10"/>
  <c r="F626" i="10"/>
  <c r="F691" i="10"/>
  <c r="F682" i="10"/>
  <c r="F711" i="10"/>
  <c r="F692" i="10"/>
  <c r="F669" i="10"/>
  <c r="F643" i="10"/>
  <c r="F639" i="10"/>
  <c r="F635" i="10"/>
  <c r="F631" i="10"/>
  <c r="F690" i="10"/>
  <c r="F687" i="10"/>
  <c r="F684" i="10"/>
  <c r="F680" i="10"/>
  <c r="F679" i="10"/>
  <c r="F644" i="10"/>
  <c r="F640" i="10"/>
  <c r="F636" i="10"/>
  <c r="F632" i="10"/>
  <c r="F710" i="10"/>
  <c r="F706" i="10"/>
  <c r="F686" i="10"/>
  <c r="F683" i="10"/>
  <c r="F671" i="10"/>
  <c r="F709" i="10"/>
  <c r="F685" i="10"/>
  <c r="F675" i="10"/>
  <c r="F641" i="10"/>
  <c r="F633" i="10"/>
  <c r="F627" i="10"/>
  <c r="F638" i="10"/>
  <c r="F630" i="10"/>
  <c r="F708" i="10"/>
  <c r="F677" i="10"/>
  <c r="F634" i="10"/>
  <c r="F672" i="10"/>
  <c r="F707" i="10"/>
  <c r="F674" i="10"/>
  <c r="F637" i="10"/>
  <c r="F625" i="10"/>
  <c r="F642" i="10"/>
  <c r="F715" i="10" l="1"/>
  <c r="G625" i="10"/>
  <c r="G711" i="10" l="1"/>
  <c r="G710" i="10"/>
  <c r="G702" i="10"/>
  <c r="G694" i="10"/>
  <c r="G686" i="10"/>
  <c r="G709" i="10"/>
  <c r="G701" i="10"/>
  <c r="G693" i="10"/>
  <c r="G685" i="10"/>
  <c r="G712" i="10"/>
  <c r="G700" i="10"/>
  <c r="G699" i="10"/>
  <c r="G698" i="10"/>
  <c r="G681" i="10"/>
  <c r="G673" i="10"/>
  <c r="G713" i="10"/>
  <c r="G697" i="10"/>
  <c r="G696" i="10"/>
  <c r="G695" i="10"/>
  <c r="G678" i="10"/>
  <c r="G692" i="10"/>
  <c r="G691" i="10"/>
  <c r="G690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46" i="10"/>
  <c r="G708" i="10"/>
  <c r="G705" i="10"/>
  <c r="G706" i="10"/>
  <c r="G703" i="10"/>
  <c r="G672" i="10"/>
  <c r="G671" i="10"/>
  <c r="G668" i="10"/>
  <c r="G628" i="10"/>
  <c r="G707" i="10"/>
  <c r="G704" i="10"/>
  <c r="G674" i="10"/>
  <c r="G645" i="10"/>
  <c r="G629" i="10"/>
  <c r="G627" i="10"/>
  <c r="G716" i="10"/>
  <c r="G689" i="10"/>
  <c r="G669" i="10"/>
  <c r="G647" i="10"/>
  <c r="G680" i="10"/>
  <c r="G688" i="10"/>
  <c r="G682" i="10"/>
  <c r="G677" i="10"/>
  <c r="G670" i="10"/>
  <c r="G626" i="10"/>
  <c r="G687" i="10"/>
  <c r="G684" i="10"/>
  <c r="G679" i="10"/>
  <c r="G683" i="10"/>
  <c r="G676" i="10"/>
  <c r="G715" i="10" l="1"/>
  <c r="H628" i="10"/>
  <c r="H716" i="10" l="1"/>
  <c r="H707" i="10"/>
  <c r="H699" i="10"/>
  <c r="H691" i="10"/>
  <c r="H683" i="10"/>
  <c r="H706" i="10"/>
  <c r="H698" i="10"/>
  <c r="H690" i="10"/>
  <c r="H713" i="10"/>
  <c r="H697" i="10"/>
  <c r="H696" i="10"/>
  <c r="H695" i="10"/>
  <c r="H678" i="10"/>
  <c r="H670" i="10"/>
  <c r="H647" i="10"/>
  <c r="H646" i="10"/>
  <c r="H645" i="10"/>
  <c r="H629" i="10"/>
  <c r="H694" i="10"/>
  <c r="H693" i="10"/>
  <c r="H692" i="10"/>
  <c r="H675" i="10"/>
  <c r="H689" i="10"/>
  <c r="H688" i="10"/>
  <c r="H687" i="10"/>
  <c r="H680" i="10"/>
  <c r="H672" i="10"/>
  <c r="H708" i="10"/>
  <c r="H705" i="10"/>
  <c r="H702" i="10"/>
  <c r="H677" i="10"/>
  <c r="H676" i="10"/>
  <c r="H642" i="10"/>
  <c r="H638" i="10"/>
  <c r="H634" i="10"/>
  <c r="H630" i="10"/>
  <c r="H709" i="10"/>
  <c r="H684" i="10"/>
  <c r="H679" i="10"/>
  <c r="H704" i="10"/>
  <c r="H701" i="10"/>
  <c r="H674" i="10"/>
  <c r="H673" i="10"/>
  <c r="H712" i="10"/>
  <c r="H710" i="10"/>
  <c r="H685" i="10"/>
  <c r="H682" i="10"/>
  <c r="H681" i="10"/>
  <c r="H641" i="10"/>
  <c r="H637" i="10"/>
  <c r="H633" i="10"/>
  <c r="H671" i="10"/>
  <c r="H639" i="10"/>
  <c r="H631" i="10"/>
  <c r="H644" i="10"/>
  <c r="H636" i="10"/>
  <c r="H700" i="10"/>
  <c r="H668" i="10"/>
  <c r="H643" i="10"/>
  <c r="H635" i="10"/>
  <c r="H703" i="10"/>
  <c r="H640" i="10"/>
  <c r="H632" i="10"/>
  <c r="H711" i="10"/>
  <c r="H686" i="10"/>
  <c r="H669" i="10"/>
  <c r="H715" i="10" l="1"/>
  <c r="I629" i="10"/>
  <c r="I713" i="10" l="1"/>
  <c r="I712" i="10"/>
  <c r="I704" i="10"/>
  <c r="I696" i="10"/>
  <c r="I688" i="10"/>
  <c r="I711" i="10"/>
  <c r="I703" i="10"/>
  <c r="I695" i="10"/>
  <c r="I687" i="10"/>
  <c r="I694" i="10"/>
  <c r="I693" i="10"/>
  <c r="I692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1" i="10"/>
  <c r="I690" i="10"/>
  <c r="I689" i="10"/>
  <c r="I680" i="10"/>
  <c r="I672" i="10"/>
  <c r="I686" i="10"/>
  <c r="I685" i="10"/>
  <c r="I684" i="10"/>
  <c r="I677" i="10"/>
  <c r="I669" i="10"/>
  <c r="I683" i="10"/>
  <c r="I716" i="10"/>
  <c r="I710" i="10"/>
  <c r="I707" i="10"/>
  <c r="I682" i="10"/>
  <c r="I681" i="10"/>
  <c r="I645" i="10"/>
  <c r="I678" i="10"/>
  <c r="I709" i="10"/>
  <c r="I705" i="10"/>
  <c r="I701" i="10"/>
  <c r="I698" i="10"/>
  <c r="I673" i="10"/>
  <c r="I646" i="10"/>
  <c r="I708" i="10"/>
  <c r="I700" i="10"/>
  <c r="I697" i="10"/>
  <c r="I670" i="10"/>
  <c r="I668" i="10"/>
  <c r="I679" i="10"/>
  <c r="I674" i="10"/>
  <c r="I699" i="10"/>
  <c r="I676" i="10"/>
  <c r="I706" i="10"/>
  <c r="I702" i="10"/>
  <c r="I671" i="10"/>
  <c r="I647" i="10"/>
  <c r="I715" i="10" l="1"/>
  <c r="J630" i="10"/>
  <c r="J710" i="10" l="1"/>
  <c r="J709" i="10"/>
  <c r="J701" i="10"/>
  <c r="J693" i="10"/>
  <c r="J685" i="10"/>
  <c r="J708" i="10"/>
  <c r="J700" i="10"/>
  <c r="J692" i="10"/>
  <c r="J684" i="10"/>
  <c r="J691" i="10"/>
  <c r="J690" i="10"/>
  <c r="J689" i="10"/>
  <c r="J680" i="10"/>
  <c r="J672" i="10"/>
  <c r="J688" i="10"/>
  <c r="J687" i="10"/>
  <c r="J686" i="10"/>
  <c r="J677" i="10"/>
  <c r="J683" i="10"/>
  <c r="J682" i="10"/>
  <c r="J674" i="10"/>
  <c r="J716" i="10"/>
  <c r="J697" i="10"/>
  <c r="J694" i="10"/>
  <c r="J671" i="10"/>
  <c r="J670" i="10"/>
  <c r="J669" i="10"/>
  <c r="J668" i="10"/>
  <c r="J647" i="10"/>
  <c r="J713" i="10"/>
  <c r="J711" i="10"/>
  <c r="J706" i="10"/>
  <c r="J703" i="10"/>
  <c r="J698" i="10"/>
  <c r="J695" i="10"/>
  <c r="J673" i="10"/>
  <c r="J644" i="10"/>
  <c r="J640" i="10"/>
  <c r="J636" i="10"/>
  <c r="J632" i="10"/>
  <c r="J712" i="10"/>
  <c r="J641" i="10"/>
  <c r="J637" i="10"/>
  <c r="J633" i="10"/>
  <c r="J705" i="10"/>
  <c r="J702" i="10"/>
  <c r="J699" i="10"/>
  <c r="J696" i="10"/>
  <c r="J676" i="10"/>
  <c r="J675" i="10"/>
  <c r="J646" i="10"/>
  <c r="J638" i="10"/>
  <c r="J704" i="10"/>
  <c r="J679" i="10"/>
  <c r="J643" i="10"/>
  <c r="J635" i="10"/>
  <c r="J707" i="10"/>
  <c r="J681" i="10"/>
  <c r="J645" i="10"/>
  <c r="J642" i="10"/>
  <c r="J634" i="10"/>
  <c r="J678" i="10"/>
  <c r="J639" i="10"/>
  <c r="J631" i="10"/>
  <c r="J715" i="10" s="1"/>
  <c r="L647" i="10" l="1"/>
  <c r="L712" i="10"/>
  <c r="L711" i="10"/>
  <c r="L703" i="10"/>
  <c r="L695" i="10"/>
  <c r="L687" i="10"/>
  <c r="L710" i="10"/>
  <c r="L702" i="10"/>
  <c r="L694" i="10"/>
  <c r="L686" i="10"/>
  <c r="L685" i="10"/>
  <c r="L684" i="10"/>
  <c r="L683" i="10"/>
  <c r="L674" i="10"/>
  <c r="L682" i="10"/>
  <c r="L679" i="10"/>
  <c r="L671" i="10"/>
  <c r="L716" i="10"/>
  <c r="L709" i="10"/>
  <c r="L708" i="10"/>
  <c r="L707" i="10"/>
  <c r="L676" i="10"/>
  <c r="L668" i="10"/>
  <c r="L713" i="10"/>
  <c r="L706" i="10"/>
  <c r="L705" i="10"/>
  <c r="L691" i="10"/>
  <c r="L688" i="10"/>
  <c r="L670" i="10"/>
  <c r="L701" i="10"/>
  <c r="L698" i="10"/>
  <c r="L680" i="10"/>
  <c r="L675" i="10"/>
  <c r="L704" i="10"/>
  <c r="L700" i="10"/>
  <c r="L697" i="10"/>
  <c r="L677" i="10"/>
  <c r="L672" i="10"/>
  <c r="L681" i="10"/>
  <c r="L673" i="10"/>
  <c r="L699" i="10"/>
  <c r="L696" i="10"/>
  <c r="L693" i="10"/>
  <c r="L690" i="10"/>
  <c r="L692" i="10"/>
  <c r="L678" i="10"/>
  <c r="L669" i="10"/>
  <c r="L689" i="10"/>
  <c r="K644" i="10"/>
  <c r="L715" i="10" l="1"/>
  <c r="M668" i="10"/>
  <c r="M701" i="10"/>
  <c r="Y767" i="10" s="1"/>
  <c r="M695" i="10"/>
  <c r="Y761" i="10" s="1"/>
  <c r="M713" i="10"/>
  <c r="Y779" i="10" s="1"/>
  <c r="K716" i="10"/>
  <c r="K706" i="10"/>
  <c r="M706" i="10" s="1"/>
  <c r="Y772" i="10" s="1"/>
  <c r="K698" i="10"/>
  <c r="M698" i="10" s="1"/>
  <c r="Y764" i="10" s="1"/>
  <c r="K690" i="10"/>
  <c r="K682" i="10"/>
  <c r="M682" i="10" s="1"/>
  <c r="Y748" i="10" s="1"/>
  <c r="K713" i="10"/>
  <c r="K705" i="10"/>
  <c r="K697" i="10"/>
  <c r="K689" i="10"/>
  <c r="M689" i="10" s="1"/>
  <c r="Y755" i="10" s="1"/>
  <c r="K688" i="10"/>
  <c r="M688" i="10" s="1"/>
  <c r="Y754" i="10" s="1"/>
  <c r="K687" i="10"/>
  <c r="M687" i="10" s="1"/>
  <c r="Y753" i="10" s="1"/>
  <c r="K686" i="10"/>
  <c r="K677" i="10"/>
  <c r="K669" i="10"/>
  <c r="M669" i="10" s="1"/>
  <c r="Y735" i="10" s="1"/>
  <c r="K685" i="10"/>
  <c r="K684" i="10"/>
  <c r="M684" i="10" s="1"/>
  <c r="Y750" i="10" s="1"/>
  <c r="K683" i="10"/>
  <c r="M683" i="10" s="1"/>
  <c r="Y749" i="10" s="1"/>
  <c r="K674" i="10"/>
  <c r="M674" i="10" s="1"/>
  <c r="Y740" i="10" s="1"/>
  <c r="K679" i="10"/>
  <c r="M679" i="10" s="1"/>
  <c r="Y745" i="10" s="1"/>
  <c r="K671" i="10"/>
  <c r="K711" i="10"/>
  <c r="M711" i="10" s="1"/>
  <c r="Y777" i="10" s="1"/>
  <c r="K703" i="10"/>
  <c r="M703" i="10" s="1"/>
  <c r="Y769" i="10" s="1"/>
  <c r="K700" i="10"/>
  <c r="M700" i="10" s="1"/>
  <c r="Y766" i="10" s="1"/>
  <c r="K678" i="10"/>
  <c r="K709" i="10"/>
  <c r="M709" i="10" s="1"/>
  <c r="Y775" i="10" s="1"/>
  <c r="K707" i="10"/>
  <c r="M707" i="10" s="1"/>
  <c r="Y773" i="10" s="1"/>
  <c r="K704" i="10"/>
  <c r="M704" i="10" s="1"/>
  <c r="Y770" i="10" s="1"/>
  <c r="K701" i="10"/>
  <c r="K681" i="10"/>
  <c r="M681" i="10" s="1"/>
  <c r="Y747" i="10" s="1"/>
  <c r="K680" i="10"/>
  <c r="M680" i="10" s="1"/>
  <c r="Y746" i="10" s="1"/>
  <c r="K702" i="10"/>
  <c r="M702" i="10" s="1"/>
  <c r="Y768" i="10" s="1"/>
  <c r="K699" i="10"/>
  <c r="M699" i="10" s="1"/>
  <c r="Y765" i="10" s="1"/>
  <c r="K696" i="10"/>
  <c r="M696" i="10" s="1"/>
  <c r="Y762" i="10" s="1"/>
  <c r="K693" i="10"/>
  <c r="K676" i="10"/>
  <c r="M676" i="10" s="1"/>
  <c r="Y742" i="10" s="1"/>
  <c r="K675" i="10"/>
  <c r="M675" i="10" s="1"/>
  <c r="Y741" i="10" s="1"/>
  <c r="K708" i="10"/>
  <c r="M708" i="10" s="1"/>
  <c r="Y774" i="10" s="1"/>
  <c r="K695" i="10"/>
  <c r="K692" i="10"/>
  <c r="M692" i="10" s="1"/>
  <c r="Y758" i="10" s="1"/>
  <c r="K673" i="10"/>
  <c r="M673" i="10" s="1"/>
  <c r="Y739" i="10" s="1"/>
  <c r="K694" i="10"/>
  <c r="M694" i="10" s="1"/>
  <c r="Y760" i="10" s="1"/>
  <c r="K691" i="10"/>
  <c r="K670" i="10"/>
  <c r="M670" i="10" s="1"/>
  <c r="Y736" i="10" s="1"/>
  <c r="K668" i="10"/>
  <c r="K712" i="10"/>
  <c r="K672" i="10"/>
  <c r="M672" i="10" s="1"/>
  <c r="Y738" i="10" s="1"/>
  <c r="K710" i="10"/>
  <c r="M710" i="10" s="1"/>
  <c r="Y776" i="10" s="1"/>
  <c r="M678" i="10"/>
  <c r="Y744" i="10" s="1"/>
  <c r="M690" i="10"/>
  <c r="Y756" i="10" s="1"/>
  <c r="M691" i="10"/>
  <c r="Y757" i="10" s="1"/>
  <c r="M685" i="10"/>
  <c r="Y751" i="10" s="1"/>
  <c r="M671" i="10"/>
  <c r="Y737" i="10" s="1"/>
  <c r="M677" i="10"/>
  <c r="Y743" i="10" s="1"/>
  <c r="M697" i="10"/>
  <c r="Y763" i="10" s="1"/>
  <c r="M693" i="10"/>
  <c r="Y759" i="10" s="1"/>
  <c r="M705" i="10"/>
  <c r="Y771" i="10" s="1"/>
  <c r="M686" i="10"/>
  <c r="Y752" i="10" s="1"/>
  <c r="M712" i="10"/>
  <c r="Y778" i="10" s="1"/>
  <c r="Y734" i="10" l="1"/>
  <c r="Y815" i="10" s="1"/>
  <c r="M715" i="10"/>
  <c r="K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119" i="8" s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D75" i="1"/>
  <c r="AR75" i="1"/>
  <c r="I186" i="9" s="1"/>
  <c r="AS75" i="1"/>
  <c r="AT75" i="1"/>
  <c r="AU75" i="1"/>
  <c r="E218" i="9" s="1"/>
  <c r="AQ75" i="1"/>
  <c r="H186" i="9" s="1"/>
  <c r="AO75" i="1"/>
  <c r="AN75" i="1"/>
  <c r="E186" i="9" s="1"/>
  <c r="AM75" i="1"/>
  <c r="AI75" i="1"/>
  <c r="AH75" i="1"/>
  <c r="F154" i="9"/>
  <c r="AF75" i="1"/>
  <c r="D154" i="9" s="1"/>
  <c r="AD75" i="1"/>
  <c r="I122" i="9" s="1"/>
  <c r="AA75" i="1"/>
  <c r="F122" i="9" s="1"/>
  <c r="Z75" i="1"/>
  <c r="E122" i="9" s="1"/>
  <c r="X75" i="1"/>
  <c r="W75" i="1"/>
  <c r="I90" i="9" s="1"/>
  <c r="V75" i="1"/>
  <c r="H90" i="9" s="1"/>
  <c r="T75" i="1"/>
  <c r="F90" i="9" s="1"/>
  <c r="R75" i="1"/>
  <c r="Q75" i="1"/>
  <c r="P75" i="1"/>
  <c r="O75" i="1"/>
  <c r="N75" i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AK75" i="1"/>
  <c r="AG75" i="1"/>
  <c r="E154" i="9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D229" i="1"/>
  <c r="D236" i="1"/>
  <c r="D240" i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F8" i="6" s="1"/>
  <c r="E197" i="1"/>
  <c r="E198" i="1"/>
  <c r="E199" i="1"/>
  <c r="E200" i="1"/>
  <c r="F12" i="6" s="1"/>
  <c r="E201" i="1"/>
  <c r="E202" i="1"/>
  <c r="C474" i="1" s="1"/>
  <c r="E203" i="1"/>
  <c r="D204" i="1"/>
  <c r="E16" i="6" s="1"/>
  <c r="B204" i="1"/>
  <c r="D190" i="1"/>
  <c r="D437" i="1" s="1"/>
  <c r="D186" i="1"/>
  <c r="D181" i="1"/>
  <c r="D435" i="1" s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E127" i="1"/>
  <c r="G34" i="3" s="1"/>
  <c r="CF79" i="1"/>
  <c r="B53" i="1"/>
  <c r="CE51" i="1"/>
  <c r="B49" i="1"/>
  <c r="W48" i="1"/>
  <c r="W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29" i="1"/>
  <c r="C431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X48" i="1"/>
  <c r="X62" i="1" s="1"/>
  <c r="P48" i="1"/>
  <c r="P62" i="1" s="1"/>
  <c r="H48" i="1"/>
  <c r="H62" i="1" s="1"/>
  <c r="D436" i="1"/>
  <c r="C34" i="5"/>
  <c r="C473" i="1"/>
  <c r="I377" i="9"/>
  <c r="G122" i="9"/>
  <c r="H58" i="9"/>
  <c r="C218" i="9"/>
  <c r="D366" i="9"/>
  <c r="CE64" i="1"/>
  <c r="D368" i="9"/>
  <c r="C276" i="9"/>
  <c r="CE70" i="1"/>
  <c r="CE76" i="1"/>
  <c r="CE77" i="1"/>
  <c r="CF77" i="1" s="1"/>
  <c r="I29" i="9"/>
  <c r="C95" i="9"/>
  <c r="CE79" i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G48" i="1"/>
  <c r="G62" i="1" s="1"/>
  <c r="G12" i="9" s="1"/>
  <c r="AU48" i="1"/>
  <c r="AU62" i="1" s="1"/>
  <c r="BS48" i="1"/>
  <c r="BS62" i="1" s="1"/>
  <c r="AE48" i="1"/>
  <c r="AE62" i="1" s="1"/>
  <c r="BC48" i="1"/>
  <c r="BC62" i="1" s="1"/>
  <c r="AM48" i="1"/>
  <c r="AM62" i="1" s="1"/>
  <c r="C427" i="1"/>
  <c r="CD71" i="1"/>
  <c r="E373" i="9" s="1"/>
  <c r="BA48" i="1"/>
  <c r="BA62" i="1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AW48" i="1"/>
  <c r="AW62" i="1" s="1"/>
  <c r="AG48" i="1"/>
  <c r="AG62" i="1" s="1"/>
  <c r="Q48" i="1"/>
  <c r="Q62" i="1" s="1"/>
  <c r="CC48" i="1"/>
  <c r="CC62" i="1" s="1"/>
  <c r="BO48" i="1"/>
  <c r="BO62" i="1" s="1"/>
  <c r="D300" i="9" s="1"/>
  <c r="AY48" i="1"/>
  <c r="AY62" i="1" s="1"/>
  <c r="AI48" i="1"/>
  <c r="AI62" i="1" s="1"/>
  <c r="S48" i="1"/>
  <c r="S62" i="1" s="1"/>
  <c r="C615" i="1"/>
  <c r="C48" i="1"/>
  <c r="C62" i="1" s="1"/>
  <c r="I612" i="1"/>
  <c r="E372" i="9"/>
  <c r="BY48" i="1"/>
  <c r="BY62" i="1" s="1"/>
  <c r="BV48" i="1"/>
  <c r="BV62" i="1" s="1"/>
  <c r="BR48" i="1"/>
  <c r="BR62" i="1" s="1"/>
  <c r="BN48" i="1"/>
  <c r="BN62" i="1" s="1"/>
  <c r="BJ48" i="1"/>
  <c r="BJ62" i="1" s="1"/>
  <c r="BF48" i="1"/>
  <c r="BF62" i="1" s="1"/>
  <c r="BB48" i="1"/>
  <c r="BB62" i="1" s="1"/>
  <c r="AX48" i="1"/>
  <c r="AX62" i="1" s="1"/>
  <c r="AT48" i="1"/>
  <c r="AT62" i="1" s="1"/>
  <c r="AP48" i="1"/>
  <c r="AP62" i="1" s="1"/>
  <c r="AL48" i="1"/>
  <c r="AL62" i="1" s="1"/>
  <c r="AH48" i="1"/>
  <c r="AH62" i="1" s="1"/>
  <c r="AD48" i="1"/>
  <c r="AD62" i="1" s="1"/>
  <c r="V48" i="1"/>
  <c r="V62" i="1" s="1"/>
  <c r="N48" i="1"/>
  <c r="N62" i="1" s="1"/>
  <c r="F48" i="1"/>
  <c r="F62" i="1" s="1"/>
  <c r="J612" i="1"/>
  <c r="I380" i="9"/>
  <c r="I372" i="9"/>
  <c r="I381" i="9"/>
  <c r="G612" i="1"/>
  <c r="F499" i="1"/>
  <c r="F517" i="1"/>
  <c r="H505" i="1"/>
  <c r="H515" i="1"/>
  <c r="H501" i="1"/>
  <c r="F501" i="1"/>
  <c r="F497" i="1"/>
  <c r="H497" i="1"/>
  <c r="H499" i="1"/>
  <c r="D463" i="1" l="1"/>
  <c r="C469" i="1"/>
  <c r="C440" i="1"/>
  <c r="I362" i="9"/>
  <c r="D612" i="1"/>
  <c r="CF76" i="1"/>
  <c r="AQ52" i="1" s="1"/>
  <c r="AQ67" i="1" s="1"/>
  <c r="B440" i="1"/>
  <c r="C141" i="8"/>
  <c r="D428" i="1"/>
  <c r="C432" i="1"/>
  <c r="E140" i="9"/>
  <c r="H300" i="9"/>
  <c r="H12" i="9"/>
  <c r="C76" i="9"/>
  <c r="G76" i="9"/>
  <c r="J48" i="1"/>
  <c r="J62" i="1" s="1"/>
  <c r="C44" i="9" s="1"/>
  <c r="R48" i="1"/>
  <c r="R62" i="1" s="1"/>
  <c r="Z48" i="1"/>
  <c r="Z62" i="1" s="1"/>
  <c r="AF48" i="1"/>
  <c r="AF62" i="1" s="1"/>
  <c r="AJ48" i="1"/>
  <c r="AJ62" i="1" s="1"/>
  <c r="H140" i="9" s="1"/>
  <c r="AN48" i="1"/>
  <c r="AN62" i="1" s="1"/>
  <c r="AR48" i="1"/>
  <c r="AR62" i="1" s="1"/>
  <c r="AV48" i="1"/>
  <c r="AV62" i="1" s="1"/>
  <c r="AZ48" i="1"/>
  <c r="AZ62" i="1" s="1"/>
  <c r="BD48" i="1"/>
  <c r="BD62" i="1" s="1"/>
  <c r="BH48" i="1"/>
  <c r="BH62" i="1" s="1"/>
  <c r="D268" i="9" s="1"/>
  <c r="BL48" i="1"/>
  <c r="BL62" i="1" s="1"/>
  <c r="BP48" i="1"/>
  <c r="BP62" i="1" s="1"/>
  <c r="BT48" i="1"/>
  <c r="BT62" i="1" s="1"/>
  <c r="BX48" i="1"/>
  <c r="BX62" i="1" s="1"/>
  <c r="CA48" i="1"/>
  <c r="CA62" i="1" s="1"/>
  <c r="C12" i="9"/>
  <c r="I44" i="9"/>
  <c r="CB48" i="1"/>
  <c r="CB62" i="1" s="1"/>
  <c r="C364" i="9" s="1"/>
  <c r="K48" i="1"/>
  <c r="K62" i="1" s="1"/>
  <c r="AA48" i="1"/>
  <c r="AA62" i="1" s="1"/>
  <c r="F108" i="9" s="1"/>
  <c r="AQ48" i="1"/>
  <c r="AQ62" i="1" s="1"/>
  <c r="BG48" i="1"/>
  <c r="BG62" i="1" s="1"/>
  <c r="BW48" i="1"/>
  <c r="BW62" i="1" s="1"/>
  <c r="I48" i="1"/>
  <c r="I62" i="1" s="1"/>
  <c r="I12" i="9" s="1"/>
  <c r="Y48" i="1"/>
  <c r="Y62" i="1" s="1"/>
  <c r="D108" i="9" s="1"/>
  <c r="AO48" i="1"/>
  <c r="AO62" i="1" s="1"/>
  <c r="BE48" i="1"/>
  <c r="BE62" i="1" s="1"/>
  <c r="H236" i="9" s="1"/>
  <c r="I140" i="9"/>
  <c r="BQ48" i="1"/>
  <c r="BQ62" i="1" s="1"/>
  <c r="BI48" i="1"/>
  <c r="BI62" i="1" s="1"/>
  <c r="O48" i="1"/>
  <c r="O62" i="1" s="1"/>
  <c r="M48" i="1"/>
  <c r="M62" i="1" s="1"/>
  <c r="F44" i="9" s="1"/>
  <c r="AC48" i="1"/>
  <c r="AC62" i="1" s="1"/>
  <c r="H108" i="9" s="1"/>
  <c r="BZ48" i="1"/>
  <c r="BZ62" i="1" s="1"/>
  <c r="D48" i="1"/>
  <c r="D62" i="1" s="1"/>
  <c r="D12" i="9" s="1"/>
  <c r="L48" i="1"/>
  <c r="L62" i="1" s="1"/>
  <c r="T48" i="1"/>
  <c r="T62" i="1" s="1"/>
  <c r="AB48" i="1"/>
  <c r="AB62" i="1" s="1"/>
  <c r="AS48" i="1"/>
  <c r="AS62" i="1" s="1"/>
  <c r="E108" i="9"/>
  <c r="I172" i="9"/>
  <c r="F172" i="9"/>
  <c r="F236" i="9"/>
  <c r="C414" i="1"/>
  <c r="B10" i="4"/>
  <c r="C458" i="1"/>
  <c r="F612" i="1"/>
  <c r="C430" i="1"/>
  <c r="C85" i="8"/>
  <c r="D330" i="1"/>
  <c r="C86" i="8" s="1"/>
  <c r="C186" i="9"/>
  <c r="E58" i="9"/>
  <c r="G58" i="9"/>
  <c r="I58" i="9"/>
  <c r="G154" i="9"/>
  <c r="I370" i="9"/>
  <c r="I366" i="9"/>
  <c r="G10" i="4"/>
  <c r="C575" i="1"/>
  <c r="D172" i="9"/>
  <c r="E76" i="9"/>
  <c r="I268" i="9"/>
  <c r="D236" i="9"/>
  <c r="C140" i="9"/>
  <c r="D368" i="1"/>
  <c r="C120" i="8" s="1"/>
  <c r="B465" i="1"/>
  <c r="C112" i="8"/>
  <c r="I154" i="9"/>
  <c r="C90" i="9"/>
  <c r="C122" i="9"/>
  <c r="D186" i="9"/>
  <c r="D218" i="9"/>
  <c r="F140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26" i="9"/>
  <c r="CE75" i="1"/>
  <c r="G204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AY52" i="1"/>
  <c r="AY67" i="1" s="1"/>
  <c r="AY71" i="1" s="1"/>
  <c r="BV52" i="1"/>
  <c r="BV67" i="1" s="1"/>
  <c r="BV71" i="1" s="1"/>
  <c r="I376" i="9"/>
  <c r="C463" i="1"/>
  <c r="D58" i="9"/>
  <c r="G26" i="9"/>
  <c r="E217" i="1"/>
  <c r="I384" i="9"/>
  <c r="L612" i="1"/>
  <c r="F218" i="9"/>
  <c r="D90" i="9"/>
  <c r="D364" i="9"/>
  <c r="D464" i="1"/>
  <c r="H154" i="9"/>
  <c r="I367" i="9"/>
  <c r="D434" i="1"/>
  <c r="D292" i="1"/>
  <c r="C58" i="9"/>
  <c r="D465" i="1" l="1"/>
  <c r="D339" i="1"/>
  <c r="E300" i="9"/>
  <c r="AQ71" i="1"/>
  <c r="AX52" i="1"/>
  <c r="AX67" i="1" s="1"/>
  <c r="AX71" i="1" s="1"/>
  <c r="T52" i="1"/>
  <c r="T67" i="1" s="1"/>
  <c r="T71" i="1" s="1"/>
  <c r="C685" i="1" s="1"/>
  <c r="BF52" i="1"/>
  <c r="BF67" i="1" s="1"/>
  <c r="BF71" i="1" s="1"/>
  <c r="BR52" i="1"/>
  <c r="BR67" i="1" s="1"/>
  <c r="BR71" i="1" s="1"/>
  <c r="C563" i="1" s="1"/>
  <c r="AA52" i="1"/>
  <c r="AA67" i="1" s="1"/>
  <c r="F113" i="9" s="1"/>
  <c r="M52" i="1"/>
  <c r="M67" i="1" s="1"/>
  <c r="M71" i="1" s="1"/>
  <c r="F53" i="9" s="1"/>
  <c r="CB52" i="1"/>
  <c r="CB67" i="1" s="1"/>
  <c r="CB71" i="1" s="1"/>
  <c r="C373" i="9" s="1"/>
  <c r="F52" i="1"/>
  <c r="F67" i="1" s="1"/>
  <c r="F71" i="1" s="1"/>
  <c r="C671" i="1" s="1"/>
  <c r="BD52" i="1"/>
  <c r="BD67" i="1" s="1"/>
  <c r="BD71" i="1" s="1"/>
  <c r="G52" i="1"/>
  <c r="G67" i="1" s="1"/>
  <c r="G71" i="1" s="1"/>
  <c r="C500" i="1" s="1"/>
  <c r="G500" i="1" s="1"/>
  <c r="BE52" i="1"/>
  <c r="BE67" i="1" s="1"/>
  <c r="BE71" i="1" s="1"/>
  <c r="C614" i="1" s="1"/>
  <c r="D52" i="1"/>
  <c r="D67" i="1" s="1"/>
  <c r="D71" i="1" s="1"/>
  <c r="C669" i="1" s="1"/>
  <c r="AK52" i="1"/>
  <c r="AK67" i="1" s="1"/>
  <c r="AK71" i="1" s="1"/>
  <c r="C530" i="1" s="1"/>
  <c r="G530" i="1" s="1"/>
  <c r="BN52" i="1"/>
  <c r="BN67" i="1" s="1"/>
  <c r="BN71" i="1" s="1"/>
  <c r="C559" i="1" s="1"/>
  <c r="AW52" i="1"/>
  <c r="AW67" i="1" s="1"/>
  <c r="AW71" i="1" s="1"/>
  <c r="G213" i="9" s="1"/>
  <c r="BM52" i="1"/>
  <c r="BM67" i="1" s="1"/>
  <c r="BM71" i="1" s="1"/>
  <c r="I277" i="9" s="1"/>
  <c r="BY52" i="1"/>
  <c r="BY67" i="1" s="1"/>
  <c r="BY71" i="1" s="1"/>
  <c r="G341" i="9" s="1"/>
  <c r="BQ52" i="1"/>
  <c r="BQ67" i="1" s="1"/>
  <c r="F305" i="9" s="1"/>
  <c r="AM52" i="1"/>
  <c r="AM67" i="1" s="1"/>
  <c r="AM71" i="1" s="1"/>
  <c r="C532" i="1" s="1"/>
  <c r="G532" i="1" s="1"/>
  <c r="F21" i="9"/>
  <c r="H177" i="9"/>
  <c r="BS52" i="1"/>
  <c r="BS67" i="1" s="1"/>
  <c r="AB52" i="1"/>
  <c r="AB67" i="1" s="1"/>
  <c r="O52" i="1"/>
  <c r="O67" i="1" s="1"/>
  <c r="CA52" i="1"/>
  <c r="CA67" i="1" s="1"/>
  <c r="V52" i="1"/>
  <c r="V67" i="1" s="1"/>
  <c r="Z52" i="1"/>
  <c r="Z67" i="1" s="1"/>
  <c r="N52" i="1"/>
  <c r="N67" i="1" s="1"/>
  <c r="AG52" i="1"/>
  <c r="AG67" i="1" s="1"/>
  <c r="I52" i="1"/>
  <c r="I67" i="1" s="1"/>
  <c r="Q52" i="1"/>
  <c r="Q67" i="1" s="1"/>
  <c r="BO52" i="1"/>
  <c r="BO67" i="1" s="1"/>
  <c r="AR52" i="1"/>
  <c r="AR67" i="1" s="1"/>
  <c r="AR71" i="1" s="1"/>
  <c r="BA52" i="1"/>
  <c r="BA67" i="1" s="1"/>
  <c r="AF52" i="1"/>
  <c r="AF67" i="1" s="1"/>
  <c r="AF71" i="1" s="1"/>
  <c r="BC52" i="1"/>
  <c r="BC67" i="1" s="1"/>
  <c r="AP52" i="1"/>
  <c r="AP67" i="1" s="1"/>
  <c r="S52" i="1"/>
  <c r="S67" i="1" s="1"/>
  <c r="K52" i="1"/>
  <c r="K67" i="1" s="1"/>
  <c r="BJ52" i="1"/>
  <c r="BJ67" i="1" s="1"/>
  <c r="BX52" i="1"/>
  <c r="BX67" i="1" s="1"/>
  <c r="BB52" i="1"/>
  <c r="BB67" i="1" s="1"/>
  <c r="L52" i="1"/>
  <c r="L67" i="1" s="1"/>
  <c r="L71" i="1" s="1"/>
  <c r="E52" i="1"/>
  <c r="E67" i="1" s="1"/>
  <c r="Y52" i="1"/>
  <c r="Y67" i="1" s="1"/>
  <c r="AJ52" i="1"/>
  <c r="AJ67" i="1" s="1"/>
  <c r="BG52" i="1"/>
  <c r="BG67" i="1" s="1"/>
  <c r="BG71" i="1" s="1"/>
  <c r="AV52" i="1"/>
  <c r="AV67" i="1" s="1"/>
  <c r="H52" i="1"/>
  <c r="H67" i="1" s="1"/>
  <c r="BL52" i="1"/>
  <c r="BL67" i="1" s="1"/>
  <c r="BL71" i="1" s="1"/>
  <c r="AL52" i="1"/>
  <c r="AL67" i="1" s="1"/>
  <c r="AI52" i="1"/>
  <c r="AI67" i="1" s="1"/>
  <c r="X52" i="1"/>
  <c r="X67" i="1" s="1"/>
  <c r="BK52" i="1"/>
  <c r="BK67" i="1" s="1"/>
  <c r="BT52" i="1"/>
  <c r="BT67" i="1" s="1"/>
  <c r="BT71" i="1" s="1"/>
  <c r="U52" i="1"/>
  <c r="U67" i="1" s="1"/>
  <c r="P52" i="1"/>
  <c r="P67" i="1" s="1"/>
  <c r="AC52" i="1"/>
  <c r="AC67" i="1" s="1"/>
  <c r="BP52" i="1"/>
  <c r="BP67" i="1" s="1"/>
  <c r="AD52" i="1"/>
  <c r="AD67" i="1" s="1"/>
  <c r="AS52" i="1"/>
  <c r="AS67" i="1" s="1"/>
  <c r="AS71" i="1" s="1"/>
  <c r="J52" i="1"/>
  <c r="J67" i="1" s="1"/>
  <c r="J71" i="1" s="1"/>
  <c r="AN52" i="1"/>
  <c r="AN67" i="1" s="1"/>
  <c r="AN71" i="1" s="1"/>
  <c r="BZ52" i="1"/>
  <c r="BZ67" i="1" s="1"/>
  <c r="AO52" i="1"/>
  <c r="AO67" i="1" s="1"/>
  <c r="AT52" i="1"/>
  <c r="AT67" i="1" s="1"/>
  <c r="R52" i="1"/>
  <c r="R67" i="1" s="1"/>
  <c r="R71" i="1" s="1"/>
  <c r="AU52" i="1"/>
  <c r="AU67" i="1" s="1"/>
  <c r="CC52" i="1"/>
  <c r="CC67" i="1" s="1"/>
  <c r="W52" i="1"/>
  <c r="W67" i="1" s="1"/>
  <c r="AE52" i="1"/>
  <c r="AE67" i="1" s="1"/>
  <c r="BI52" i="1"/>
  <c r="BI67" i="1" s="1"/>
  <c r="BI71" i="1" s="1"/>
  <c r="AZ52" i="1"/>
  <c r="AZ67" i="1" s="1"/>
  <c r="AH52" i="1"/>
  <c r="AH67" i="1" s="1"/>
  <c r="BH52" i="1"/>
  <c r="BH67" i="1" s="1"/>
  <c r="BH71" i="1" s="1"/>
  <c r="C636" i="1" s="1"/>
  <c r="C52" i="1"/>
  <c r="BW52" i="1"/>
  <c r="BW67" i="1" s="1"/>
  <c r="BU52" i="1"/>
  <c r="BU67" i="1" s="1"/>
  <c r="D373" i="1"/>
  <c r="C126" i="8" s="1"/>
  <c r="C236" i="9"/>
  <c r="F76" i="9"/>
  <c r="C499" i="1"/>
  <c r="G499" i="1" s="1"/>
  <c r="E268" i="9"/>
  <c r="G108" i="9"/>
  <c r="D44" i="9"/>
  <c r="F332" i="9"/>
  <c r="CE62" i="1"/>
  <c r="I364" i="9" s="1"/>
  <c r="CE48" i="1"/>
  <c r="C204" i="9"/>
  <c r="F300" i="9"/>
  <c r="BQ71" i="1"/>
  <c r="I71" i="1"/>
  <c r="C268" i="9"/>
  <c r="I332" i="9"/>
  <c r="I300" i="9"/>
  <c r="H268" i="9"/>
  <c r="G236" i="9"/>
  <c r="F204" i="9"/>
  <c r="E172" i="9"/>
  <c r="D140" i="9"/>
  <c r="D76" i="9"/>
  <c r="E44" i="9"/>
  <c r="H332" i="9"/>
  <c r="BZ71" i="1"/>
  <c r="C513" i="1"/>
  <c r="G513" i="1" s="1"/>
  <c r="F85" i="9"/>
  <c r="D181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D337" i="9"/>
  <c r="F81" i="9"/>
  <c r="I209" i="9"/>
  <c r="I241" i="9"/>
  <c r="I378" i="9"/>
  <c r="K612" i="1"/>
  <c r="C465" i="1"/>
  <c r="C616" i="1"/>
  <c r="C543" i="1"/>
  <c r="H213" i="9"/>
  <c r="C619" i="1"/>
  <c r="C309" i="9"/>
  <c r="F32" i="6"/>
  <c r="C478" i="1"/>
  <c r="C536" i="1"/>
  <c r="G536" i="1" s="1"/>
  <c r="H181" i="9"/>
  <c r="C708" i="1"/>
  <c r="C102" i="8"/>
  <c r="C482" i="1"/>
  <c r="F498" i="1"/>
  <c r="H241" i="9"/>
  <c r="C476" i="1"/>
  <c r="F16" i="6"/>
  <c r="C672" i="1"/>
  <c r="G21" i="9"/>
  <c r="G309" i="9"/>
  <c r="C642" i="1"/>
  <c r="D341" i="9"/>
  <c r="C567" i="1"/>
  <c r="I245" i="9"/>
  <c r="C629" i="1"/>
  <c r="C551" i="1"/>
  <c r="F516" i="1"/>
  <c r="H516" i="1"/>
  <c r="C573" i="1"/>
  <c r="F540" i="1"/>
  <c r="H540" i="1"/>
  <c r="F532" i="1"/>
  <c r="H532" i="1"/>
  <c r="F524" i="1"/>
  <c r="F550" i="1"/>
  <c r="F17" i="9"/>
  <c r="G241" i="9"/>
  <c r="I213" i="9"/>
  <c r="C625" i="1"/>
  <c r="C544" i="1"/>
  <c r="G544" i="1" s="1"/>
  <c r="C506" i="1"/>
  <c r="G506" i="1" s="1"/>
  <c r="C678" i="1"/>
  <c r="D21" i="9" l="1"/>
  <c r="AA71" i="1"/>
  <c r="C692" i="1" s="1"/>
  <c r="C497" i="1"/>
  <c r="G497" i="1" s="1"/>
  <c r="C542" i="1"/>
  <c r="G305" i="9"/>
  <c r="C622" i="1"/>
  <c r="C638" i="1"/>
  <c r="F49" i="9"/>
  <c r="D17" i="9"/>
  <c r="C626" i="1"/>
  <c r="C305" i="9"/>
  <c r="G17" i="9"/>
  <c r="C558" i="1"/>
  <c r="C369" i="9"/>
  <c r="C570" i="1"/>
  <c r="G337" i="9"/>
  <c r="I145" i="9"/>
  <c r="C702" i="1"/>
  <c r="I181" i="9"/>
  <c r="C709" i="1"/>
  <c r="C537" i="1"/>
  <c r="G537" i="1" s="1"/>
  <c r="C645" i="1"/>
  <c r="D177" i="9"/>
  <c r="G209" i="9"/>
  <c r="C704" i="1"/>
  <c r="C631" i="1"/>
  <c r="I149" i="9"/>
  <c r="C503" i="1"/>
  <c r="G503" i="1" s="1"/>
  <c r="C53" i="9"/>
  <c r="C675" i="1"/>
  <c r="C520" i="1"/>
  <c r="G520" i="1" s="1"/>
  <c r="H520" i="1" s="1"/>
  <c r="D277" i="9"/>
  <c r="C554" i="1"/>
  <c r="E277" i="9"/>
  <c r="C634" i="1"/>
  <c r="BW71" i="1"/>
  <c r="E337" i="9"/>
  <c r="D273" i="9"/>
  <c r="AZ71" i="1"/>
  <c r="C241" i="9"/>
  <c r="C145" i="9"/>
  <c r="AE71" i="1"/>
  <c r="D369" i="9"/>
  <c r="CC71" i="1"/>
  <c r="D81" i="9"/>
  <c r="F177" i="9"/>
  <c r="E177" i="9"/>
  <c r="C209" i="9"/>
  <c r="BP71" i="1"/>
  <c r="E305" i="9"/>
  <c r="I49" i="9"/>
  <c r="P71" i="1"/>
  <c r="I305" i="9"/>
  <c r="X71" i="1"/>
  <c r="C113" i="9"/>
  <c r="C177" i="9"/>
  <c r="AL71" i="1"/>
  <c r="H17" i="9"/>
  <c r="H71" i="1"/>
  <c r="C273" i="9"/>
  <c r="D113" i="9"/>
  <c r="E49" i="9"/>
  <c r="F337" i="9"/>
  <c r="BX71" i="1"/>
  <c r="D49" i="9"/>
  <c r="AP71" i="1"/>
  <c r="G177" i="9"/>
  <c r="AO71" i="1"/>
  <c r="BA71" i="1"/>
  <c r="D241" i="9"/>
  <c r="D305" i="9"/>
  <c r="BO71" i="1"/>
  <c r="I17" i="9"/>
  <c r="N71" i="1"/>
  <c r="G49" i="9"/>
  <c r="V71" i="1"/>
  <c r="H81" i="9"/>
  <c r="O71" i="1"/>
  <c r="H49" i="9"/>
  <c r="BS71" i="1"/>
  <c r="H305" i="9"/>
  <c r="K71" i="1"/>
  <c r="BU71" i="1"/>
  <c r="C337" i="9"/>
  <c r="C67" i="1"/>
  <c r="CE52" i="1"/>
  <c r="F145" i="9"/>
  <c r="AH71" i="1"/>
  <c r="E273" i="9"/>
  <c r="I81" i="9"/>
  <c r="W71" i="1"/>
  <c r="E209" i="9"/>
  <c r="AU71" i="1"/>
  <c r="D209" i="9"/>
  <c r="AT71" i="1"/>
  <c r="H337" i="9"/>
  <c r="C49" i="9"/>
  <c r="I113" i="9"/>
  <c r="AD71" i="1"/>
  <c r="H113" i="9"/>
  <c r="AC71" i="1"/>
  <c r="G81" i="9"/>
  <c r="U71" i="1"/>
  <c r="G273" i="9"/>
  <c r="BK71" i="1"/>
  <c r="G145" i="9"/>
  <c r="AI71" i="1"/>
  <c r="H273" i="9"/>
  <c r="AV71" i="1"/>
  <c r="F209" i="9"/>
  <c r="H145" i="9"/>
  <c r="AJ71" i="1"/>
  <c r="E71" i="1"/>
  <c r="E17" i="9"/>
  <c r="E241" i="9"/>
  <c r="BB71" i="1"/>
  <c r="BJ71" i="1"/>
  <c r="F273" i="9"/>
  <c r="E81" i="9"/>
  <c r="S71" i="1"/>
  <c r="F241" i="9"/>
  <c r="BC71" i="1"/>
  <c r="D145" i="9"/>
  <c r="I177" i="9"/>
  <c r="C81" i="9"/>
  <c r="Q71" i="1"/>
  <c r="AG71" i="1"/>
  <c r="E145" i="9"/>
  <c r="E113" i="9"/>
  <c r="I337" i="9"/>
  <c r="CA71" i="1"/>
  <c r="G113" i="9"/>
  <c r="Z71" i="1"/>
  <c r="Y71" i="1"/>
  <c r="AB71" i="1"/>
  <c r="D391" i="1"/>
  <c r="D393" i="1" s="1"/>
  <c r="C553" i="1"/>
  <c r="C550" i="1"/>
  <c r="G550" i="1" s="1"/>
  <c r="F117" i="9"/>
  <c r="H550" i="1"/>
  <c r="H245" i="9"/>
  <c r="C428" i="1"/>
  <c r="D149" i="9"/>
  <c r="C525" i="1"/>
  <c r="G525" i="1" s="1"/>
  <c r="C697" i="1"/>
  <c r="C705" i="1"/>
  <c r="E181" i="9"/>
  <c r="C533" i="1"/>
  <c r="G533" i="1" s="1"/>
  <c r="C557" i="1"/>
  <c r="H277" i="9"/>
  <c r="C637" i="1"/>
  <c r="F309" i="9"/>
  <c r="C623" i="1"/>
  <c r="C562" i="1"/>
  <c r="C710" i="1"/>
  <c r="C213" i="9"/>
  <c r="C538" i="1"/>
  <c r="G538" i="1" s="1"/>
  <c r="D615" i="1"/>
  <c r="C571" i="1"/>
  <c r="C646" i="1"/>
  <c r="H341" i="9"/>
  <c r="C677" i="1"/>
  <c r="E53" i="9"/>
  <c r="C505" i="1"/>
  <c r="G505" i="1" s="1"/>
  <c r="C511" i="1"/>
  <c r="C683" i="1"/>
  <c r="D85" i="9"/>
  <c r="C624" i="1"/>
  <c r="C549" i="1"/>
  <c r="G245" i="9"/>
  <c r="C640" i="1"/>
  <c r="C565" i="1"/>
  <c r="I309" i="9"/>
  <c r="C618" i="1"/>
  <c r="C552" i="1"/>
  <c r="C277" i="9"/>
  <c r="I21" i="9"/>
  <c r="C674" i="1"/>
  <c r="C502" i="1"/>
  <c r="G502" i="1" s="1"/>
  <c r="H544" i="1"/>
  <c r="F522" i="1"/>
  <c r="F510" i="1"/>
  <c r="F513" i="1"/>
  <c r="H513" i="1"/>
  <c r="F538" i="1"/>
  <c r="H538" i="1"/>
  <c r="F496" i="1"/>
  <c r="H496" i="1"/>
  <c r="F534" i="1"/>
  <c r="H534" i="1"/>
  <c r="H502" i="1"/>
  <c r="F502" i="1"/>
  <c r="H504" i="1"/>
  <c r="F504" i="1"/>
  <c r="F530" i="1"/>
  <c r="H530" i="1" s="1"/>
  <c r="F512" i="1"/>
  <c r="F526" i="1"/>
  <c r="H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142" i="8" l="1"/>
  <c r="D117" i="9"/>
  <c r="C518" i="1"/>
  <c r="C690" i="1"/>
  <c r="I341" i="9"/>
  <c r="C647" i="1"/>
  <c r="C572" i="1"/>
  <c r="C510" i="1"/>
  <c r="C682" i="1"/>
  <c r="C85" i="9"/>
  <c r="C684" i="1"/>
  <c r="E85" i="9"/>
  <c r="C512" i="1"/>
  <c r="C555" i="1"/>
  <c r="C617" i="1"/>
  <c r="F277" i="9"/>
  <c r="E245" i="9"/>
  <c r="C547" i="1"/>
  <c r="C632" i="1"/>
  <c r="E21" i="9"/>
  <c r="C498" i="1"/>
  <c r="C670" i="1"/>
  <c r="C701" i="1"/>
  <c r="C529" i="1"/>
  <c r="G529" i="1" s="1"/>
  <c r="H149" i="9"/>
  <c r="G149" i="9"/>
  <c r="C700" i="1"/>
  <c r="C528" i="1"/>
  <c r="G528" i="1" s="1"/>
  <c r="C523" i="1"/>
  <c r="G523" i="1" s="1"/>
  <c r="I117" i="9"/>
  <c r="C695" i="1"/>
  <c r="C711" i="1"/>
  <c r="D213" i="9"/>
  <c r="C539" i="1"/>
  <c r="G539" i="1" s="1"/>
  <c r="C540" i="1"/>
  <c r="G540" i="1" s="1"/>
  <c r="C712" i="1"/>
  <c r="E213" i="9"/>
  <c r="C516" i="1"/>
  <c r="G516" i="1" s="1"/>
  <c r="C688" i="1"/>
  <c r="I85" i="9"/>
  <c r="C71" i="1"/>
  <c r="C17" i="9"/>
  <c r="CE67" i="1"/>
  <c r="C504" i="1"/>
  <c r="G504" i="1" s="1"/>
  <c r="D53" i="9"/>
  <c r="C676" i="1"/>
  <c r="C515" i="1"/>
  <c r="G515" i="1" s="1"/>
  <c r="C687" i="1"/>
  <c r="H85" i="9"/>
  <c r="D245" i="9"/>
  <c r="C630" i="1"/>
  <c r="C546" i="1"/>
  <c r="H21" i="9"/>
  <c r="C501" i="1"/>
  <c r="G501" i="1" s="1"/>
  <c r="C673" i="1"/>
  <c r="C621" i="1"/>
  <c r="C561" i="1"/>
  <c r="E309" i="9"/>
  <c r="C524" i="1"/>
  <c r="C696" i="1"/>
  <c r="C149" i="9"/>
  <c r="C628" i="1"/>
  <c r="C545" i="1"/>
  <c r="G545" i="1" s="1"/>
  <c r="C245" i="9"/>
  <c r="C521" i="1"/>
  <c r="G521" i="1" s="1"/>
  <c r="G117" i="9"/>
  <c r="C693" i="1"/>
  <c r="C519" i="1"/>
  <c r="G519" i="1" s="1"/>
  <c r="C691" i="1"/>
  <c r="E117" i="9"/>
  <c r="E149" i="9"/>
  <c r="C526" i="1"/>
  <c r="G526" i="1" s="1"/>
  <c r="C698" i="1"/>
  <c r="C548" i="1"/>
  <c r="C633" i="1"/>
  <c r="F245" i="9"/>
  <c r="C713" i="1"/>
  <c r="F213" i="9"/>
  <c r="C541" i="1"/>
  <c r="C635" i="1"/>
  <c r="G277" i="9"/>
  <c r="C556" i="1"/>
  <c r="G85" i="9"/>
  <c r="C686" i="1"/>
  <c r="C514" i="1"/>
  <c r="C694" i="1"/>
  <c r="C522" i="1"/>
  <c r="H117" i="9"/>
  <c r="C527" i="1"/>
  <c r="G527" i="1" s="1"/>
  <c r="C699" i="1"/>
  <c r="F149" i="9"/>
  <c r="C641" i="1"/>
  <c r="C566" i="1"/>
  <c r="C341" i="9"/>
  <c r="C639" i="1"/>
  <c r="C564" i="1"/>
  <c r="H309" i="9"/>
  <c r="H53" i="9"/>
  <c r="C508" i="1"/>
  <c r="G508" i="1" s="1"/>
  <c r="C680" i="1"/>
  <c r="G53" i="9"/>
  <c r="C679" i="1"/>
  <c r="C507" i="1"/>
  <c r="G507" i="1" s="1"/>
  <c r="C627" i="1"/>
  <c r="D309" i="9"/>
  <c r="C560" i="1"/>
  <c r="F181" i="9"/>
  <c r="C534" i="1"/>
  <c r="G534" i="1" s="1"/>
  <c r="C706" i="1"/>
  <c r="C707" i="1"/>
  <c r="C535" i="1"/>
  <c r="G535" i="1" s="1"/>
  <c r="G181" i="9"/>
  <c r="C569" i="1"/>
  <c r="C644" i="1"/>
  <c r="F341" i="9"/>
  <c r="C703" i="1"/>
  <c r="C181" i="9"/>
  <c r="C531" i="1"/>
  <c r="G531" i="1" s="1"/>
  <c r="C689" i="1"/>
  <c r="C117" i="9"/>
  <c r="C517" i="1"/>
  <c r="I53" i="9"/>
  <c r="C509" i="1"/>
  <c r="C681" i="1"/>
  <c r="C620" i="1"/>
  <c r="D373" i="9"/>
  <c r="C574" i="1"/>
  <c r="C568" i="1"/>
  <c r="E341" i="9"/>
  <c r="C643" i="1"/>
  <c r="G511" i="1"/>
  <c r="H511" i="1" s="1"/>
  <c r="D687" i="1"/>
  <c r="D629" i="1"/>
  <c r="D644" i="1"/>
  <c r="D671" i="1"/>
  <c r="D692" i="1"/>
  <c r="D620" i="1"/>
  <c r="D645" i="1"/>
  <c r="D634" i="1"/>
  <c r="D622" i="1"/>
  <c r="D669" i="1"/>
  <c r="D704" i="1"/>
  <c r="D638" i="1"/>
  <c r="D700" i="1"/>
  <c r="D691" i="1"/>
  <c r="D639" i="1"/>
  <c r="D703" i="1"/>
  <c r="D623" i="1"/>
  <c r="D673" i="1"/>
  <c r="D628" i="1"/>
  <c r="D670" i="1"/>
  <c r="D686" i="1"/>
  <c r="D677" i="1"/>
  <c r="D705" i="1"/>
  <c r="D627" i="1"/>
  <c r="D699" i="1"/>
  <c r="D640" i="1"/>
  <c r="D711" i="1"/>
  <c r="D621" i="1"/>
  <c r="D675" i="1"/>
  <c r="D689" i="1"/>
  <c r="D631" i="1"/>
  <c r="D712" i="1"/>
  <c r="D630" i="1"/>
  <c r="D701" i="1"/>
  <c r="D706" i="1"/>
  <c r="D678" i="1"/>
  <c r="D682" i="1"/>
  <c r="D696" i="1"/>
  <c r="D676" i="1"/>
  <c r="D672" i="1"/>
  <c r="D684" i="1"/>
  <c r="D710" i="1"/>
  <c r="D632" i="1"/>
  <c r="D626" i="1"/>
  <c r="D642" i="1"/>
  <c r="D668" i="1"/>
  <c r="D617" i="1"/>
  <c r="D641" i="1"/>
  <c r="D674" i="1"/>
  <c r="D680" i="1"/>
  <c r="D697" i="1"/>
  <c r="D633" i="1"/>
  <c r="D716" i="1"/>
  <c r="D643" i="1"/>
  <c r="D685" i="1"/>
  <c r="D646" i="1"/>
  <c r="D709" i="1"/>
  <c r="D619" i="1"/>
  <c r="D690" i="1"/>
  <c r="D708" i="1"/>
  <c r="D636" i="1"/>
  <c r="D695" i="1"/>
  <c r="D707" i="1"/>
  <c r="D688" i="1"/>
  <c r="D702" i="1"/>
  <c r="D683" i="1"/>
  <c r="D637" i="1"/>
  <c r="D679" i="1"/>
  <c r="D713" i="1"/>
  <c r="D624" i="1"/>
  <c r="D694" i="1"/>
  <c r="D693" i="1"/>
  <c r="D698" i="1"/>
  <c r="D625" i="1"/>
  <c r="D647" i="1"/>
  <c r="D618" i="1"/>
  <c r="D616" i="1"/>
  <c r="D681" i="1"/>
  <c r="D635" i="1"/>
  <c r="F545" i="1"/>
  <c r="H525" i="1"/>
  <c r="F525" i="1"/>
  <c r="F529" i="1"/>
  <c r="C146" i="8"/>
  <c r="D396" i="1"/>
  <c r="C151" i="8" s="1"/>
  <c r="F521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l="1"/>
  <c r="H521" i="1"/>
  <c r="E623" i="1"/>
  <c r="E716" i="1" s="1"/>
  <c r="C648" i="1"/>
  <c r="M716" i="1" s="1"/>
  <c r="H535" i="1"/>
  <c r="H529" i="1"/>
  <c r="H545" i="1"/>
  <c r="G509" i="1"/>
  <c r="H509" i="1" s="1"/>
  <c r="H517" i="1"/>
  <c r="G517" i="1"/>
  <c r="G522" i="1"/>
  <c r="H522" i="1" s="1"/>
  <c r="G514" i="1"/>
  <c r="H514" i="1" s="1"/>
  <c r="G546" i="1"/>
  <c r="H546" i="1"/>
  <c r="C21" i="9"/>
  <c r="C496" i="1"/>
  <c r="G496" i="1" s="1"/>
  <c r="C668" i="1"/>
  <c r="G498" i="1"/>
  <c r="H498" i="1" s="1"/>
  <c r="G512" i="1"/>
  <c r="H512" i="1"/>
  <c r="G518" i="1"/>
  <c r="H518" i="1" s="1"/>
  <c r="G524" i="1"/>
  <c r="H524" i="1" s="1"/>
  <c r="C433" i="1"/>
  <c r="C441" i="1" s="1"/>
  <c r="I369" i="9"/>
  <c r="CE71" i="1"/>
  <c r="G510" i="1"/>
  <c r="H510" i="1" s="1"/>
  <c r="D715" i="1"/>
  <c r="C716" i="1" l="1"/>
  <c r="I373" i="9"/>
  <c r="C715" i="1"/>
  <c r="E612" i="1"/>
  <c r="E697" i="1" l="1"/>
  <c r="E631" i="1"/>
  <c r="E645" i="1"/>
  <c r="E678" i="1"/>
  <c r="E630" i="1"/>
  <c r="E701" i="1"/>
  <c r="E711" i="1"/>
  <c r="E642" i="1"/>
  <c r="E643" i="1"/>
  <c r="E624" i="1"/>
  <c r="F624" i="1" s="1"/>
  <c r="E627" i="1"/>
  <c r="E636" i="1"/>
  <c r="E703" i="1"/>
  <c r="E668" i="1"/>
  <c r="E692" i="1"/>
  <c r="E670" i="1"/>
  <c r="E639" i="1"/>
  <c r="E644" i="1"/>
  <c r="E690" i="1"/>
  <c r="E682" i="1"/>
  <c r="E634" i="1"/>
  <c r="E699" i="1"/>
  <c r="E638" i="1"/>
  <c r="E700" i="1"/>
  <c r="E693" i="1"/>
  <c r="E680" i="1"/>
  <c r="E673" i="1"/>
  <c r="E632" i="1"/>
  <c r="E679" i="1"/>
  <c r="E677" i="1"/>
  <c r="E628" i="1"/>
  <c r="E633" i="1"/>
  <c r="E629" i="1"/>
  <c r="E709" i="1"/>
  <c r="E694" i="1"/>
  <c r="E712" i="1"/>
  <c r="E640" i="1"/>
  <c r="E707" i="1"/>
  <c r="E635" i="1"/>
  <c r="E646" i="1"/>
  <c r="E684" i="1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95" i="1"/>
  <c r="E708" i="1"/>
  <c r="E625" i="1"/>
  <c r="E672" i="1"/>
  <c r="E689" i="1"/>
  <c r="E685" i="1"/>
  <c r="E674" i="1"/>
  <c r="E676" i="1"/>
  <c r="E637" i="1"/>
  <c r="E706" i="1"/>
  <c r="E704" i="1"/>
  <c r="F643" i="1" l="1"/>
  <c r="F680" i="1"/>
  <c r="F672" i="1"/>
  <c r="F633" i="1"/>
  <c r="F678" i="1"/>
  <c r="F698" i="1"/>
  <c r="F669" i="1"/>
  <c r="F684" i="1"/>
  <c r="F628" i="1"/>
  <c r="F673" i="1"/>
  <c r="F699" i="1"/>
  <c r="F681" i="1"/>
  <c r="F716" i="1"/>
  <c r="F685" i="1"/>
  <c r="F709" i="1"/>
  <c r="F638" i="1"/>
  <c r="F686" i="1"/>
  <c r="F677" i="1"/>
  <c r="F683" i="1"/>
  <c r="F710" i="1"/>
  <c r="F637" i="1"/>
  <c r="F632" i="1"/>
  <c r="F639" i="1"/>
  <c r="F625" i="1"/>
  <c r="F689" i="1"/>
  <c r="F675" i="1"/>
  <c r="F694" i="1"/>
  <c r="F711" i="1"/>
  <c r="F708" i="1"/>
  <c r="F634" i="1"/>
  <c r="F679" i="1"/>
  <c r="F676" i="1"/>
  <c r="F682" i="1"/>
  <c r="F704" i="1"/>
  <c r="F713" i="1"/>
  <c r="F712" i="1"/>
  <c r="F674" i="1"/>
  <c r="F670" i="1"/>
  <c r="F641" i="1"/>
  <c r="F693" i="1"/>
  <c r="F668" i="1"/>
  <c r="F703" i="1"/>
  <c r="F697" i="1"/>
  <c r="F702" i="1"/>
  <c r="F705" i="1"/>
  <c r="F635" i="1"/>
  <c r="F647" i="1"/>
  <c r="F645" i="1"/>
  <c r="F630" i="1"/>
  <c r="F627" i="1"/>
  <c r="F695" i="1"/>
  <c r="F701" i="1"/>
  <c r="F707" i="1"/>
  <c r="F636" i="1"/>
  <c r="F692" i="1"/>
  <c r="F671" i="1"/>
  <c r="F688" i="1"/>
  <c r="F696" i="1"/>
  <c r="F629" i="1"/>
  <c r="F640" i="1"/>
  <c r="F642" i="1"/>
  <c r="F706" i="1"/>
  <c r="F646" i="1"/>
  <c r="F700" i="1"/>
  <c r="F644" i="1"/>
  <c r="F631" i="1"/>
  <c r="F690" i="1"/>
  <c r="F626" i="1"/>
  <c r="F691" i="1"/>
  <c r="F687" i="1"/>
  <c r="E715" i="1"/>
  <c r="F715" i="1" l="1"/>
  <c r="G625" i="1"/>
  <c r="G628" i="1" l="1"/>
  <c r="G647" i="1"/>
  <c r="G707" i="1"/>
  <c r="G668" i="1"/>
  <c r="G674" i="1"/>
  <c r="G684" i="1"/>
  <c r="G676" i="1"/>
  <c r="G675" i="1"/>
  <c r="G696" i="1"/>
  <c r="G637" i="1"/>
  <c r="G709" i="1"/>
  <c r="G704" i="1"/>
  <c r="G632" i="1"/>
  <c r="G678" i="1"/>
  <c r="G639" i="1"/>
  <c r="G635" i="1"/>
  <c r="G705" i="1"/>
  <c r="G685" i="1"/>
  <c r="G687" i="1"/>
  <c r="G713" i="1"/>
  <c r="G686" i="1"/>
  <c r="G716" i="1"/>
  <c r="G700" i="1"/>
  <c r="G643" i="1"/>
  <c r="G671" i="1"/>
  <c r="G633" i="1"/>
  <c r="G682" i="1"/>
  <c r="G641" i="1"/>
  <c r="G629" i="1"/>
  <c r="G697" i="1"/>
  <c r="G694" i="1"/>
  <c r="G708" i="1"/>
  <c r="G681" i="1"/>
  <c r="G699" i="1"/>
  <c r="G672" i="1"/>
  <c r="G712" i="1"/>
  <c r="G688" i="1"/>
  <c r="G679" i="1"/>
  <c r="G644" i="1"/>
  <c r="G642" i="1"/>
  <c r="G711" i="1"/>
  <c r="G680" i="1"/>
  <c r="G638" i="1"/>
  <c r="G693" i="1"/>
  <c r="G690" i="1"/>
  <c r="G670" i="1"/>
  <c r="G702" i="1"/>
  <c r="G630" i="1"/>
  <c r="G695" i="1"/>
  <c r="G698" i="1"/>
  <c r="G669" i="1"/>
  <c r="G691" i="1"/>
  <c r="G710" i="1"/>
  <c r="G631" i="1"/>
  <c r="G673" i="1"/>
  <c r="G703" i="1"/>
  <c r="G692" i="1"/>
  <c r="G701" i="1"/>
  <c r="G677" i="1"/>
  <c r="G627" i="1"/>
  <c r="G683" i="1"/>
  <c r="G645" i="1"/>
  <c r="G646" i="1"/>
  <c r="G640" i="1"/>
  <c r="G636" i="1"/>
  <c r="G626" i="1"/>
  <c r="G634" i="1"/>
  <c r="G689" i="1"/>
  <c r="G706" i="1"/>
  <c r="G715" i="1" l="1"/>
  <c r="H628" i="1"/>
  <c r="H672" i="1" l="1"/>
  <c r="H681" i="1"/>
  <c r="H639" i="1"/>
  <c r="H679" i="1"/>
  <c r="H697" i="1"/>
  <c r="H708" i="1"/>
  <c r="H688" i="1"/>
  <c r="H694" i="1"/>
  <c r="H702" i="1"/>
  <c r="H687" i="1"/>
  <c r="H711" i="1"/>
  <c r="H668" i="1"/>
  <c r="H641" i="1"/>
  <c r="H684" i="1"/>
  <c r="H683" i="1"/>
  <c r="H699" i="1"/>
  <c r="H712" i="1"/>
  <c r="H705" i="1"/>
  <c r="H633" i="1"/>
  <c r="H701" i="1"/>
  <c r="H636" i="1"/>
  <c r="H690" i="1"/>
  <c r="H680" i="1"/>
  <c r="H670" i="1"/>
  <c r="H707" i="1"/>
  <c r="H637" i="1"/>
  <c r="H675" i="1"/>
  <c r="H629" i="1"/>
  <c r="H698" i="1"/>
  <c r="H695" i="1"/>
  <c r="H647" i="1"/>
  <c r="H704" i="1"/>
  <c r="H685" i="1"/>
  <c r="H644" i="1"/>
  <c r="H682" i="1"/>
  <c r="H635" i="1"/>
  <c r="H634" i="1"/>
  <c r="H709" i="1"/>
  <c r="H638" i="1"/>
  <c r="H673" i="1"/>
  <c r="H689" i="1"/>
  <c r="H645" i="1"/>
  <c r="H703" i="1"/>
  <c r="H643" i="1"/>
  <c r="H706" i="1"/>
  <c r="H678" i="1"/>
  <c r="H686" i="1"/>
  <c r="H693" i="1"/>
  <c r="H632" i="1"/>
  <c r="H692" i="1"/>
  <c r="H676" i="1"/>
  <c r="H674" i="1"/>
  <c r="H716" i="1"/>
  <c r="H631" i="1"/>
  <c r="H710" i="1"/>
  <c r="H640" i="1"/>
  <c r="H713" i="1"/>
  <c r="H669" i="1"/>
  <c r="H691" i="1"/>
  <c r="H700" i="1"/>
  <c r="H646" i="1"/>
  <c r="H642" i="1"/>
  <c r="H677" i="1"/>
  <c r="H630" i="1"/>
  <c r="H671" i="1"/>
  <c r="H696" i="1"/>
  <c r="H715" i="1" l="1"/>
  <c r="I629" i="1"/>
  <c r="I635" i="1" l="1"/>
  <c r="I636" i="1"/>
  <c r="I668" i="1"/>
  <c r="I669" i="1"/>
  <c r="I696" i="1"/>
  <c r="I716" i="1"/>
  <c r="I703" i="1"/>
  <c r="I705" i="1"/>
  <c r="I644" i="1"/>
  <c r="I677" i="1"/>
  <c r="I682" i="1"/>
  <c r="I674" i="1"/>
  <c r="I680" i="1"/>
  <c r="I683" i="1"/>
  <c r="I687" i="1"/>
  <c r="I689" i="1"/>
  <c r="I695" i="1"/>
  <c r="I645" i="1"/>
  <c r="I637" i="1"/>
  <c r="I670" i="1"/>
  <c r="I692" i="1"/>
  <c r="I642" i="1"/>
  <c r="I647" i="1"/>
  <c r="I681" i="1"/>
  <c r="I676" i="1"/>
  <c r="I684" i="1"/>
  <c r="I686" i="1"/>
  <c r="I672" i="1"/>
  <c r="I698" i="1"/>
  <c r="I711" i="1"/>
  <c r="I639" i="1"/>
  <c r="I640" i="1"/>
  <c r="I701" i="1"/>
  <c r="I693" i="1"/>
  <c r="I631" i="1"/>
  <c r="I709" i="1"/>
  <c r="I679" i="1"/>
  <c r="I634" i="1"/>
  <c r="I638" i="1"/>
  <c r="I630" i="1"/>
  <c r="J630" i="1" s="1"/>
  <c r="I632" i="1"/>
  <c r="I646" i="1"/>
  <c r="I700" i="1"/>
  <c r="I685" i="1"/>
  <c r="I699" i="1"/>
  <c r="I675" i="1"/>
  <c r="I691" i="1"/>
  <c r="I690" i="1"/>
  <c r="I688" i="1"/>
  <c r="I697" i="1"/>
  <c r="I710" i="1"/>
  <c r="I641" i="1"/>
  <c r="I713" i="1"/>
  <c r="I704" i="1"/>
  <c r="I671" i="1"/>
  <c r="I694" i="1"/>
  <c r="I643" i="1"/>
  <c r="I712" i="1"/>
  <c r="I706" i="1"/>
  <c r="I702" i="1"/>
  <c r="I678" i="1"/>
  <c r="I708" i="1"/>
  <c r="I707" i="1"/>
  <c r="I673" i="1"/>
  <c r="I633" i="1"/>
  <c r="J708" i="1" l="1"/>
  <c r="J670" i="1"/>
  <c r="J697" i="1"/>
  <c r="J702" i="1"/>
  <c r="J695" i="1"/>
  <c r="J674" i="1"/>
  <c r="J683" i="1"/>
  <c r="J692" i="1"/>
  <c r="J682" i="1"/>
  <c r="J699" i="1"/>
  <c r="J673" i="1"/>
  <c r="J640" i="1"/>
  <c r="J634" i="1"/>
  <c r="J691" i="1"/>
  <c r="J645" i="1"/>
  <c r="J705" i="1"/>
  <c r="J698" i="1"/>
  <c r="J632" i="1"/>
  <c r="J633" i="1"/>
  <c r="J672" i="1"/>
  <c r="J707" i="1"/>
  <c r="J687" i="1"/>
  <c r="J679" i="1"/>
  <c r="J712" i="1"/>
  <c r="J696" i="1"/>
  <c r="J678" i="1"/>
  <c r="J681" i="1"/>
  <c r="J637" i="1"/>
  <c r="J693" i="1"/>
  <c r="J669" i="1"/>
  <c r="J644" i="1"/>
  <c r="J642" i="1"/>
  <c r="J668" i="1"/>
  <c r="J706" i="1"/>
  <c r="J711" i="1"/>
  <c r="J671" i="1"/>
  <c r="J701" i="1"/>
  <c r="J704" i="1"/>
  <c r="J641" i="1"/>
  <c r="J713" i="1"/>
  <c r="J676" i="1"/>
  <c r="J646" i="1"/>
  <c r="J684" i="1"/>
  <c r="J631" i="1"/>
  <c r="J638" i="1"/>
  <c r="J700" i="1"/>
  <c r="J710" i="1"/>
  <c r="J690" i="1"/>
  <c r="J636" i="1"/>
  <c r="J639" i="1"/>
  <c r="J688" i="1"/>
  <c r="J677" i="1"/>
  <c r="J675" i="1"/>
  <c r="J643" i="1"/>
  <c r="J686" i="1"/>
  <c r="J635" i="1"/>
  <c r="J716" i="1"/>
  <c r="J694" i="1"/>
  <c r="J647" i="1"/>
  <c r="J703" i="1"/>
  <c r="J685" i="1"/>
  <c r="J709" i="1"/>
  <c r="J689" i="1"/>
  <c r="J680" i="1"/>
  <c r="I715" i="1"/>
  <c r="L647" i="1" l="1"/>
  <c r="L708" i="1" s="1"/>
  <c r="J715" i="1"/>
  <c r="K644" i="1"/>
  <c r="L677" i="1" l="1"/>
  <c r="L694" i="1"/>
  <c r="L700" i="1"/>
  <c r="L707" i="1"/>
  <c r="L669" i="1"/>
  <c r="L678" i="1"/>
  <c r="L696" i="1"/>
  <c r="L706" i="1"/>
  <c r="L712" i="1"/>
  <c r="L687" i="1"/>
  <c r="L688" i="1"/>
  <c r="L709" i="1"/>
  <c r="L685" i="1"/>
  <c r="L680" i="1"/>
  <c r="L716" i="1"/>
  <c r="L702" i="1"/>
  <c r="L670" i="1"/>
  <c r="L715" i="1" s="1"/>
  <c r="L675" i="1"/>
  <c r="L703" i="1"/>
  <c r="L689" i="1"/>
  <c r="L672" i="1"/>
  <c r="L705" i="1"/>
  <c r="L671" i="1"/>
  <c r="L679" i="1"/>
  <c r="L698" i="1"/>
  <c r="L695" i="1"/>
  <c r="L673" i="1"/>
  <c r="L668" i="1"/>
  <c r="L711" i="1"/>
  <c r="L690" i="1"/>
  <c r="L693" i="1"/>
  <c r="L674" i="1"/>
  <c r="L682" i="1"/>
  <c r="L683" i="1"/>
  <c r="L684" i="1"/>
  <c r="L713" i="1"/>
  <c r="L676" i="1"/>
  <c r="L699" i="1"/>
  <c r="L691" i="1"/>
  <c r="L692" i="1"/>
  <c r="L701" i="1"/>
  <c r="L710" i="1"/>
  <c r="L686" i="1"/>
  <c r="L681" i="1"/>
  <c r="L704" i="1"/>
  <c r="L697" i="1"/>
  <c r="K670" i="1"/>
  <c r="K679" i="1"/>
  <c r="M679" i="1" s="1"/>
  <c r="K703" i="1"/>
  <c r="M703" i="1" s="1"/>
  <c r="K713" i="1"/>
  <c r="K708" i="1"/>
  <c r="M708" i="1" s="1"/>
  <c r="K681" i="1"/>
  <c r="M681" i="1" s="1"/>
  <c r="K685" i="1"/>
  <c r="M685" i="1" s="1"/>
  <c r="K701" i="1"/>
  <c r="K706" i="1"/>
  <c r="K673" i="1"/>
  <c r="M673" i="1" s="1"/>
  <c r="K709" i="1"/>
  <c r="M709" i="1" s="1"/>
  <c r="K671" i="1"/>
  <c r="K668" i="1"/>
  <c r="K705" i="1"/>
  <c r="M705" i="1" s="1"/>
  <c r="K710" i="1"/>
  <c r="M710" i="1" s="1"/>
  <c r="K697" i="1"/>
  <c r="M697" i="1" s="1"/>
  <c r="K683" i="1"/>
  <c r="M683" i="1" s="1"/>
  <c r="K695" i="1"/>
  <c r="M695" i="1" s="1"/>
  <c r="K686" i="1"/>
  <c r="M686" i="1" s="1"/>
  <c r="K702" i="1"/>
  <c r="K712" i="1"/>
  <c r="K691" i="1"/>
  <c r="M691" i="1" s="1"/>
  <c r="K692" i="1"/>
  <c r="K716" i="1"/>
  <c r="K672" i="1"/>
  <c r="M672" i="1" s="1"/>
  <c r="K711" i="1"/>
  <c r="M711" i="1" s="1"/>
  <c r="K700" i="1"/>
  <c r="M700" i="1" s="1"/>
  <c r="K699" i="1"/>
  <c r="K694" i="1"/>
  <c r="M694" i="1" s="1"/>
  <c r="K687" i="1"/>
  <c r="M687" i="1" s="1"/>
  <c r="K676" i="1"/>
  <c r="M676" i="1" s="1"/>
  <c r="K689" i="1"/>
  <c r="K696" i="1"/>
  <c r="M696" i="1" s="1"/>
  <c r="K677" i="1"/>
  <c r="K698" i="1"/>
  <c r="M698" i="1" s="1"/>
  <c r="K693" i="1"/>
  <c r="K680" i="1"/>
  <c r="M680" i="1" s="1"/>
  <c r="K690" i="1"/>
  <c r="M690" i="1" s="1"/>
  <c r="K707" i="1"/>
  <c r="M707" i="1" s="1"/>
  <c r="K674" i="1"/>
  <c r="K678" i="1"/>
  <c r="M678" i="1" s="1"/>
  <c r="K688" i="1"/>
  <c r="M688" i="1" s="1"/>
  <c r="K704" i="1"/>
  <c r="M704" i="1" s="1"/>
  <c r="K684" i="1"/>
  <c r="M684" i="1" s="1"/>
  <c r="K675" i="1"/>
  <c r="M675" i="1" s="1"/>
  <c r="K669" i="1"/>
  <c r="M669" i="1" s="1"/>
  <c r="K682" i="1"/>
  <c r="M699" i="1"/>
  <c r="M677" i="1" l="1"/>
  <c r="M706" i="1"/>
  <c r="M670" i="1"/>
  <c r="M674" i="1"/>
  <c r="M689" i="1"/>
  <c r="M701" i="1"/>
  <c r="H151" i="9" s="1"/>
  <c r="M682" i="1"/>
  <c r="C87" i="9" s="1"/>
  <c r="M692" i="1"/>
  <c r="F119" i="9" s="1"/>
  <c r="M712" i="1"/>
  <c r="M693" i="1"/>
  <c r="M702" i="1"/>
  <c r="I151" i="9" s="1"/>
  <c r="M671" i="1"/>
  <c r="M713" i="1"/>
  <c r="F215" i="9" s="1"/>
  <c r="D183" i="9"/>
  <c r="G183" i="9"/>
  <c r="C151" i="9"/>
  <c r="D55" i="9"/>
  <c r="G151" i="9"/>
  <c r="E87" i="9"/>
  <c r="D119" i="9"/>
  <c r="C119" i="9"/>
  <c r="D215" i="9"/>
  <c r="E119" i="9"/>
  <c r="I119" i="9"/>
  <c r="D151" i="9"/>
  <c r="H23" i="9"/>
  <c r="G55" i="9"/>
  <c r="F55" i="9"/>
  <c r="E151" i="9"/>
  <c r="H119" i="9"/>
  <c r="G87" i="9"/>
  <c r="F183" i="9"/>
  <c r="F87" i="9"/>
  <c r="H183" i="9"/>
  <c r="C183" i="9"/>
  <c r="C55" i="9"/>
  <c r="I87" i="9"/>
  <c r="C215" i="9"/>
  <c r="E55" i="9"/>
  <c r="I183" i="9"/>
  <c r="E215" i="9"/>
  <c r="I23" i="9"/>
  <c r="E183" i="9"/>
  <c r="D23" i="9"/>
  <c r="G119" i="9"/>
  <c r="I55" i="9"/>
  <c r="H55" i="9"/>
  <c r="F151" i="9"/>
  <c r="H87" i="9"/>
  <c r="F23" i="9"/>
  <c r="E23" i="9"/>
  <c r="G23" i="9"/>
  <c r="D87" i="9"/>
  <c r="K715" i="1"/>
  <c r="M668" i="1"/>
  <c r="C23" i="9" l="1"/>
  <c r="M715" i="1"/>
</calcChain>
</file>

<file path=xl/sharedStrings.xml><?xml version="1.0" encoding="utf-8"?>
<sst xmlns="http://schemas.openxmlformats.org/spreadsheetml/2006/main" count="4667" uniqueCount="1277">
  <si>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</si>
  <si>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</si>
  <si>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</si>
  <si>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</si>
  <si>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</si>
  <si>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</si>
  <si>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</si>
  <si>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</si>
  <si>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</si>
  <si>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</si>
  <si>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</si>
  <si>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</si>
  <si>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</si>
  <si>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</si>
  <si>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</si>
  <si>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</si>
  <si>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</si>
  <si>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</si>
  <si>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</si>
  <si>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</si>
  <si>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</si>
  <si>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</si>
  <si>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</si>
  <si>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</si>
  <si>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</si>
  <si>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</si>
  <si>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</si>
  <si>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</si>
  <si>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</si>
  <si>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</si>
  <si>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</si>
  <si>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</si>
  <si>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</si>
  <si>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</si>
  <si>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</si>
  <si>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</si>
  <si>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</si>
  <si>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</si>
  <si>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</si>
  <si>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</si>
  <si>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</si>
  <si>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</si>
  <si>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</si>
  <si>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</si>
  <si>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</si>
  <si>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</si>
  <si>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</si>
  <si>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</si>
  <si>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</si>
  <si>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</si>
  <si>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</si>
  <si>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</si>
  <si>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</si>
  <si>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</si>
  <si>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</si>
  <si>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</si>
  <si>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</si>
  <si>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</si>
  <si>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</si>
  <si>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</si>
  <si>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</si>
  <si>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</si>
  <si>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</si>
  <si>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</si>
  <si>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</si>
  <si>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</si>
  <si>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</si>
  <si>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</si>
  <si>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</si>
  <si>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</si>
  <si>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</si>
  <si>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</si>
  <si>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</si>
  <si>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</si>
  <si>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</si>
  <si>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</si>
  <si>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</si>
  <si>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</si>
  <si>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</si>
  <si>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</si>
  <si>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</si>
  <si>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</si>
  <si>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</si>
  <si>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</si>
  <si>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</si>
  <si>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</si>
  <si>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</si>
  <si>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</si>
  <si>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</si>
  <si>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</si>
  <si>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</si>
  <si>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</si>
  <si>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</si>
  <si>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</si>
  <si>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</si>
  <si>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</si>
  <si>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</si>
  <si>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</si>
  <si>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</si>
  <si>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</si>
  <si>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</si>
  <si>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</si>
  <si>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</si>
  <si>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</si>
  <si>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</si>
  <si>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</si>
  <si>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</si>
  <si>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</si>
  <si>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</si>
  <si>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</si>
  <si>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</si>
  <si>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</si>
  <si>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</si>
  <si>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</si>
  <si>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</si>
  <si>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</si>
  <si>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</si>
  <si>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</si>
  <si>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</si>
  <si>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</si>
  <si>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</si>
  <si>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</si>
  <si>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</si>
  <si>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</si>
  <si>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</si>
  <si>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</si>
  <si>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</si>
  <si>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</si>
  <si>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</si>
  <si>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</si>
  <si>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</si>
  <si>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</si>
  <si>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</si>
  <si>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</si>
  <si>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</si>
  <si>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</si>
  <si>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</si>
  <si>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</si>
  <si>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</si>
  <si>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</si>
  <si>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</si>
  <si>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</si>
  <si>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</si>
  <si>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</si>
  <si>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</si>
  <si>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</si>
  <si>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</si>
  <si>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</si>
  <si>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</si>
  <si>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</si>
  <si>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</si>
  <si>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</si>
  <si>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</si>
  <si>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</si>
  <si>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</si>
  <si>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</si>
  <si>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</si>
  <si>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</si>
  <si>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</si>
  <si>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</si>
  <si>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</si>
  <si>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</si>
  <si>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</si>
  <si>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</si>
  <si>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</si>
  <si>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</si>
  <si>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</si>
  <si>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</si>
  <si>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</si>
  <si>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</si>
  <si>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</si>
  <si>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</si>
  <si>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</si>
  <si>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</si>
  <si>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</si>
  <si>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</si>
  <si>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</si>
  <si>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</si>
  <si>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</si>
  <si>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</si>
  <si>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</si>
  <si>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</si>
  <si>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</si>
  <si>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</si>
  <si>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</si>
  <si>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</si>
  <si>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</si>
  <si>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</si>
  <si>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</si>
  <si>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</si>
  <si>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</si>
  <si>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</si>
  <si>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</si>
  <si>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</si>
  <si>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</si>
  <si>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</si>
  <si>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</si>
  <si>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</si>
  <si>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</si>
  <si>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</si>
  <si>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</si>
  <si>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</si>
  <si>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</si>
  <si>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</si>
  <si>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</si>
  <si>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</si>
  <si>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</si>
  <si>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</si>
  <si>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</si>
  <si>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</si>
  <si>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</si>
  <si>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</si>
  <si>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</si>
  <si>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</si>
  <si>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</si>
  <si>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</si>
  <si>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</si>
  <si>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</si>
  <si>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</si>
  <si>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</si>
  <si>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</si>
  <si>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</si>
  <si>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</si>
  <si>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</si>
  <si>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</si>
  <si>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</si>
  <si>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</si>
  <si>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</si>
  <si>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</si>
  <si>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</si>
  <si>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</si>
  <si>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</si>
  <si>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</si>
  <si>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</si>
  <si>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</si>
  <si>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</si>
  <si>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</si>
  <si>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</si>
  <si>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</si>
  <si>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</si>
  <si>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</si>
  <si>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</si>
  <si>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</si>
  <si>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</si>
  <si>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</si>
  <si>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</si>
  <si>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</si>
  <si>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</si>
  <si>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</si>
  <si>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</si>
  <si>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</si>
  <si>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</si>
  <si>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</si>
  <si>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</si>
  <si>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</si>
  <si>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</si>
  <si>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</si>
  <si>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</si>
  <si>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</si>
  <si>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</si>
  <si>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</si>
  <si>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</si>
  <si>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</si>
  <si>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</si>
  <si>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</si>
  <si>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</si>
  <si>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</si>
  <si>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</si>
  <si>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</si>
  <si>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</si>
  <si>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</si>
  <si>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</si>
  <si>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</si>
  <si>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</si>
  <si>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</si>
  <si>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</si>
  <si>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</si>
  <si>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</si>
  <si>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</si>
  <si>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</si>
  <si>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</si>
  <si>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</si>
  <si>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</si>
  <si>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</si>
  <si>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</si>
  <si>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</si>
  <si>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</si>
  <si>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</si>
  <si>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</si>
  <si>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</si>
  <si>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</si>
  <si>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</si>
  <si>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</si>
  <si>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</si>
  <si>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</si>
  <si>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</si>
  <si>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</si>
  <si>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</si>
  <si>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</si>
  <si>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</si>
  <si>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</si>
  <si>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</si>
  <si>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</si>
  <si>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</si>
  <si>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</si>
  <si>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</si>
  <si>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</si>
  <si>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</si>
  <si>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</si>
  <si>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</si>
  <si>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</si>
  <si>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</si>
  <si>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</si>
  <si>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</si>
  <si>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</si>
  <si>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</si>
  <si>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</si>
  <si>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</si>
  <si>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</si>
  <si>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</si>
  <si>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</si>
  <si>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</si>
  <si>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</si>
  <si>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</si>
  <si>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</si>
  <si>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</si>
  <si>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</si>
  <si>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</si>
  <si>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</si>
  <si>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</si>
  <si>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</si>
  <si>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</si>
  <si>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</si>
  <si>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</si>
  <si>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</si>
  <si>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</si>
  <si>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</si>
  <si>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</si>
  <si>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</si>
  <si>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</si>
  <si>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</si>
  <si>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</si>
  <si>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</si>
  <si>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</si>
  <si>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</si>
  <si>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</si>
  <si>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</si>
  <si>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</si>
  <si>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</si>
  <si>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</si>
  <si>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</si>
  <si>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</si>
  <si>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</si>
  <si>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</si>
  <si>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</si>
  <si>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</si>
  <si>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</si>
  <si>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</si>
  <si>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</si>
  <si>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</si>
  <si>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</si>
  <si>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</si>
  <si>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</si>
  <si>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</si>
  <si>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</si>
  <si>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</si>
  <si>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</si>
  <si>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</si>
  <si>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</si>
  <si>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</si>
  <si>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</si>
  <si>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</si>
  <si>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</si>
  <si>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</si>
  <si>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</si>
  <si>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</si>
  <si>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</si>
  <si>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</si>
  <si>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</si>
  <si>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</si>
  <si>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</si>
  <si>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</si>
  <si>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</si>
  <si>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</si>
  <si>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</si>
  <si>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</si>
  <si>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</si>
  <si>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</si>
  <si>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</si>
  <si>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</si>
  <si>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</si>
  <si>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</si>
  <si>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</si>
  <si>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</si>
  <si>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</si>
  <si>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</si>
  <si>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</si>
  <si>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</si>
  <si>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</si>
  <si>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</si>
  <si>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</si>
  <si>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</si>
  <si>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</si>
  <si>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</si>
  <si>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</si>
  <si>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</si>
  <si>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</si>
  <si>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</si>
  <si>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</si>
  <si>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</si>
  <si>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</si>
  <si>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</si>
  <si>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</si>
  <si>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</si>
  <si>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</si>
  <si>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</si>
  <si>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</si>
  <si>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</si>
  <si>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</si>
  <si>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</si>
  <si>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</si>
  <si>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</si>
  <si>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</si>
  <si>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</si>
  <si>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</si>
  <si>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</si>
  <si>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</si>
  <si>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</si>
  <si>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</si>
  <si>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</si>
  <si>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</si>
  <si>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</si>
  <si>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</si>
  <si>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</si>
  <si>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</si>
  <si>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</si>
  <si>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</si>
  <si>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</si>
  <si>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</si>
  <si>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</si>
  <si>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</si>
  <si>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</si>
  <si>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</si>
  <si>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</si>
  <si>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</si>
  <si>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</si>
  <si>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</si>
  <si>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</si>
  <si>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</si>
  <si>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</si>
  <si>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</si>
  <si>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</si>
  <si>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</si>
  <si>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</si>
  <si>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</si>
  <si>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</si>
  <si>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</si>
  <si>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</si>
  <si>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</si>
  <si>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</si>
  <si>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</si>
  <si>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</si>
  <si>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</si>
  <si>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</si>
  <si>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</si>
  <si>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</si>
  <si>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</si>
  <si>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</si>
  <si>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</si>
  <si>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</si>
  <si>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</si>
  <si>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</si>
  <si>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</si>
  <si>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</si>
  <si>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</si>
  <si>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</si>
  <si>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</si>
  <si>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</si>
  <si>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</si>
  <si>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</si>
  <si>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</si>
  <si>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</si>
  <si>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</si>
  <si>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</si>
  <si>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</si>
  <si>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</si>
  <si>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</si>
  <si>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</si>
  <si>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</si>
  <si>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</si>
  <si>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</si>
  <si>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</si>
  <si>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</si>
  <si>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</si>
  <si>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</si>
  <si>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</si>
  <si>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</si>
  <si>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</si>
  <si>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</si>
  <si>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</si>
  <si>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</si>
  <si>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</si>
  <si>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</si>
  <si>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</si>
  <si>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</si>
  <si>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</si>
  <si>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</si>
  <si>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</si>
  <si>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</si>
  <si>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</si>
  <si>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</si>
  <si>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</si>
  <si>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</si>
  <si>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</si>
  <si>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</si>
  <si>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</si>
  <si>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</si>
  <si>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</si>
  <si>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</si>
  <si>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</si>
  <si>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</si>
  <si>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</si>
  <si>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</si>
  <si>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</si>
  <si>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</si>
  <si>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</si>
  <si>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</si>
  <si>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</si>
  <si>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</si>
  <si>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</si>
  <si>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</si>
  <si>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</si>
  <si>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</si>
  <si>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</si>
  <si>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</si>
  <si>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</si>
  <si>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</si>
  <si>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</si>
  <si>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</si>
  <si>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</si>
  <si>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</si>
  <si>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</si>
  <si>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</si>
  <si>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</si>
  <si>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</si>
  <si>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</si>
  <si>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</si>
  <si>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</si>
  <si>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</si>
  <si>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</si>
  <si>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</si>
  <si>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</si>
  <si>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</si>
  <si>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</si>
  <si>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</si>
  <si>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</si>
  <si>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</si>
  <si>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</si>
  <si>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</si>
  <si>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</si>
  <si>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</si>
  <si>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</si>
  <si>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</si>
  <si>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</si>
  <si>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</si>
  <si>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</si>
  <si>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</si>
  <si>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</si>
  <si>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</si>
  <si>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</si>
  <si>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</si>
  <si>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</si>
  <si>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</si>
  <si>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</si>
  <si>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</si>
  <si>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</si>
  <si>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</si>
  <si>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</si>
  <si>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</si>
  <si>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</si>
  <si>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</si>
  <si>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</si>
  <si>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</si>
  <si>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</si>
  <si>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</si>
  <si>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</si>
  <si>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</si>
  <si>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</si>
  <si>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</si>
  <si>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</si>
  <si>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</si>
  <si>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</si>
  <si>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</si>
  <si>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</si>
  <si>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</si>
  <si>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</si>
  <si>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</si>
  <si>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</si>
  <si>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</si>
  <si>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</si>
  <si>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</si>
  <si>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</si>
  <si>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</si>
  <si>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</si>
  <si>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</si>
  <si>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</si>
  <si>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</si>
  <si>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</si>
  <si>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</si>
  <si>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</si>
  <si>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</si>
  <si>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</si>
  <si>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</si>
  <si>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</si>
  <si>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</si>
  <si>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</si>
  <si>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</si>
  <si>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</si>
  <si>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</si>
  <si>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</si>
  <si>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</si>
  <si>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</si>
  <si>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</si>
  <si>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</si>
  <si>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</si>
  <si>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</si>
  <si>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</si>
  <si>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</si>
  <si>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</si>
  <si>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</si>
  <si>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</si>
  <si>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</si>
  <si>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</si>
  <si>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</si>
  <si>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</si>
  <si>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</si>
  <si>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</si>
  <si>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</si>
  <si>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</si>
  <si>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</si>
  <si>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</si>
  <si>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</si>
  <si>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</si>
  <si>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</si>
  <si>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</si>
  <si>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</si>
  <si>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</si>
  <si>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</si>
  <si>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</si>
  <si>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</si>
  <si>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</si>
  <si>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</si>
  <si>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</si>
  <si>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</si>
  <si>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</si>
  <si>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</si>
  <si>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</si>
  <si>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</si>
  <si>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</si>
  <si>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</si>
  <si>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</si>
  <si>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</si>
  <si>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</si>
  <si>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</si>
  <si>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</si>
  <si>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</si>
  <si>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</si>
  <si>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</si>
  <si>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</si>
  <si>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</si>
  <si>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</si>
  <si>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</si>
  <si>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</si>
  <si>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</si>
  <si>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</si>
  <si>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</si>
  <si>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</si>
  <si>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</si>
  <si>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</si>
  <si>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</si>
  <si>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</si>
  <si>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</si>
  <si>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</si>
  <si>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</si>
  <si>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</si>
  <si>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</si>
  <si>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</si>
  <si>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</si>
  <si>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</si>
  <si>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</si>
  <si>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</si>
  <si>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</si>
  <si>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</si>
  <si>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</si>
  <si>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</si>
  <si>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</si>
  <si>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</si>
  <si>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</si>
  <si>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</si>
  <si>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</si>
  <si>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</si>
  <si>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</si>
  <si>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</si>
  <si>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</si>
  <si>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</si>
  <si>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</si>
  <si>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</si>
  <si>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</si>
  <si>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</si>
  <si>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</si>
  <si>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</si>
  <si>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</si>
  <si>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</si>
  <si>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</si>
  <si>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</si>
  <si>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</si>
  <si>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</si>
  <si>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</si>
  <si>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</si>
  <si>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</si>
  <si>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</si>
  <si>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</si>
  <si>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</si>
  <si>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</si>
  <si>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</si>
  <si>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</si>
  <si>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</si>
  <si>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</si>
  <si>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</si>
  <si>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</si>
  <si>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</si>
  <si>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</si>
  <si>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</si>
  <si>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</si>
  <si>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</si>
  <si>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</si>
  <si>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</si>
  <si>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</si>
  <si>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</si>
  <si>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</si>
  <si>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</si>
  <si>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</si>
  <si>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</si>
  <si>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</si>
  <si>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</si>
  <si>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</si>
  <si>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</si>
  <si>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</si>
  <si>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</si>
  <si>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</si>
  <si>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</si>
  <si>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</si>
  <si>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</si>
  <si>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</si>
  <si>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</si>
  <si>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</si>
  <si>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</si>
  <si>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</si>
  <si>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</si>
  <si>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</si>
  <si>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</si>
  <si>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</si>
  <si>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</si>
  <si>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</si>
  <si>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</si>
  <si>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</si>
  <si>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</si>
  <si>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</si>
  <si>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</si>
  <si>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</si>
  <si>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</si>
  <si>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</si>
  <si>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</si>
  <si>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</si>
  <si>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</si>
  <si>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</si>
  <si>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</si>
  <si>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</si>
  <si>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</si>
  <si>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</si>
  <si>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</si>
  <si>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</si>
  <si>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</si>
  <si>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</si>
  <si>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</si>
  <si>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</si>
  <si>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</si>
  <si>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</si>
  <si>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</si>
  <si>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</si>
  <si>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</si>
  <si>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</si>
  <si>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</si>
  <si>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</si>
  <si>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</si>
  <si>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</si>
  <si>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</si>
  <si>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</si>
  <si>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</si>
  <si>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</si>
  <si>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</si>
  <si>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</si>
  <si>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</si>
  <si>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</si>
  <si>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</si>
  <si>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</si>
  <si>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</si>
  <si>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</si>
  <si>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</si>
  <si>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</si>
  <si>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</si>
  <si>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</si>
  <si>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</si>
  <si>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</si>
  <si>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</si>
  <si>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</si>
  <si>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</si>
  <si>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</si>
  <si>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</si>
  <si>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</si>
  <si>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</si>
  <si>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</si>
  <si>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</si>
  <si>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</si>
  <si>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</si>
  <si>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</si>
  <si>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</si>
  <si>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</si>
  <si>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</si>
  <si>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</si>
  <si>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</si>
  <si>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</si>
  <si>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</si>
  <si>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</si>
  <si>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</si>
  <si>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</si>
  <si>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</si>
  <si>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</si>
  <si>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</si>
  <si>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</si>
  <si>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</si>
  <si>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</si>
  <si>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</si>
  <si>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</si>
  <si>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</si>
  <si>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</si>
  <si>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</si>
  <si>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</si>
  <si>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</si>
  <si>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</si>
  <si>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</si>
  <si>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</si>
  <si>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</si>
  <si>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</si>
  <si>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</si>
  <si>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</si>
  <si>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</si>
  <si>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</si>
  <si>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</si>
  <si>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</si>
  <si>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</si>
  <si>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</si>
  <si>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</si>
  <si>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</si>
  <si>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</si>
  <si>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</si>
  <si>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</si>
  <si>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</si>
  <si>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</si>
  <si>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</si>
  <si>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</si>
  <si>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</si>
  <si>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</si>
  <si>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</si>
  <si>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</si>
  <si>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</si>
  <si>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</si>
  <si>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</si>
  <si>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</si>
  <si>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</si>
  <si>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</si>
  <si>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</si>
  <si>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</si>
  <si>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</si>
  <si>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</si>
  <si>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</si>
  <si>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</si>
  <si>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</si>
  <si>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</si>
  <si>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</si>
  <si>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</si>
  <si>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</si>
  <si>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</si>
  <si>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</si>
  <si>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</si>
  <si>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</si>
  <si>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</si>
  <si>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</si>
  <si>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</si>
  <si>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</si>
  <si>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</si>
  <si>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</si>
  <si>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</si>
  <si>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</si>
  <si>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</si>
  <si>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</si>
  <si>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</si>
  <si>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</si>
  <si>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</si>
  <si>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</si>
  <si>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</si>
  <si>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</si>
  <si>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</si>
  <si>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</si>
  <si>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</si>
  <si>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</si>
  <si>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</si>
  <si>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</si>
  <si>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</si>
  <si>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</si>
  <si>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</si>
  <si>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</si>
  <si>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</si>
  <si>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</si>
  <si>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</si>
  <si>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</si>
  <si>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</si>
  <si>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</si>
  <si>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</si>
  <si>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</si>
  <si>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</si>
  <si>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</si>
  <si>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</si>
  <si>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</si>
  <si>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</si>
  <si>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</si>
  <si>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</si>
  <si>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</si>
  <si>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</si>
  <si>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</si>
  <si>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</si>
  <si>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</si>
  <si>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</si>
  <si>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</si>
  <si>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</si>
  <si>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</si>
  <si>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</si>
  <si>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</si>
  <si>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</si>
  <si>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</si>
  <si>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</si>
  <si>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</si>
  <si>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</si>
  <si>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</si>
  <si>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</si>
  <si>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</si>
  <si>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</si>
  <si>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</si>
  <si>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</si>
  <si>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</si>
  <si>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</si>
  <si>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</si>
  <si>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</si>
  <si>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</si>
  <si>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</si>
  <si>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</si>
  <si>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</si>
  <si>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</si>
  <si>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</si>
  <si>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</si>
  <si>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</si>
  <si>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</si>
  <si>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</si>
  <si>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</si>
  <si>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</si>
  <si>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</si>
  <si>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</si>
  <si>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</si>
  <si>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</si>
  <si>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</si>
  <si>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</si>
  <si>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</si>
  <si>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</si>
  <si>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</si>
  <si>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</si>
  <si>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</si>
  <si>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</si>
  <si>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</si>
  <si>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</si>
  <si>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</si>
  <si>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</si>
  <si>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</si>
  <si>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</si>
  <si>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</si>
  <si>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</si>
  <si>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</si>
  <si>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</si>
  <si>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</si>
  <si>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</si>
  <si>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</si>
  <si>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</si>
  <si>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</si>
  <si>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</si>
  <si>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</si>
  <si>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</si>
  <si>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</si>
  <si>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</si>
  <si>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</si>
  <si>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</si>
  <si>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</si>
  <si>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</si>
  <si>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</si>
  <si>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</si>
  <si>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</si>
  <si>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</si>
  <si>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</si>
  <si>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</si>
  <si>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</si>
  <si>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</si>
  <si>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</si>
  <si>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</si>
  <si>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</si>
  <si>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</si>
  <si>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</si>
  <si>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</si>
  <si>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</si>
  <si>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</si>
  <si>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</si>
  <si>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</si>
  <si>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</si>
  <si>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</si>
  <si>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</si>
  <si>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</si>
  <si>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</si>
  <si>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</si>
  <si>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</si>
  <si>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</si>
  <si>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</si>
  <si>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</si>
  <si>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</si>
  <si>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</si>
  <si>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</si>
  <si>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</si>
  <si>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</si>
  <si>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</si>
  <si>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</si>
  <si>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</si>
  <si>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</si>
  <si>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</si>
  <si>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</si>
  <si>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</si>
  <si>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</si>
  <si>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</si>
  <si>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</si>
  <si>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</si>
  <si>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</si>
  <si>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</si>
  <si>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</si>
  <si>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</si>
  <si>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</si>
  <si>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</si>
  <si>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</si>
  <si>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</si>
  <si>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</si>
  <si>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</si>
  <si>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</si>
  <si>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</si>
  <si>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</si>
  <si>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</si>
  <si>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</si>
  <si>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</si>
  <si>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</si>
  <si>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</si>
  <si>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</si>
  <si>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</si>
  <si>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</si>
  <si>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</si>
  <si>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</si>
  <si>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</si>
  <si>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</si>
  <si>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</si>
  <si>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</si>
  <si>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</si>
  <si>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</si>
  <si>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</si>
  <si>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</si>
  <si>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</si>
  <si>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</si>
  <si>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</si>
  <si>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</si>
  <si>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</si>
  <si>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</si>
  <si>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</si>
  <si>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</si>
  <si>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</si>
  <si>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</si>
  <si>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</si>
  <si>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</si>
  <si>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</si>
  <si>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</si>
  <si>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</si>
  <si>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</si>
  <si>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</si>
  <si>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</si>
  <si>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</si>
  <si>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</si>
  <si>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</si>
  <si>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</si>
  <si>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</si>
  <si>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</si>
  <si>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</si>
  <si>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</si>
  <si>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</si>
  <si>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</si>
  <si>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</si>
  <si>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</si>
  <si>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</si>
  <si>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</si>
  <si>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</si>
  <si>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</si>
  <si>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</si>
  <si>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</si>
  <si>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</si>
  <si>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</si>
  <si>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</si>
  <si>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</si>
  <si>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</si>
  <si>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</si>
  <si>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</si>
  <si>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</si>
  <si>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</si>
  <si>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</si>
  <si>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</si>
  <si>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</si>
  <si>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</si>
  <si>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</si>
  <si>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</si>
  <si>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</si>
  <si>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</si>
  <si>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</si>
  <si>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</si>
  <si>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</si>
  <si>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</si>
  <si>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</si>
  <si>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</si>
  <si>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</si>
  <si>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</si>
  <si>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</si>
  <si>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</si>
  <si>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</si>
  <si>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</si>
  <si>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</si>
  <si>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</si>
  <si>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</si>
  <si>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</si>
  <si>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</si>
  <si>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</si>
  <si>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</si>
  <si>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</si>
  <si>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</si>
  <si>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</si>
  <si>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</si>
  <si>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</si>
  <si>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</si>
  <si>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</si>
  <si>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</si>
  <si>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</si>
  <si>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</si>
  <si>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</si>
  <si>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</si>
  <si>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</si>
  <si>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</si>
  <si>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</si>
  <si>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</si>
  <si>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</si>
  <si>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</si>
  <si>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</si>
  <si>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</si>
  <si>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</si>
  <si>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</si>
  <si>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</si>
  <si>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</si>
  <si>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</si>
  <si>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</si>
  <si>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</si>
  <si>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</si>
  <si>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</si>
  <si>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</si>
  <si>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</si>
  <si>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</si>
  <si>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</si>
  <si>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</si>
  <si>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</si>
  <si>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</si>
  <si>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</si>
  <si>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</si>
  <si>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</si>
  <si>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</si>
  <si>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</si>
  <si>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</si>
  <si>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</si>
  <si>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</si>
  <si>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</si>
  <si>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</si>
  <si>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</si>
  <si>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</si>
  <si>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</si>
  <si>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</si>
  <si>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</si>
  <si>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</si>
  <si>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</si>
  <si>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</si>
  <si>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</si>
  <si>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</si>
  <si>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</si>
  <si>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</si>
  <si>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</si>
  <si>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</si>
  <si>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</si>
  <si>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</si>
  <si>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</si>
  <si>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</si>
  <si>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</si>
  <si>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</si>
  <si>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</si>
  <si>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</si>
  <si>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</si>
  <si>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</si>
  <si>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</si>
  <si>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</si>
  <si>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</si>
  <si>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</si>
  <si>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</si>
  <si>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</si>
  <si>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</si>
  <si>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</si>
  <si>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</si>
  <si>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</si>
  <si>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</si>
  <si>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</si>
  <si>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</si>
  <si>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</si>
  <si>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</si>
  <si>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</si>
  <si>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</si>
  <si>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</si>
  <si>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</si>
  <si>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</si>
  <si>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</si>
  <si>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</si>
  <si>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</si>
  <si>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</si>
  <si>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</si>
  <si>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</si>
  <si>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</si>
  <si>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</si>
  <si>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</si>
  <si>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</si>
  <si>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</si>
  <si>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</si>
  <si>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</si>
  <si>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</si>
  <si>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</si>
  <si>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</si>
  <si>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</si>
  <si>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</si>
  <si>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12/31/2018</t>
  </si>
  <si>
    <t>2016</t>
  </si>
  <si>
    <t>205</t>
  </si>
  <si>
    <t>Confluence Health: Wenatchee Valley Hospital</t>
  </si>
  <si>
    <t>1201 S. Miller St</t>
  </si>
  <si>
    <t>Wenatchee, WA 98801</t>
  </si>
  <si>
    <t>Chelan</t>
  </si>
  <si>
    <t>Dr. Peter Rutherford</t>
  </si>
  <si>
    <t>John Doyle</t>
  </si>
  <si>
    <t>509-663-8711</t>
  </si>
  <si>
    <t xml:space="preserve">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</si>
</sst>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  <xf numFmtId="37" fontId="16" fillId="0" borderId="0"/>
    <xf numFmtId="43" fontId="3" fillId="0" borderId="0" applyFont="0" applyFill="0" applyBorder="0" applyAlignment="0" applyProtection="0"/>
    <xf numFmtId="37" fontId="8" fillId="0" borderId="0"/>
  </cellStyleXfs>
  <cellXfs count="286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3" borderId="0" xfId="0" applyFont="1" applyFill="1" applyAlignment="1" applyProtection="1">
      <alignment horizontal="center" vertical="center"/>
    </xf>
  </cellXfs>
  <cellStyles count="32">
    <cellStyle name="Comma" xfId="1" builtinId="3"/>
    <cellStyle name="Comma 10" xfId="30"/>
    <cellStyle name="Comma 2" xfId="26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1" xfId="16"/>
    <cellStyle name="Normal 158" xfId="15"/>
    <cellStyle name="Normal 163" xfId="21"/>
    <cellStyle name="Normal 168" xfId="13"/>
    <cellStyle name="Normal 17" xfId="31"/>
    <cellStyle name="Normal 170" xfId="14"/>
    <cellStyle name="Normal 175" xfId="6"/>
    <cellStyle name="Normal 2" xfId="23"/>
    <cellStyle name="Normal 2 3 2" xfId="27"/>
    <cellStyle name="Normal 213" xfId="20"/>
    <cellStyle name="Normal 220" xfId="7"/>
    <cellStyle name="Normal 240" xfId="8"/>
    <cellStyle name="Normal 27" xfId="29"/>
    <cellStyle name="Normal 277" xfId="9"/>
    <cellStyle name="Normal 288" xfId="10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250042634</v>
      </c>
      <c r="C47" s="184"/>
      <c r="D47" s="184"/>
      <c r="E47" s="184">
        <v>365795</v>
      </c>
      <c r="F47" s="184"/>
      <c r="G47" s="184">
        <v>535915</v>
      </c>
      <c r="H47" s="184"/>
      <c r="I47" s="184"/>
      <c r="J47" s="184"/>
      <c r="K47" s="184"/>
      <c r="L47" s="184"/>
      <c r="M47" s="184"/>
      <c r="N47" s="184"/>
      <c r="O47" s="184"/>
      <c r="P47" s="184">
        <v>1025637</v>
      </c>
      <c r="Q47" s="184">
        <v>351823</v>
      </c>
      <c r="R47" s="184">
        <v>4.03</v>
      </c>
      <c r="S47" s="184">
        <v>120795</v>
      </c>
      <c r="T47" s="184"/>
      <c r="U47" s="184">
        <v>532150</v>
      </c>
      <c r="V47" s="184"/>
      <c r="W47" s="184"/>
      <c r="X47" s="184">
        <v>75329</v>
      </c>
      <c r="Y47" s="184">
        <v>1091402</v>
      </c>
      <c r="Z47" s="184"/>
      <c r="AA47" s="184">
        <v>28973</v>
      </c>
      <c r="AB47" s="184">
        <v>177407</v>
      </c>
      <c r="AC47" s="184">
        <v>21164</v>
      </c>
      <c r="AD47" s="184"/>
      <c r="AE47" s="184">
        <v>586669</v>
      </c>
      <c r="AF47" s="184"/>
      <c r="AG47" s="184"/>
      <c r="AH47" s="184"/>
      <c r="AI47" s="184"/>
      <c r="AJ47" s="184">
        <v>7143414.7699999996</v>
      </c>
      <c r="AK47" s="184">
        <v>356962</v>
      </c>
      <c r="AL47" s="184">
        <v>25182</v>
      </c>
      <c r="AM47" s="184"/>
      <c r="AN47" s="184"/>
      <c r="AO47" s="184"/>
      <c r="AP47" s="184">
        <v>10550999</v>
      </c>
      <c r="AQ47" s="184"/>
      <c r="AR47" s="184"/>
      <c r="AS47" s="184"/>
      <c r="AT47" s="184"/>
      <c r="AU47" s="184"/>
      <c r="AV47" s="184"/>
      <c r="AW47" s="184">
        <v>42687</v>
      </c>
      <c r="AX47" s="184"/>
      <c r="AY47" s="184"/>
      <c r="AZ47" s="184">
        <v>113730</v>
      </c>
      <c r="BA47" s="184"/>
      <c r="BB47" s="184"/>
      <c r="BC47" s="184"/>
      <c r="BD47" s="184"/>
      <c r="BE47" s="184">
        <v>247526</v>
      </c>
      <c r="BF47" s="184">
        <v>535780</v>
      </c>
      <c r="BG47" s="184">
        <v>56885</v>
      </c>
      <c r="BH47" s="184">
        <v>0</v>
      </c>
      <c r="BI47" s="184"/>
      <c r="BJ47" s="184"/>
      <c r="BK47" s="184"/>
      <c r="BL47" s="184"/>
      <c r="BM47" s="184"/>
      <c r="BN47" s="184">
        <v>990892</v>
      </c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>
        <v>27149</v>
      </c>
      <c r="CD47" s="195"/>
      <c r="CE47" s="195">
        <f>SUM(C47:CC47)</f>
        <v>25004269.799999997</v>
      </c>
    </row>
    <row r="48" spans="1:83" ht="12.6" customHeight="1" x14ac:dyDescent="0.25">
      <c r="A48" s="175" t="s">
        <v>205</v>
      </c>
      <c r="B48" s="183"/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250042634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2878485</v>
      </c>
      <c r="C51" s="184"/>
      <c r="D51" s="184"/>
      <c r="E51" s="184">
        <v>31226</v>
      </c>
      <c r="F51" s="184"/>
      <c r="G51" s="184">
        <v>0</v>
      </c>
      <c r="H51" s="184"/>
      <c r="I51" s="184"/>
      <c r="J51" s="184"/>
      <c r="K51" s="184"/>
      <c r="L51" s="184"/>
      <c r="M51" s="184"/>
      <c r="N51" s="184"/>
      <c r="O51" s="184"/>
      <c r="P51" s="184">
        <v>279928</v>
      </c>
      <c r="Q51" s="184">
        <v>4111</v>
      </c>
      <c r="R51" s="184">
        <v>11603</v>
      </c>
      <c r="S51" s="184">
        <v>0</v>
      </c>
      <c r="T51" s="184"/>
      <c r="U51" s="184">
        <v>97537</v>
      </c>
      <c r="V51" s="184"/>
      <c r="W51" s="184"/>
      <c r="X51" s="184">
        <v>0</v>
      </c>
      <c r="Y51" s="184">
        <v>530901</v>
      </c>
      <c r="Z51" s="184"/>
      <c r="AA51" s="184">
        <v>0</v>
      </c>
      <c r="AB51" s="184">
        <v>26587</v>
      </c>
      <c r="AC51" s="184">
        <v>0</v>
      </c>
      <c r="AD51" s="184"/>
      <c r="AE51" s="184">
        <v>26402</v>
      </c>
      <c r="AF51" s="184"/>
      <c r="AG51" s="184"/>
      <c r="AH51" s="184"/>
      <c r="AI51" s="184"/>
      <c r="AJ51" s="184">
        <v>817907</v>
      </c>
      <c r="AK51" s="184">
        <v>826</v>
      </c>
      <c r="AL51" s="184">
        <v>0</v>
      </c>
      <c r="AM51" s="184"/>
      <c r="AN51" s="184"/>
      <c r="AO51" s="184"/>
      <c r="AP51" s="184">
        <v>614988</v>
      </c>
      <c r="AQ51" s="184"/>
      <c r="AR51" s="184"/>
      <c r="AS51" s="184"/>
      <c r="AT51" s="184"/>
      <c r="AU51" s="184"/>
      <c r="AV51" s="184">
        <v>0</v>
      </c>
      <c r="AW51" s="184">
        <v>0</v>
      </c>
      <c r="AX51" s="184"/>
      <c r="AY51" s="184">
        <v>0</v>
      </c>
      <c r="AZ51" s="184">
        <v>2288</v>
      </c>
      <c r="BA51" s="184">
        <v>0</v>
      </c>
      <c r="BB51" s="184"/>
      <c r="BC51" s="184"/>
      <c r="BD51" s="184"/>
      <c r="BE51" s="184">
        <v>41038</v>
      </c>
      <c r="BF51" s="184">
        <v>4077</v>
      </c>
      <c r="BG51" s="184">
        <v>0</v>
      </c>
      <c r="BH51" s="184">
        <v>265353</v>
      </c>
      <c r="BI51" s="184"/>
      <c r="BJ51" s="184"/>
      <c r="BK51" s="184"/>
      <c r="BL51" s="184"/>
      <c r="BM51" s="184"/>
      <c r="BN51" s="184">
        <v>123712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>
        <v>0</v>
      </c>
      <c r="CD51" s="195"/>
      <c r="CE51" s="195">
        <f>SUM(C51:CD51)</f>
        <v>2878484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2878485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936</v>
      </c>
      <c r="F59" s="184"/>
      <c r="G59" s="184">
        <v>2006</v>
      </c>
      <c r="H59" s="184"/>
      <c r="I59" s="184"/>
      <c r="J59" s="184"/>
      <c r="K59" s="184"/>
      <c r="L59" s="184"/>
      <c r="M59" s="184"/>
      <c r="N59" s="184"/>
      <c r="O59" s="184"/>
      <c r="P59" s="185">
        <v>377479</v>
      </c>
      <c r="Q59" s="185">
        <v>183134</v>
      </c>
      <c r="R59" s="185">
        <v>203214</v>
      </c>
      <c r="S59" s="247"/>
      <c r="T59" s="247"/>
      <c r="U59" s="224">
        <v>448337</v>
      </c>
      <c r="V59" s="185"/>
      <c r="W59" s="185"/>
      <c r="X59" s="185"/>
      <c r="Y59" s="185">
        <v>616573</v>
      </c>
      <c r="Z59" s="185"/>
      <c r="AA59" s="185">
        <v>9418</v>
      </c>
      <c r="AB59" s="247"/>
      <c r="AC59" s="185">
        <v>131</v>
      </c>
      <c r="AD59" s="185"/>
      <c r="AE59" s="185">
        <v>87099</v>
      </c>
      <c r="AF59" s="185"/>
      <c r="AG59" s="185"/>
      <c r="AH59" s="185"/>
      <c r="AI59" s="185"/>
      <c r="AJ59" s="185">
        <v>368018</v>
      </c>
      <c r="AK59" s="185">
        <v>8056</v>
      </c>
      <c r="AL59" s="185">
        <v>1371</v>
      </c>
      <c r="AM59" s="185"/>
      <c r="AN59" s="185"/>
      <c r="AO59" s="185"/>
      <c r="AP59" s="185">
        <v>520207</v>
      </c>
      <c r="AQ59" s="185"/>
      <c r="AR59" s="185"/>
      <c r="AS59" s="185"/>
      <c r="AT59" s="185"/>
      <c r="AU59" s="185"/>
      <c r="AV59" s="247"/>
      <c r="AW59" s="247"/>
      <c r="AX59" s="247"/>
      <c r="AY59" s="185"/>
      <c r="AZ59" s="185">
        <v>8226</v>
      </c>
      <c r="BA59" s="247"/>
      <c r="BB59" s="247"/>
      <c r="BC59" s="247"/>
      <c r="BD59" s="247"/>
      <c r="BE59" s="185">
        <v>375361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>
        <v>19.399999999999999</v>
      </c>
      <c r="F60" s="223"/>
      <c r="G60" s="187">
        <v>26.02</v>
      </c>
      <c r="H60" s="187"/>
      <c r="I60" s="187"/>
      <c r="J60" s="223"/>
      <c r="K60" s="187"/>
      <c r="L60" s="187"/>
      <c r="M60" s="187"/>
      <c r="N60" s="187"/>
      <c r="O60" s="187"/>
      <c r="P60" s="221">
        <v>49.08</v>
      </c>
      <c r="Q60" s="221">
        <v>18.739999999999998</v>
      </c>
      <c r="R60" s="221"/>
      <c r="S60" s="221">
        <v>7.02</v>
      </c>
      <c r="T60" s="221"/>
      <c r="U60" s="221">
        <v>30.98</v>
      </c>
      <c r="V60" s="221"/>
      <c r="W60" s="221"/>
      <c r="X60" s="221">
        <v>3.39</v>
      </c>
      <c r="Y60" s="221">
        <v>56.15</v>
      </c>
      <c r="Z60" s="221"/>
      <c r="AA60" s="221">
        <v>1.08</v>
      </c>
      <c r="AB60" s="221"/>
      <c r="AC60" s="221">
        <v>1.07</v>
      </c>
      <c r="AD60" s="221"/>
      <c r="AE60" s="221">
        <v>24.61</v>
      </c>
      <c r="AF60" s="221"/>
      <c r="AG60" s="221"/>
      <c r="AH60" s="221"/>
      <c r="AI60" s="221"/>
      <c r="AJ60" s="221">
        <v>378.53</v>
      </c>
      <c r="AK60" s="221">
        <v>16.3</v>
      </c>
      <c r="AL60" s="221">
        <v>1.4</v>
      </c>
      <c r="AM60" s="221"/>
      <c r="AN60" s="221"/>
      <c r="AO60" s="221"/>
      <c r="AP60" s="221">
        <v>557.98</v>
      </c>
      <c r="AQ60" s="221"/>
      <c r="AR60" s="221"/>
      <c r="AS60" s="221"/>
      <c r="AT60" s="221"/>
      <c r="AU60" s="221"/>
      <c r="AV60" s="221"/>
      <c r="AW60" s="221">
        <v>2.17</v>
      </c>
      <c r="AX60" s="221"/>
      <c r="AY60" s="221"/>
      <c r="AZ60" s="221">
        <v>8.81</v>
      </c>
      <c r="BA60" s="221"/>
      <c r="BB60" s="221"/>
      <c r="BC60" s="221"/>
      <c r="BD60" s="221"/>
      <c r="BE60" s="221">
        <v>15.01</v>
      </c>
      <c r="BF60" s="221">
        <v>34.04</v>
      </c>
      <c r="BG60" s="221">
        <v>3.64</v>
      </c>
      <c r="BH60" s="221"/>
      <c r="BI60" s="221"/>
      <c r="BJ60" s="221"/>
      <c r="BK60" s="221"/>
      <c r="BL60" s="221"/>
      <c r="BM60" s="221"/>
      <c r="BN60" s="221">
        <v>0.6321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>
        <v>1.95</v>
      </c>
      <c r="CD60" s="248" t="s">
        <v>221</v>
      </c>
      <c r="CE60" s="250">
        <f t="shared" ref="CE60:CE70" si="0">SUM(C60:CD60)</f>
        <v>1258.0021000000002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1183521</v>
      </c>
      <c r="F61" s="185"/>
      <c r="G61" s="184">
        <v>1804218</v>
      </c>
      <c r="H61" s="184"/>
      <c r="I61" s="185"/>
      <c r="J61" s="185"/>
      <c r="K61" s="185"/>
      <c r="L61" s="185"/>
      <c r="M61" s="184"/>
      <c r="N61" s="184"/>
      <c r="O61" s="184"/>
      <c r="P61" s="185">
        <v>3525038</v>
      </c>
      <c r="Q61" s="185">
        <v>1385624</v>
      </c>
      <c r="R61" s="185"/>
      <c r="S61" s="185">
        <v>286331</v>
      </c>
      <c r="T61" s="185"/>
      <c r="U61" s="185">
        <v>1548198</v>
      </c>
      <c r="V61" s="185"/>
      <c r="W61" s="185"/>
      <c r="X61" s="185">
        <v>230388</v>
      </c>
      <c r="Y61" s="185">
        <v>3811613</v>
      </c>
      <c r="Z61" s="185"/>
      <c r="AA61" s="185">
        <v>106196</v>
      </c>
      <c r="AB61" s="185">
        <v>723768</v>
      </c>
      <c r="AC61" s="185">
        <v>83947</v>
      </c>
      <c r="AD61" s="185"/>
      <c r="AE61" s="185">
        <v>1786333</v>
      </c>
      <c r="AF61" s="185"/>
      <c r="AG61" s="185"/>
      <c r="AH61" s="185"/>
      <c r="AI61" s="185"/>
      <c r="AJ61" s="185">
        <v>22813777</v>
      </c>
      <c r="AK61" s="185">
        <v>1095282</v>
      </c>
      <c r="AL61" s="185">
        <v>126246</v>
      </c>
      <c r="AM61" s="185"/>
      <c r="AN61" s="185"/>
      <c r="AO61" s="185"/>
      <c r="AP61" s="185">
        <v>34022412</v>
      </c>
      <c r="AQ61" s="185"/>
      <c r="AR61" s="185"/>
      <c r="AS61" s="185"/>
      <c r="AT61" s="185"/>
      <c r="AU61" s="185"/>
      <c r="AV61" s="185"/>
      <c r="AW61" s="185">
        <v>120949</v>
      </c>
      <c r="AX61" s="185"/>
      <c r="AY61" s="185"/>
      <c r="AZ61" s="185">
        <v>319948</v>
      </c>
      <c r="BA61" s="185"/>
      <c r="BB61" s="185"/>
      <c r="BC61" s="185"/>
      <c r="BD61" s="185"/>
      <c r="BE61" s="185">
        <v>775885</v>
      </c>
      <c r="BF61" s="185">
        <v>1090987</v>
      </c>
      <c r="BG61" s="185">
        <v>128012</v>
      </c>
      <c r="BH61" s="185"/>
      <c r="BI61" s="185"/>
      <c r="BJ61" s="185"/>
      <c r="BK61" s="185"/>
      <c r="BL61" s="185"/>
      <c r="BM61" s="185"/>
      <c r="BN61" s="185">
        <v>890496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>
        <v>79880</v>
      </c>
      <c r="CD61" s="248" t="s">
        <v>221</v>
      </c>
      <c r="CE61" s="195">
        <f t="shared" si="0"/>
        <v>77939049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365795</v>
      </c>
      <c r="F62" s="195">
        <f t="shared" si="1"/>
        <v>0</v>
      </c>
      <c r="G62" s="195">
        <f t="shared" si="1"/>
        <v>535915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1025637</v>
      </c>
      <c r="Q62" s="195">
        <f t="shared" si="1"/>
        <v>351823</v>
      </c>
      <c r="R62" s="195">
        <f t="shared" si="1"/>
        <v>4</v>
      </c>
      <c r="S62" s="195">
        <f t="shared" si="1"/>
        <v>120795</v>
      </c>
      <c r="T62" s="195">
        <f t="shared" si="1"/>
        <v>0</v>
      </c>
      <c r="U62" s="195">
        <f t="shared" si="1"/>
        <v>532150</v>
      </c>
      <c r="V62" s="195">
        <f t="shared" si="1"/>
        <v>0</v>
      </c>
      <c r="W62" s="195">
        <f t="shared" si="1"/>
        <v>0</v>
      </c>
      <c r="X62" s="195">
        <f t="shared" si="1"/>
        <v>75329</v>
      </c>
      <c r="Y62" s="195">
        <f t="shared" si="1"/>
        <v>1091402</v>
      </c>
      <c r="Z62" s="195">
        <f t="shared" si="1"/>
        <v>0</v>
      </c>
      <c r="AA62" s="195">
        <f t="shared" si="1"/>
        <v>28973</v>
      </c>
      <c r="AB62" s="195">
        <f t="shared" si="1"/>
        <v>177407</v>
      </c>
      <c r="AC62" s="195">
        <f t="shared" si="1"/>
        <v>21164</v>
      </c>
      <c r="AD62" s="195">
        <f t="shared" si="1"/>
        <v>0</v>
      </c>
      <c r="AE62" s="195">
        <f t="shared" si="1"/>
        <v>586669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7143415</v>
      </c>
      <c r="AK62" s="195">
        <f t="shared" si="1"/>
        <v>356962</v>
      </c>
      <c r="AL62" s="195">
        <f t="shared" si="1"/>
        <v>25182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10550999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42687</v>
      </c>
      <c r="AX62" s="195">
        <f t="shared" si="1"/>
        <v>0</v>
      </c>
      <c r="AY62" s="195">
        <f>ROUND(AY47+AY48,0)</f>
        <v>0</v>
      </c>
      <c r="AZ62" s="195">
        <f>ROUND(AZ47+AZ48,0)</f>
        <v>113730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247526</v>
      </c>
      <c r="BF62" s="195">
        <f t="shared" si="1"/>
        <v>535780</v>
      </c>
      <c r="BG62" s="195">
        <f t="shared" si="1"/>
        <v>56885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990892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27149</v>
      </c>
      <c r="CD62" s="248" t="s">
        <v>221</v>
      </c>
      <c r="CE62" s="195">
        <f t="shared" si="0"/>
        <v>25004270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>
        <v>67756</v>
      </c>
      <c r="F63" s="185"/>
      <c r="G63" s="184">
        <v>45706</v>
      </c>
      <c r="H63" s="184"/>
      <c r="I63" s="185"/>
      <c r="J63" s="185"/>
      <c r="K63" s="185"/>
      <c r="L63" s="185"/>
      <c r="M63" s="184"/>
      <c r="N63" s="184"/>
      <c r="O63" s="184"/>
      <c r="P63" s="185">
        <v>294847</v>
      </c>
      <c r="Q63" s="185">
        <v>0</v>
      </c>
      <c r="R63" s="185"/>
      <c r="S63" s="185">
        <v>0</v>
      </c>
      <c r="T63" s="185"/>
      <c r="U63" s="185">
        <v>0</v>
      </c>
      <c r="V63" s="185"/>
      <c r="W63" s="185"/>
      <c r="X63" s="185">
        <v>0</v>
      </c>
      <c r="Y63" s="185">
        <v>35124</v>
      </c>
      <c r="Z63" s="185">
        <v>0</v>
      </c>
      <c r="AA63" s="185">
        <v>0</v>
      </c>
      <c r="AB63" s="185">
        <v>0</v>
      </c>
      <c r="AC63" s="185">
        <v>82105</v>
      </c>
      <c r="AD63" s="185"/>
      <c r="AE63" s="185">
        <v>620</v>
      </c>
      <c r="AF63" s="185"/>
      <c r="AG63" s="185"/>
      <c r="AH63" s="185"/>
      <c r="AI63" s="185"/>
      <c r="AJ63" s="185">
        <v>2481945</v>
      </c>
      <c r="AK63" s="185">
        <v>68523</v>
      </c>
      <c r="AL63" s="185">
        <v>0</v>
      </c>
      <c r="AM63" s="185"/>
      <c r="AN63" s="185"/>
      <c r="AO63" s="185"/>
      <c r="AP63" s="185">
        <v>2651211</v>
      </c>
      <c r="AQ63" s="185"/>
      <c r="AR63" s="185"/>
      <c r="AS63" s="185"/>
      <c r="AT63" s="185"/>
      <c r="AU63" s="185"/>
      <c r="AV63" s="185"/>
      <c r="AW63" s="185">
        <v>0</v>
      </c>
      <c r="AX63" s="185"/>
      <c r="AY63" s="185"/>
      <c r="AZ63" s="185">
        <v>0</v>
      </c>
      <c r="BA63" s="185"/>
      <c r="BB63" s="185"/>
      <c r="BC63" s="185"/>
      <c r="BD63" s="185"/>
      <c r="BE63" s="185">
        <v>213</v>
      </c>
      <c r="BF63" s="185">
        <v>0</v>
      </c>
      <c r="BG63" s="185">
        <v>0</v>
      </c>
      <c r="BH63" s="185"/>
      <c r="BI63" s="185"/>
      <c r="BJ63" s="185"/>
      <c r="BK63" s="185"/>
      <c r="BL63" s="185"/>
      <c r="BM63" s="185"/>
      <c r="BN63" s="185">
        <v>149832476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39202008</v>
      </c>
      <c r="CD63" s="248" t="s">
        <v>221</v>
      </c>
      <c r="CE63" s="195">
        <f t="shared" si="0"/>
        <v>194762534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>
        <v>156660</v>
      </c>
      <c r="F64" s="185"/>
      <c r="G64" s="184">
        <v>21132</v>
      </c>
      <c r="H64" s="184"/>
      <c r="I64" s="185"/>
      <c r="J64" s="185"/>
      <c r="K64" s="185"/>
      <c r="L64" s="185"/>
      <c r="M64" s="184"/>
      <c r="N64" s="184"/>
      <c r="O64" s="184"/>
      <c r="P64" s="185">
        <v>2904056</v>
      </c>
      <c r="Q64" s="185">
        <v>133219</v>
      </c>
      <c r="R64" s="185">
        <v>487</v>
      </c>
      <c r="S64" s="185">
        <v>6505797</v>
      </c>
      <c r="T64" s="185"/>
      <c r="U64" s="185">
        <v>1322088</v>
      </c>
      <c r="V64" s="185"/>
      <c r="W64" s="185"/>
      <c r="X64" s="185">
        <v>112755</v>
      </c>
      <c r="Y64" s="185">
        <v>560367</v>
      </c>
      <c r="Z64" s="185"/>
      <c r="AA64" s="185">
        <v>147197</v>
      </c>
      <c r="AB64" s="185">
        <v>1955687</v>
      </c>
      <c r="AC64" s="185">
        <v>14241</v>
      </c>
      <c r="AD64" s="185"/>
      <c r="AE64" s="185">
        <v>47830</v>
      </c>
      <c r="AF64" s="185"/>
      <c r="AG64" s="185"/>
      <c r="AH64" s="185"/>
      <c r="AI64" s="185"/>
      <c r="AJ64" s="185">
        <v>13714262</v>
      </c>
      <c r="AK64" s="185">
        <v>61063</v>
      </c>
      <c r="AL64" s="185">
        <v>2029</v>
      </c>
      <c r="AM64" s="185"/>
      <c r="AN64" s="185"/>
      <c r="AO64" s="185"/>
      <c r="AP64" s="185">
        <v>7852711</v>
      </c>
      <c r="AQ64" s="185"/>
      <c r="AR64" s="185"/>
      <c r="AS64" s="185"/>
      <c r="AT64" s="185"/>
      <c r="AU64" s="185"/>
      <c r="AV64" s="185"/>
      <c r="AW64" s="185">
        <v>865</v>
      </c>
      <c r="AX64" s="185"/>
      <c r="AY64" s="185"/>
      <c r="AZ64" s="185">
        <v>392271</v>
      </c>
      <c r="BA64" s="185">
        <v>-40994</v>
      </c>
      <c r="BB64" s="185"/>
      <c r="BC64" s="185"/>
      <c r="BD64" s="185"/>
      <c r="BE64" s="185">
        <v>67067</v>
      </c>
      <c r="BF64" s="185">
        <v>658271</v>
      </c>
      <c r="BG64" s="185">
        <v>171</v>
      </c>
      <c r="BH64" s="185">
        <v>2</v>
      </c>
      <c r="BI64" s="185"/>
      <c r="BJ64" s="185"/>
      <c r="BK64" s="185"/>
      <c r="BL64" s="185"/>
      <c r="BM64" s="185"/>
      <c r="BN64" s="185">
        <v>-19280</v>
      </c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>
        <v>622</v>
      </c>
      <c r="CD64" s="248" t="s">
        <v>221</v>
      </c>
      <c r="CE64" s="195">
        <f t="shared" si="0"/>
        <v>36570576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>
        <v>11230</v>
      </c>
      <c r="F65" s="184"/>
      <c r="G65" s="184">
        <v>11828</v>
      </c>
      <c r="H65" s="184"/>
      <c r="I65" s="185"/>
      <c r="J65" s="184"/>
      <c r="K65" s="185"/>
      <c r="L65" s="185"/>
      <c r="M65" s="184"/>
      <c r="N65" s="184"/>
      <c r="O65" s="184"/>
      <c r="P65" s="185">
        <v>31191</v>
      </c>
      <c r="Q65" s="185">
        <v>11733</v>
      </c>
      <c r="R65" s="185">
        <v>0</v>
      </c>
      <c r="S65" s="185">
        <v>1937</v>
      </c>
      <c r="T65" s="185"/>
      <c r="U65" s="185">
        <v>13478</v>
      </c>
      <c r="V65" s="185"/>
      <c r="W65" s="185"/>
      <c r="X65" s="185">
        <v>5344</v>
      </c>
      <c r="Y65" s="185">
        <v>11861</v>
      </c>
      <c r="Z65" s="185"/>
      <c r="AA65" s="185">
        <v>22022</v>
      </c>
      <c r="AB65" s="185">
        <v>2433</v>
      </c>
      <c r="AC65" s="185">
        <v>360</v>
      </c>
      <c r="AD65" s="185"/>
      <c r="AE65" s="185">
        <v>18903</v>
      </c>
      <c r="AF65" s="185"/>
      <c r="AG65" s="185"/>
      <c r="AH65" s="185"/>
      <c r="AI65" s="185"/>
      <c r="AJ65" s="185">
        <v>131490</v>
      </c>
      <c r="AK65" s="185">
        <v>960</v>
      </c>
      <c r="AL65" s="185">
        <v>0</v>
      </c>
      <c r="AM65" s="185"/>
      <c r="AN65" s="185"/>
      <c r="AO65" s="185"/>
      <c r="AP65" s="185">
        <v>505445</v>
      </c>
      <c r="AQ65" s="185"/>
      <c r="AR65" s="185"/>
      <c r="AS65" s="185"/>
      <c r="AT65" s="185"/>
      <c r="AU65" s="185"/>
      <c r="AV65" s="185"/>
      <c r="AW65" s="185">
        <v>0</v>
      </c>
      <c r="AX65" s="185"/>
      <c r="AY65" s="185">
        <v>0</v>
      </c>
      <c r="AZ65" s="185">
        <v>3261</v>
      </c>
      <c r="BA65" s="185">
        <v>4286</v>
      </c>
      <c r="BB65" s="185"/>
      <c r="BC65" s="185"/>
      <c r="BD65" s="185"/>
      <c r="BE65" s="185">
        <v>48293</v>
      </c>
      <c r="BF65" s="185">
        <v>220418</v>
      </c>
      <c r="BG65" s="185">
        <v>933</v>
      </c>
      <c r="BH65" s="185">
        <v>986</v>
      </c>
      <c r="BI65" s="185"/>
      <c r="BJ65" s="185"/>
      <c r="BK65" s="185"/>
      <c r="BL65" s="185"/>
      <c r="BM65" s="185"/>
      <c r="BN65" s="185">
        <v>79194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544</v>
      </c>
      <c r="CD65" s="248" t="s">
        <v>221</v>
      </c>
      <c r="CE65" s="195">
        <f t="shared" si="0"/>
        <v>1138130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>
        <v>24196</v>
      </c>
      <c r="F66" s="184"/>
      <c r="G66" s="184">
        <v>20543</v>
      </c>
      <c r="H66" s="184"/>
      <c r="I66" s="184"/>
      <c r="J66" s="184"/>
      <c r="K66" s="185"/>
      <c r="L66" s="185"/>
      <c r="M66" s="184"/>
      <c r="N66" s="184"/>
      <c r="O66" s="185"/>
      <c r="P66" s="185">
        <v>527917</v>
      </c>
      <c r="Q66" s="185">
        <v>329</v>
      </c>
      <c r="R66" s="185">
        <v>155772</v>
      </c>
      <c r="S66" s="184">
        <v>0</v>
      </c>
      <c r="T66" s="184"/>
      <c r="U66" s="185">
        <v>907689</v>
      </c>
      <c r="V66" s="185"/>
      <c r="W66" s="185"/>
      <c r="X66" s="185">
        <v>737838</v>
      </c>
      <c r="Y66" s="185">
        <v>3173071</v>
      </c>
      <c r="Z66" s="185"/>
      <c r="AA66" s="185">
        <v>15649</v>
      </c>
      <c r="AB66" s="185">
        <v>122523</v>
      </c>
      <c r="AC66" s="185">
        <v>0</v>
      </c>
      <c r="AD66" s="185"/>
      <c r="AE66" s="185">
        <v>5477</v>
      </c>
      <c r="AF66" s="185"/>
      <c r="AG66" s="185"/>
      <c r="AH66" s="185"/>
      <c r="AI66" s="185"/>
      <c r="AJ66" s="185">
        <v>537350</v>
      </c>
      <c r="AK66" s="185">
        <v>64884</v>
      </c>
      <c r="AL66" s="185">
        <v>16158</v>
      </c>
      <c r="AM66" s="185"/>
      <c r="AN66" s="185"/>
      <c r="AO66" s="185"/>
      <c r="AP66" s="185">
        <v>1744444</v>
      </c>
      <c r="AQ66" s="185"/>
      <c r="AR66" s="185"/>
      <c r="AS66" s="185"/>
      <c r="AT66" s="185"/>
      <c r="AU66" s="185"/>
      <c r="AV66" s="185">
        <v>9715093</v>
      </c>
      <c r="AW66" s="185">
        <v>-5959</v>
      </c>
      <c r="AX66" s="185"/>
      <c r="AY66" s="185">
        <v>442</v>
      </c>
      <c r="AZ66" s="185">
        <v>14356</v>
      </c>
      <c r="BA66" s="185">
        <v>161</v>
      </c>
      <c r="BB66" s="185"/>
      <c r="BC66" s="185"/>
      <c r="BD66" s="185"/>
      <c r="BE66" s="185">
        <v>1188301</v>
      </c>
      <c r="BF66" s="185">
        <v>42920</v>
      </c>
      <c r="BG66" s="185">
        <v>0</v>
      </c>
      <c r="BH66" s="185">
        <v>64034</v>
      </c>
      <c r="BI66" s="185"/>
      <c r="BJ66" s="185"/>
      <c r="BK66" s="185"/>
      <c r="BL66" s="185"/>
      <c r="BM66" s="185"/>
      <c r="BN66" s="185">
        <v>88697</v>
      </c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>
        <v>528327</v>
      </c>
      <c r="CD66" s="248" t="s">
        <v>221</v>
      </c>
      <c r="CE66" s="195">
        <f t="shared" si="0"/>
        <v>19690212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31226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279928</v>
      </c>
      <c r="Q67" s="195">
        <f t="shared" si="3"/>
        <v>4111</v>
      </c>
      <c r="R67" s="195">
        <f t="shared" si="3"/>
        <v>11603</v>
      </c>
      <c r="S67" s="195">
        <f t="shared" si="3"/>
        <v>0</v>
      </c>
      <c r="T67" s="195">
        <f t="shared" si="3"/>
        <v>0</v>
      </c>
      <c r="U67" s="195">
        <f t="shared" si="3"/>
        <v>97537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530901</v>
      </c>
      <c r="Z67" s="195">
        <f t="shared" si="3"/>
        <v>0</v>
      </c>
      <c r="AA67" s="195">
        <f t="shared" si="3"/>
        <v>0</v>
      </c>
      <c r="AB67" s="195">
        <f t="shared" si="3"/>
        <v>26587</v>
      </c>
      <c r="AC67" s="195">
        <f t="shared" si="3"/>
        <v>0</v>
      </c>
      <c r="AD67" s="195">
        <f t="shared" si="3"/>
        <v>0</v>
      </c>
      <c r="AE67" s="195">
        <f t="shared" si="3"/>
        <v>26402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817907</v>
      </c>
      <c r="AK67" s="195">
        <f t="shared" si="3"/>
        <v>826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614988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2288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41038</v>
      </c>
      <c r="BF67" s="195">
        <f t="shared" si="3"/>
        <v>4077</v>
      </c>
      <c r="BG67" s="195">
        <f t="shared" si="3"/>
        <v>0</v>
      </c>
      <c r="BH67" s="195">
        <f t="shared" si="3"/>
        <v>265353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123712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2878484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>
        <v>171875</v>
      </c>
      <c r="F68" s="184"/>
      <c r="G68" s="184">
        <v>165648</v>
      </c>
      <c r="H68" s="184"/>
      <c r="I68" s="184"/>
      <c r="J68" s="184"/>
      <c r="K68" s="185"/>
      <c r="L68" s="185"/>
      <c r="M68" s="184"/>
      <c r="N68" s="184"/>
      <c r="O68" s="184"/>
      <c r="P68" s="185">
        <v>467859</v>
      </c>
      <c r="Q68" s="185">
        <v>172651</v>
      </c>
      <c r="R68" s="185">
        <v>0</v>
      </c>
      <c r="S68" s="185">
        <v>42793</v>
      </c>
      <c r="T68" s="185"/>
      <c r="U68" s="185">
        <v>199866</v>
      </c>
      <c r="V68" s="185"/>
      <c r="W68" s="185"/>
      <c r="X68" s="185">
        <v>81795</v>
      </c>
      <c r="Y68" s="185">
        <v>172688</v>
      </c>
      <c r="Z68" s="185"/>
      <c r="AA68" s="185">
        <v>337042</v>
      </c>
      <c r="AB68" s="185">
        <v>30813</v>
      </c>
      <c r="AC68" s="185">
        <v>0</v>
      </c>
      <c r="AD68" s="185"/>
      <c r="AE68" s="185">
        <v>210512</v>
      </c>
      <c r="AF68" s="185"/>
      <c r="AG68" s="185"/>
      <c r="AH68" s="185"/>
      <c r="AI68" s="185"/>
      <c r="AJ68" s="185">
        <v>2488121</v>
      </c>
      <c r="AK68" s="185">
        <v>56551</v>
      </c>
      <c r="AL68" s="185">
        <v>0</v>
      </c>
      <c r="AM68" s="185"/>
      <c r="AN68" s="185"/>
      <c r="AO68" s="185"/>
      <c r="AP68" s="185">
        <v>3989391</v>
      </c>
      <c r="AQ68" s="185"/>
      <c r="AR68" s="185"/>
      <c r="AS68" s="185"/>
      <c r="AT68" s="185"/>
      <c r="AU68" s="185"/>
      <c r="AV68" s="185"/>
      <c r="AW68" s="185">
        <v>0</v>
      </c>
      <c r="AX68" s="185"/>
      <c r="AY68" s="185"/>
      <c r="AZ68" s="185">
        <v>41073</v>
      </c>
      <c r="BA68" s="185">
        <v>106435</v>
      </c>
      <c r="BB68" s="185"/>
      <c r="BC68" s="185"/>
      <c r="BD68" s="185"/>
      <c r="BE68" s="185">
        <v>203633</v>
      </c>
      <c r="BF68" s="185">
        <v>81021</v>
      </c>
      <c r="BG68" s="185">
        <v>0</v>
      </c>
      <c r="BH68" s="185">
        <v>15093</v>
      </c>
      <c r="BI68" s="185"/>
      <c r="BJ68" s="185"/>
      <c r="BK68" s="185"/>
      <c r="BL68" s="185"/>
      <c r="BM68" s="185"/>
      <c r="BN68" s="185">
        <v>212269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13716</v>
      </c>
      <c r="CD68" s="248" t="s">
        <v>221</v>
      </c>
      <c r="CE68" s="195">
        <f t="shared" si="0"/>
        <v>9260845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>
        <v>6379</v>
      </c>
      <c r="F69" s="185"/>
      <c r="G69" s="184">
        <v>19531</v>
      </c>
      <c r="H69" s="184"/>
      <c r="I69" s="185"/>
      <c r="J69" s="185"/>
      <c r="K69" s="185"/>
      <c r="L69" s="185"/>
      <c r="M69" s="184" t="s">
        <v>1276</v>
      </c>
      <c r="N69" s="184"/>
      <c r="O69" s="184"/>
      <c r="P69" s="185">
        <v>185678</v>
      </c>
      <c r="Q69" s="185">
        <v>9305</v>
      </c>
      <c r="R69" s="224">
        <v>190478</v>
      </c>
      <c r="S69" s="185">
        <v>2282</v>
      </c>
      <c r="T69" s="184"/>
      <c r="U69" s="185">
        <v>63714</v>
      </c>
      <c r="V69" s="185"/>
      <c r="W69" s="184"/>
      <c r="X69" s="185">
        <v>289</v>
      </c>
      <c r="Y69" s="185">
        <v>225663</v>
      </c>
      <c r="Z69" s="185"/>
      <c r="AA69" s="185">
        <v>36602</v>
      </c>
      <c r="AB69" s="185">
        <v>47505</v>
      </c>
      <c r="AC69" s="185">
        <v>21257</v>
      </c>
      <c r="AD69" s="185"/>
      <c r="AE69" s="185">
        <v>111346</v>
      </c>
      <c r="AF69" s="185"/>
      <c r="AG69" s="185"/>
      <c r="AH69" s="185"/>
      <c r="AI69" s="185"/>
      <c r="AJ69" s="185">
        <v>2551267</v>
      </c>
      <c r="AK69" s="185">
        <v>67792</v>
      </c>
      <c r="AL69" s="185">
        <v>68</v>
      </c>
      <c r="AM69" s="185"/>
      <c r="AN69" s="185"/>
      <c r="AO69" s="184"/>
      <c r="AP69" s="185">
        <v>2096110</v>
      </c>
      <c r="AQ69" s="184"/>
      <c r="AR69" s="184"/>
      <c r="AS69" s="184"/>
      <c r="AT69" s="184"/>
      <c r="AU69" s="185"/>
      <c r="AV69" s="185"/>
      <c r="AW69" s="185">
        <v>2347</v>
      </c>
      <c r="AX69" s="185"/>
      <c r="AY69" s="185">
        <v>98</v>
      </c>
      <c r="AZ69" s="185">
        <v>11608</v>
      </c>
      <c r="BA69" s="185">
        <v>0</v>
      </c>
      <c r="BB69" s="185"/>
      <c r="BC69" s="185"/>
      <c r="BD69" s="185"/>
      <c r="BE69" s="185">
        <v>15373</v>
      </c>
      <c r="BF69" s="185">
        <v>7020</v>
      </c>
      <c r="BG69" s="185">
        <v>23</v>
      </c>
      <c r="BH69" s="224">
        <v>0</v>
      </c>
      <c r="BI69" s="185"/>
      <c r="BJ69" s="185"/>
      <c r="BK69" s="185"/>
      <c r="BL69" s="185"/>
      <c r="BM69" s="185"/>
      <c r="BN69" s="185">
        <v>4489229</v>
      </c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>
        <v>248</v>
      </c>
      <c r="CD69" s="188">
        <v>291493</v>
      </c>
      <c r="CE69" s="195">
        <f t="shared" si="0"/>
        <v>10452705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72809153</v>
      </c>
      <c r="CE70" s="195">
        <f t="shared" si="0"/>
        <v>72809153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2018638</v>
      </c>
      <c r="F71" s="195">
        <f t="shared" si="5"/>
        <v>0</v>
      </c>
      <c r="G71" s="195">
        <f t="shared" si="5"/>
        <v>2624521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9242151</v>
      </c>
      <c r="Q71" s="195">
        <f t="shared" si="5"/>
        <v>2068795</v>
      </c>
      <c r="R71" s="195">
        <f t="shared" si="5"/>
        <v>358344</v>
      </c>
      <c r="S71" s="195">
        <f t="shared" si="5"/>
        <v>6959935</v>
      </c>
      <c r="T71" s="195">
        <f t="shared" si="5"/>
        <v>0</v>
      </c>
      <c r="U71" s="195">
        <f t="shared" si="5"/>
        <v>4684720</v>
      </c>
      <c r="V71" s="195">
        <f t="shared" si="5"/>
        <v>0</v>
      </c>
      <c r="W71" s="195">
        <f t="shared" si="5"/>
        <v>0</v>
      </c>
      <c r="X71" s="195">
        <f t="shared" si="5"/>
        <v>1243738</v>
      </c>
      <c r="Y71" s="195">
        <f t="shared" si="5"/>
        <v>9612690</v>
      </c>
      <c r="Z71" s="195">
        <f t="shared" si="5"/>
        <v>0</v>
      </c>
      <c r="AA71" s="195">
        <f t="shared" si="5"/>
        <v>693681</v>
      </c>
      <c r="AB71" s="195">
        <f t="shared" si="5"/>
        <v>3086723</v>
      </c>
      <c r="AC71" s="195">
        <f t="shared" si="5"/>
        <v>223074</v>
      </c>
      <c r="AD71" s="195">
        <f t="shared" si="5"/>
        <v>0</v>
      </c>
      <c r="AE71" s="195">
        <f t="shared" si="5"/>
        <v>2794092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52679534</v>
      </c>
      <c r="AK71" s="195">
        <f t="shared" si="6"/>
        <v>1772843</v>
      </c>
      <c r="AL71" s="195">
        <f t="shared" si="6"/>
        <v>169683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64027711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9715093</v>
      </c>
      <c r="AW71" s="195">
        <f t="shared" si="6"/>
        <v>160889</v>
      </c>
      <c r="AX71" s="195">
        <f t="shared" si="6"/>
        <v>0</v>
      </c>
      <c r="AY71" s="195">
        <f t="shared" si="6"/>
        <v>540</v>
      </c>
      <c r="AZ71" s="195">
        <f t="shared" si="6"/>
        <v>898535</v>
      </c>
      <c r="BA71" s="195">
        <f t="shared" si="6"/>
        <v>69888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2587329</v>
      </c>
      <c r="BF71" s="195">
        <f t="shared" si="6"/>
        <v>2640494</v>
      </c>
      <c r="BG71" s="195">
        <f t="shared" si="6"/>
        <v>186024</v>
      </c>
      <c r="BH71" s="195">
        <f t="shared" si="6"/>
        <v>345468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156687685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39852494</v>
      </c>
      <c r="CD71" s="244">
        <f>CD69-CD70</f>
        <v>-72517660</v>
      </c>
      <c r="CE71" s="195">
        <f>SUM(CE61:CE69)-CE70</f>
        <v>304887652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>
        <v>2798138</v>
      </c>
      <c r="F73" s="185"/>
      <c r="G73" s="184">
        <v>5030048</v>
      </c>
      <c r="H73" s="184"/>
      <c r="I73" s="185"/>
      <c r="J73" s="185"/>
      <c r="K73" s="185"/>
      <c r="L73" s="185"/>
      <c r="M73" s="184"/>
      <c r="N73" s="184"/>
      <c r="O73" s="184"/>
      <c r="P73" s="185">
        <v>9477669</v>
      </c>
      <c r="Q73" s="185">
        <v>670531</v>
      </c>
      <c r="R73" s="185">
        <v>266121</v>
      </c>
      <c r="S73" s="185">
        <v>6952381</v>
      </c>
      <c r="T73" s="185"/>
      <c r="U73" s="185">
        <v>74572</v>
      </c>
      <c r="V73" s="185"/>
      <c r="W73" s="185"/>
      <c r="X73" s="185">
        <v>9432</v>
      </c>
      <c r="Y73" s="185">
        <v>106947</v>
      </c>
      <c r="Z73" s="185"/>
      <c r="AA73" s="185">
        <v>907</v>
      </c>
      <c r="AB73" s="185">
        <v>587700</v>
      </c>
      <c r="AC73" s="185">
        <v>21506</v>
      </c>
      <c r="AD73" s="185"/>
      <c r="AE73" s="185">
        <v>0</v>
      </c>
      <c r="AF73" s="185"/>
      <c r="AG73" s="185"/>
      <c r="AH73" s="185"/>
      <c r="AI73" s="185"/>
      <c r="AJ73" s="185">
        <v>6593</v>
      </c>
      <c r="AK73" s="185">
        <v>1268620</v>
      </c>
      <c r="AL73" s="185">
        <v>603317</v>
      </c>
      <c r="AM73" s="185"/>
      <c r="AN73" s="185"/>
      <c r="AO73" s="185"/>
      <c r="AP73" s="185">
        <v>120430</v>
      </c>
      <c r="AQ73" s="185"/>
      <c r="AR73" s="185"/>
      <c r="AS73" s="185"/>
      <c r="AT73" s="185"/>
      <c r="AU73" s="185"/>
      <c r="AV73" s="185">
        <f>274057+2153</f>
        <v>276210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28271122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v>788345</v>
      </c>
      <c r="F74" s="185"/>
      <c r="G74" s="184">
        <v>10372</v>
      </c>
      <c r="H74" s="184"/>
      <c r="I74" s="184"/>
      <c r="J74" s="185"/>
      <c r="K74" s="185"/>
      <c r="L74" s="185"/>
      <c r="M74" s="184"/>
      <c r="N74" s="184"/>
      <c r="O74" s="184"/>
      <c r="P74" s="185">
        <f>54378486+7364510</f>
        <v>61742996</v>
      </c>
      <c r="Q74" s="185">
        <v>5111627</v>
      </c>
      <c r="R74" s="185">
        <f>3365660+24231526</f>
        <v>27597186</v>
      </c>
      <c r="S74" s="185">
        <v>8660429.8599999994</v>
      </c>
      <c r="T74" s="185"/>
      <c r="U74" s="185">
        <v>19767569</v>
      </c>
      <c r="V74" s="185"/>
      <c r="W74" s="185"/>
      <c r="X74" s="185">
        <v>8532292</v>
      </c>
      <c r="Y74" s="185">
        <v>61172986</v>
      </c>
      <c r="Z74" s="185"/>
      <c r="AA74" s="185">
        <v>792042</v>
      </c>
      <c r="AB74" s="185">
        <f>7187684</f>
        <v>7187684</v>
      </c>
      <c r="AC74" s="185">
        <v>866</v>
      </c>
      <c r="AD74" s="185"/>
      <c r="AE74" s="185">
        <f>5743572</f>
        <v>5743572</v>
      </c>
      <c r="AF74" s="185"/>
      <c r="AG74" s="185"/>
      <c r="AH74" s="185"/>
      <c r="AI74" s="185"/>
      <c r="AJ74" s="185">
        <v>210023770</v>
      </c>
      <c r="AK74" s="185">
        <v>2741912</v>
      </c>
      <c r="AL74" s="185">
        <v>1364</v>
      </c>
      <c r="AM74" s="185"/>
      <c r="AN74" s="185"/>
      <c r="AO74" s="185"/>
      <c r="AP74" s="185">
        <v>181825049</v>
      </c>
      <c r="AQ74" s="185"/>
      <c r="AR74" s="185"/>
      <c r="AS74" s="185"/>
      <c r="AT74" s="185"/>
      <c r="AU74" s="185"/>
      <c r="AV74" s="185">
        <v>6964376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608664437.86000001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3586483</v>
      </c>
      <c r="F75" s="195">
        <f t="shared" si="9"/>
        <v>0</v>
      </c>
      <c r="G75" s="195">
        <f t="shared" si="9"/>
        <v>5040420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71220665</v>
      </c>
      <c r="Q75" s="195">
        <f t="shared" si="9"/>
        <v>5782158</v>
      </c>
      <c r="R75" s="195">
        <f t="shared" si="9"/>
        <v>27863307</v>
      </c>
      <c r="S75" s="195">
        <f t="shared" si="9"/>
        <v>15612810.859999999</v>
      </c>
      <c r="T75" s="195">
        <f t="shared" si="9"/>
        <v>0</v>
      </c>
      <c r="U75" s="195">
        <f t="shared" si="9"/>
        <v>19842141</v>
      </c>
      <c r="V75" s="195">
        <f t="shared" si="9"/>
        <v>0</v>
      </c>
      <c r="W75" s="195">
        <f t="shared" si="9"/>
        <v>0</v>
      </c>
      <c r="X75" s="195">
        <f t="shared" si="9"/>
        <v>8541724</v>
      </c>
      <c r="Y75" s="195">
        <f t="shared" si="9"/>
        <v>61279933</v>
      </c>
      <c r="Z75" s="195">
        <f t="shared" si="9"/>
        <v>0</v>
      </c>
      <c r="AA75" s="195">
        <f t="shared" si="9"/>
        <v>792949</v>
      </c>
      <c r="AB75" s="195">
        <f t="shared" si="9"/>
        <v>7775384</v>
      </c>
      <c r="AC75" s="195">
        <f t="shared" si="9"/>
        <v>22372</v>
      </c>
      <c r="AD75" s="195">
        <f t="shared" si="9"/>
        <v>0</v>
      </c>
      <c r="AE75" s="195">
        <f t="shared" si="9"/>
        <v>5743572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210030363</v>
      </c>
      <c r="AK75" s="195">
        <f t="shared" si="9"/>
        <v>4010532</v>
      </c>
      <c r="AL75" s="195">
        <f t="shared" si="9"/>
        <v>604681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181945479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7240586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636935559.86000001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v>6867</v>
      </c>
      <c r="F76" s="185"/>
      <c r="G76" s="184">
        <v>4895</v>
      </c>
      <c r="H76" s="184"/>
      <c r="I76" s="185"/>
      <c r="J76" s="185"/>
      <c r="K76" s="185"/>
      <c r="L76" s="185"/>
      <c r="M76" s="185"/>
      <c r="N76" s="185"/>
      <c r="O76" s="185"/>
      <c r="P76" s="185">
        <v>27597</v>
      </c>
      <c r="Q76" s="185">
        <v>6898</v>
      </c>
      <c r="R76" s="185">
        <v>0</v>
      </c>
      <c r="S76" s="185">
        <v>11812</v>
      </c>
      <c r="T76" s="185"/>
      <c r="U76" s="185">
        <v>7833</v>
      </c>
      <c r="V76" s="185"/>
      <c r="W76" s="185"/>
      <c r="X76" s="185">
        <v>3268</v>
      </c>
      <c r="Y76" s="185">
        <v>25353</v>
      </c>
      <c r="Z76" s="185"/>
      <c r="AA76" s="185">
        <v>0</v>
      </c>
      <c r="AB76" s="185">
        <v>2198</v>
      </c>
      <c r="AC76" s="185">
        <v>0</v>
      </c>
      <c r="AD76" s="185"/>
      <c r="AE76" s="185">
        <v>4450</v>
      </c>
      <c r="AF76" s="185"/>
      <c r="AG76" s="185"/>
      <c r="AH76" s="185"/>
      <c r="AI76" s="185"/>
      <c r="AJ76" s="185">
        <v>86795</v>
      </c>
      <c r="AK76" s="185">
        <v>0</v>
      </c>
      <c r="AL76" s="185">
        <v>0</v>
      </c>
      <c r="AM76" s="185"/>
      <c r="AN76" s="185"/>
      <c r="AO76" s="185"/>
      <c r="AP76" s="185">
        <v>97226</v>
      </c>
      <c r="AQ76" s="185"/>
      <c r="AR76" s="185"/>
      <c r="AS76" s="185"/>
      <c r="AT76" s="185"/>
      <c r="AU76" s="185"/>
      <c r="AV76" s="185">
        <v>0</v>
      </c>
      <c r="AW76" s="185">
        <v>0</v>
      </c>
      <c r="AX76" s="185">
        <v>0</v>
      </c>
      <c r="AY76" s="185"/>
      <c r="AZ76" s="185">
        <v>1642</v>
      </c>
      <c r="BA76" s="185"/>
      <c r="BB76" s="185"/>
      <c r="BC76" s="185"/>
      <c r="BD76" s="185"/>
      <c r="BE76" s="185">
        <v>15663</v>
      </c>
      <c r="BF76" s="185">
        <v>1315</v>
      </c>
      <c r="BG76" s="185"/>
      <c r="BH76" s="185">
        <v>3673</v>
      </c>
      <c r="BI76" s="185"/>
      <c r="BJ76" s="185">
        <v>587</v>
      </c>
      <c r="BK76" s="185"/>
      <c r="BL76" s="185"/>
      <c r="BM76" s="185"/>
      <c r="BN76" s="185">
        <v>18469</v>
      </c>
      <c r="BO76" s="185"/>
      <c r="BP76" s="185"/>
      <c r="BQ76" s="185"/>
      <c r="BR76" s="185"/>
      <c r="BS76" s="185"/>
      <c r="BT76" s="185"/>
      <c r="BU76" s="185"/>
      <c r="BV76" s="185">
        <v>17502</v>
      </c>
      <c r="BW76" s="185"/>
      <c r="BX76" s="185"/>
      <c r="BY76" s="185"/>
      <c r="BZ76" s="185"/>
      <c r="CA76" s="185"/>
      <c r="CB76" s="185"/>
      <c r="CC76" s="185">
        <v>31318</v>
      </c>
      <c r="CD76" s="248" t="s">
        <v>221</v>
      </c>
      <c r="CE76" s="195">
        <f t="shared" si="8"/>
        <v>375361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2808</v>
      </c>
      <c r="F77" s="184"/>
      <c r="G77" s="184">
        <v>6018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8826</v>
      </c>
      <c r="CF77" s="195">
        <f>AY59-CE77</f>
        <v>-8826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6867</v>
      </c>
      <c r="F78" s="184"/>
      <c r="G78" s="184">
        <v>4895</v>
      </c>
      <c r="H78" s="184"/>
      <c r="I78" s="184"/>
      <c r="J78" s="184"/>
      <c r="K78" s="184"/>
      <c r="L78" s="184"/>
      <c r="M78" s="184"/>
      <c r="N78" s="184"/>
      <c r="O78" s="184"/>
      <c r="P78" s="184">
        <v>27597</v>
      </c>
      <c r="Q78" s="184">
        <v>6898</v>
      </c>
      <c r="R78" s="184"/>
      <c r="S78" s="184">
        <v>11812</v>
      </c>
      <c r="T78" s="184"/>
      <c r="U78" s="184">
        <v>7833</v>
      </c>
      <c r="V78" s="184"/>
      <c r="W78" s="184"/>
      <c r="X78" s="184">
        <v>3268</v>
      </c>
      <c r="Y78" s="184">
        <v>25353</v>
      </c>
      <c r="Z78" s="184"/>
      <c r="AA78" s="184"/>
      <c r="AB78" s="184">
        <v>2198</v>
      </c>
      <c r="AC78" s="184"/>
      <c r="AD78" s="184"/>
      <c r="AE78" s="184">
        <v>4450</v>
      </c>
      <c r="AF78" s="184"/>
      <c r="AG78" s="184"/>
      <c r="AH78" s="184"/>
      <c r="AI78" s="184"/>
      <c r="AJ78" s="184">
        <v>86795</v>
      </c>
      <c r="AK78" s="184"/>
      <c r="AL78" s="184"/>
      <c r="AM78" s="184"/>
      <c r="AN78" s="184"/>
      <c r="AO78" s="184"/>
      <c r="AP78" s="184">
        <v>97226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285192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72018</v>
      </c>
      <c r="F79" s="184"/>
      <c r="G79" s="184">
        <v>2072</v>
      </c>
      <c r="H79" s="184"/>
      <c r="I79" s="184"/>
      <c r="J79" s="184"/>
      <c r="K79" s="184"/>
      <c r="L79" s="184"/>
      <c r="M79" s="184"/>
      <c r="N79" s="184"/>
      <c r="O79" s="184"/>
      <c r="P79" s="184">
        <v>153162</v>
      </c>
      <c r="Q79" s="184"/>
      <c r="R79" s="184"/>
      <c r="S79" s="184"/>
      <c r="T79" s="184"/>
      <c r="U79" s="184">
        <v>1033</v>
      </c>
      <c r="V79" s="184"/>
      <c r="W79" s="184"/>
      <c r="X79" s="184"/>
      <c r="Y79" s="184">
        <v>37989</v>
      </c>
      <c r="Z79" s="184"/>
      <c r="AA79" s="184"/>
      <c r="AB79" s="184"/>
      <c r="AC79" s="184"/>
      <c r="AD79" s="184"/>
      <c r="AE79" s="184">
        <v>8756</v>
      </c>
      <c r="AF79" s="184"/>
      <c r="AG79" s="184"/>
      <c r="AH79" s="184"/>
      <c r="AI79" s="184"/>
      <c r="AJ79" s="184">
        <v>11949</v>
      </c>
      <c r="AK79" s="184"/>
      <c r="AL79" s="184"/>
      <c r="AM79" s="184"/>
      <c r="AN79" s="184"/>
      <c r="AO79" s="184"/>
      <c r="AP79" s="184">
        <v>77148</v>
      </c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364127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8.1999999999999993</v>
      </c>
      <c r="F80" s="187"/>
      <c r="G80" s="187">
        <v>9.8800000000000008</v>
      </c>
      <c r="H80" s="187"/>
      <c r="I80" s="187"/>
      <c r="J80" s="187"/>
      <c r="K80" s="187"/>
      <c r="L80" s="187"/>
      <c r="M80" s="187"/>
      <c r="N80" s="187"/>
      <c r="O80" s="187"/>
      <c r="P80" s="187">
        <v>29.62</v>
      </c>
      <c r="Q80" s="187">
        <v>14.04</v>
      </c>
      <c r="R80" s="187">
        <v>0</v>
      </c>
      <c r="S80" s="187">
        <v>0</v>
      </c>
      <c r="T80" s="187"/>
      <c r="U80" s="187">
        <v>0</v>
      </c>
      <c r="V80" s="187"/>
      <c r="W80" s="187"/>
      <c r="X80" s="187"/>
      <c r="Y80" s="187">
        <v>0.83</v>
      </c>
      <c r="Z80" s="187"/>
      <c r="AA80" s="187">
        <v>0</v>
      </c>
      <c r="AB80" s="187">
        <v>0</v>
      </c>
      <c r="AC80" s="187">
        <v>0</v>
      </c>
      <c r="AD80" s="187"/>
      <c r="AE80" s="187">
        <v>0</v>
      </c>
      <c r="AF80" s="187"/>
      <c r="AG80" s="187"/>
      <c r="AH80" s="187"/>
      <c r="AI80" s="187"/>
      <c r="AJ80" s="187">
        <v>28.16</v>
      </c>
      <c r="AK80" s="187">
        <v>0</v>
      </c>
      <c r="AL80" s="187"/>
      <c r="AM80" s="187"/>
      <c r="AN80" s="187"/>
      <c r="AO80" s="187"/>
      <c r="AP80" s="187">
        <v>57.3</v>
      </c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148.03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1266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6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/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623</v>
      </c>
      <c r="D111" s="174">
        <v>2942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9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20</v>
      </c>
    </row>
    <row r="128" spans="1:5" ht="12.6" customHeight="1" x14ac:dyDescent="0.25">
      <c r="A128" s="173" t="s">
        <v>292</v>
      </c>
      <c r="B128" s="172" t="s">
        <v>256</v>
      </c>
      <c r="C128" s="189">
        <v>20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320</v>
      </c>
      <c r="C138" s="189">
        <v>65</v>
      </c>
      <c r="D138" s="174">
        <v>238</v>
      </c>
      <c r="E138" s="175">
        <f>SUM(B138:D138)</f>
        <v>623</v>
      </c>
    </row>
    <row r="139" spans="1:6" ht="12.6" customHeight="1" x14ac:dyDescent="0.25">
      <c r="A139" s="173" t="s">
        <v>215</v>
      </c>
      <c r="B139" s="174">
        <v>1478</v>
      </c>
      <c r="C139" s="189">
        <v>472</v>
      </c>
      <c r="D139" s="174">
        <v>992</v>
      </c>
      <c r="E139" s="175">
        <f>SUM(B139:D139)</f>
        <v>2942</v>
      </c>
    </row>
    <row r="140" spans="1:6" ht="12.6" customHeight="1" x14ac:dyDescent="0.25">
      <c r="A140" s="173" t="s">
        <v>298</v>
      </c>
      <c r="B140" s="174">
        <v>321233</v>
      </c>
      <c r="C140" s="174">
        <v>197275</v>
      </c>
      <c r="D140" s="174">
        <v>455369</v>
      </c>
      <c r="E140" s="175">
        <f>SUM(B140:D140)</f>
        <v>973877</v>
      </c>
    </row>
    <row r="141" spans="1:6" ht="12.6" customHeight="1" x14ac:dyDescent="0.25">
      <c r="A141" s="173" t="s">
        <v>245</v>
      </c>
      <c r="B141" s="174">
        <v>17039401</v>
      </c>
      <c r="C141" s="189">
        <v>3129210</v>
      </c>
      <c r="D141" s="174">
        <v>8102511</v>
      </c>
      <c r="E141" s="175">
        <f>SUM(B141:D141)</f>
        <v>28271122</v>
      </c>
      <c r="F141" s="199"/>
    </row>
    <row r="142" spans="1:6" ht="12.6" customHeight="1" x14ac:dyDescent="0.25">
      <c r="A142" s="173" t="s">
        <v>246</v>
      </c>
      <c r="B142" s="174">
        <v>270130221</v>
      </c>
      <c r="C142" s="189">
        <v>107493335</v>
      </c>
      <c r="D142" s="174">
        <v>231040881</v>
      </c>
      <c r="E142" s="175">
        <f>SUM(B142:D142)</f>
        <v>608664437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5557698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-127328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715032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14120657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62425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3795738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410167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469881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25004270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9187576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73916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9261492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2901768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553180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3454948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116459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2801076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2917535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1159696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1159696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80000</v>
      </c>
      <c r="C195" s="189">
        <v>43086</v>
      </c>
      <c r="D195" s="174"/>
      <c r="E195" s="175">
        <f t="shared" ref="E195:E203" si="10">SUM(B195:C195)-D195</f>
        <v>123086</v>
      </c>
    </row>
    <row r="196" spans="1:8" ht="12.6" customHeight="1" x14ac:dyDescent="0.25">
      <c r="A196" s="173" t="s">
        <v>333</v>
      </c>
      <c r="B196" s="174">
        <v>267855</v>
      </c>
      <c r="C196" s="189">
        <v>93161</v>
      </c>
      <c r="D196" s="174">
        <v>34997</v>
      </c>
      <c r="E196" s="175">
        <f t="shared" si="10"/>
        <v>326019</v>
      </c>
    </row>
    <row r="197" spans="1:8" ht="12.6" customHeight="1" x14ac:dyDescent="0.25">
      <c r="A197" s="173" t="s">
        <v>334</v>
      </c>
      <c r="B197" s="174">
        <v>1191243</v>
      </c>
      <c r="C197" s="189"/>
      <c r="D197" s="174">
        <v>843562</v>
      </c>
      <c r="E197" s="175">
        <f t="shared" si="10"/>
        <v>347681</v>
      </c>
    </row>
    <row r="198" spans="1:8" ht="12.6" customHeight="1" x14ac:dyDescent="0.25">
      <c r="A198" s="173" t="s">
        <v>335</v>
      </c>
      <c r="B198" s="174">
        <v>3178003</v>
      </c>
      <c r="C198" s="189">
        <v>259900</v>
      </c>
      <c r="D198" s="174">
        <v>276115</v>
      </c>
      <c r="E198" s="175">
        <f t="shared" si="10"/>
        <v>3161788</v>
      </c>
    </row>
    <row r="199" spans="1:8" ht="12.6" customHeight="1" x14ac:dyDescent="0.25">
      <c r="A199" s="173" t="s">
        <v>336</v>
      </c>
      <c r="B199" s="174">
        <v>3810381</v>
      </c>
      <c r="C199" s="189">
        <v>243277</v>
      </c>
      <c r="D199" s="174">
        <v>46477</v>
      </c>
      <c r="E199" s="175">
        <f t="shared" si="10"/>
        <v>4007181</v>
      </c>
    </row>
    <row r="200" spans="1:8" ht="12.6" customHeight="1" x14ac:dyDescent="0.25">
      <c r="A200" s="173" t="s">
        <v>337</v>
      </c>
      <c r="B200" s="174">
        <v>15081039</v>
      </c>
      <c r="C200" s="189">
        <v>5232630</v>
      </c>
      <c r="D200" s="174">
        <v>1682720</v>
      </c>
      <c r="E200" s="175">
        <f t="shared" si="10"/>
        <v>18630949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2481677</v>
      </c>
      <c r="C203" s="189">
        <v>-633403</v>
      </c>
      <c r="D203" s="174"/>
      <c r="E203" s="175">
        <f t="shared" si="10"/>
        <v>1848274</v>
      </c>
    </row>
    <row r="204" spans="1:8" ht="12.6" customHeight="1" x14ac:dyDescent="0.25">
      <c r="A204" s="173" t="s">
        <v>203</v>
      </c>
      <c r="B204" s="175">
        <f>SUM(B195:B203)</f>
        <v>26090198</v>
      </c>
      <c r="C204" s="191">
        <f>SUM(C195:C203)</f>
        <v>5238651</v>
      </c>
      <c r="D204" s="175">
        <f>SUM(D195:D203)</f>
        <v>2883871</v>
      </c>
      <c r="E204" s="175">
        <f>SUM(E195:E203)</f>
        <v>28444978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231490</v>
      </c>
      <c r="C209" s="189">
        <v>4751</v>
      </c>
      <c r="D209" s="174">
        <v>31030</v>
      </c>
      <c r="E209" s="175">
        <f t="shared" ref="E209:E216" si="11">SUM(B209:C209)-D209</f>
        <v>205211</v>
      </c>
      <c r="H209" s="258"/>
    </row>
    <row r="210" spans="1:8" ht="12.6" customHeight="1" x14ac:dyDescent="0.25">
      <c r="A210" s="173" t="s">
        <v>334</v>
      </c>
      <c r="B210" s="174">
        <v>838633</v>
      </c>
      <c r="C210" s="189">
        <v>36937</v>
      </c>
      <c r="D210" s="174">
        <v>747390</v>
      </c>
      <c r="E210" s="175">
        <f t="shared" si="11"/>
        <v>128180</v>
      </c>
      <c r="H210" s="258"/>
    </row>
    <row r="211" spans="1:8" ht="12.6" customHeight="1" x14ac:dyDescent="0.25">
      <c r="A211" s="173" t="s">
        <v>335</v>
      </c>
      <c r="B211" s="174">
        <v>241165</v>
      </c>
      <c r="C211" s="189">
        <v>220122</v>
      </c>
      <c r="D211" s="174">
        <v>97465</v>
      </c>
      <c r="E211" s="175">
        <f t="shared" si="11"/>
        <v>363822</v>
      </c>
      <c r="H211" s="258"/>
    </row>
    <row r="212" spans="1:8" ht="12.6" customHeight="1" x14ac:dyDescent="0.25">
      <c r="A212" s="173" t="s">
        <v>336</v>
      </c>
      <c r="B212" s="174">
        <v>1084466</v>
      </c>
      <c r="C212" s="189">
        <v>466361</v>
      </c>
      <c r="D212" s="174">
        <v>25745</v>
      </c>
      <c r="E212" s="175">
        <f t="shared" si="11"/>
        <v>1525082</v>
      </c>
      <c r="H212" s="258"/>
    </row>
    <row r="213" spans="1:8" ht="12.6" customHeight="1" x14ac:dyDescent="0.25">
      <c r="A213" s="173" t="s">
        <v>337</v>
      </c>
      <c r="B213" s="174">
        <v>7903449</v>
      </c>
      <c r="C213" s="189">
        <v>2150315</v>
      </c>
      <c r="D213" s="174">
        <v>1168231</v>
      </c>
      <c r="E213" s="175">
        <f t="shared" si="11"/>
        <v>8885533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10299203</v>
      </c>
      <c r="C217" s="191">
        <f>SUM(C208:C216)</f>
        <v>2878486</v>
      </c>
      <c r="D217" s="175">
        <f>SUM(D208:D216)</f>
        <v>2069861</v>
      </c>
      <c r="E217" s="175">
        <f>SUM(E208:E216)</f>
        <v>11107828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5663847</v>
      </c>
      <c r="D221" s="172">
        <f>C221</f>
        <v>5663847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172405992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81710745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6605971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56975825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317698533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2330466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3737863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6068329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2185644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2185644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331616353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5338046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75897837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33766208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562209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15594209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3064820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1447597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68138510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123086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326019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3509468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4007180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18630948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1848274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28444975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11107828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17337147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4027599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4027599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89503256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17552810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41885851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3156156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3927493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8605258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75127568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13964958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410730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89503256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89503256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28271123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608664437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636935560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5663847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317698533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6068329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2185644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331616353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305319207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72809153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72809153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378128360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77939051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25004264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194762533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36570570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1138130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19690212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2878485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9261381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3454948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2917535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1159696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2920527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377697332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431028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-20293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410735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410735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Confluence Health: Wenatchee Valley Hospital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623</v>
      </c>
      <c r="C414" s="194">
        <f>E138</f>
        <v>623</v>
      </c>
      <c r="D414" s="179"/>
    </row>
    <row r="415" spans="1:5" ht="12.6" customHeight="1" x14ac:dyDescent="0.25">
      <c r="A415" s="179" t="s">
        <v>464</v>
      </c>
      <c r="B415" s="179">
        <f>D111</f>
        <v>2942</v>
      </c>
      <c r="C415" s="179">
        <f>E139</f>
        <v>2942</v>
      </c>
      <c r="D415" s="194">
        <f>SUM(C59:H59)+N59</f>
        <v>2942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77939051</v>
      </c>
      <c r="C427" s="179">
        <f t="shared" ref="C427:C434" si="13">CE61</f>
        <v>77939049</v>
      </c>
      <c r="D427" s="179"/>
    </row>
    <row r="428" spans="1:7" ht="12.6" customHeight="1" x14ac:dyDescent="0.25">
      <c r="A428" s="179" t="s">
        <v>3</v>
      </c>
      <c r="B428" s="179">
        <f t="shared" si="12"/>
        <v>25004264</v>
      </c>
      <c r="C428" s="179">
        <f t="shared" si="13"/>
        <v>25004270</v>
      </c>
      <c r="D428" s="179">
        <f>D173</f>
        <v>25004270</v>
      </c>
    </row>
    <row r="429" spans="1:7" ht="12.6" customHeight="1" x14ac:dyDescent="0.25">
      <c r="A429" s="179" t="s">
        <v>236</v>
      </c>
      <c r="B429" s="179">
        <f t="shared" si="12"/>
        <v>194762533</v>
      </c>
      <c r="C429" s="179">
        <f t="shared" si="13"/>
        <v>194762534</v>
      </c>
      <c r="D429" s="179"/>
    </row>
    <row r="430" spans="1:7" ht="12.6" customHeight="1" x14ac:dyDescent="0.25">
      <c r="A430" s="179" t="s">
        <v>237</v>
      </c>
      <c r="B430" s="179">
        <f t="shared" si="12"/>
        <v>36570570</v>
      </c>
      <c r="C430" s="179">
        <f t="shared" si="13"/>
        <v>36570576</v>
      </c>
      <c r="D430" s="179"/>
    </row>
    <row r="431" spans="1:7" ht="12.6" customHeight="1" x14ac:dyDescent="0.25">
      <c r="A431" s="179" t="s">
        <v>444</v>
      </c>
      <c r="B431" s="179">
        <f t="shared" si="12"/>
        <v>1138130</v>
      </c>
      <c r="C431" s="179">
        <f t="shared" si="13"/>
        <v>1138130</v>
      </c>
      <c r="D431" s="179"/>
    </row>
    <row r="432" spans="1:7" ht="12.6" customHeight="1" x14ac:dyDescent="0.25">
      <c r="A432" s="179" t="s">
        <v>445</v>
      </c>
      <c r="B432" s="179">
        <f t="shared" si="12"/>
        <v>19690212</v>
      </c>
      <c r="C432" s="179">
        <f t="shared" si="13"/>
        <v>19690212</v>
      </c>
      <c r="D432" s="179"/>
    </row>
    <row r="433" spans="1:7" ht="12.6" customHeight="1" x14ac:dyDescent="0.25">
      <c r="A433" s="179" t="s">
        <v>6</v>
      </c>
      <c r="B433" s="179">
        <f t="shared" si="12"/>
        <v>2878485</v>
      </c>
      <c r="C433" s="179">
        <f t="shared" si="13"/>
        <v>2878484</v>
      </c>
      <c r="D433" s="179">
        <f>C217</f>
        <v>2878486</v>
      </c>
    </row>
    <row r="434" spans="1:7" ht="12.6" customHeight="1" x14ac:dyDescent="0.25">
      <c r="A434" s="179" t="s">
        <v>474</v>
      </c>
      <c r="B434" s="179">
        <f t="shared" si="12"/>
        <v>9261381</v>
      </c>
      <c r="C434" s="179">
        <f t="shared" si="13"/>
        <v>9260845</v>
      </c>
      <c r="D434" s="179">
        <f>D177</f>
        <v>9261492</v>
      </c>
    </row>
    <row r="435" spans="1:7" ht="12.6" customHeight="1" x14ac:dyDescent="0.25">
      <c r="A435" s="179" t="s">
        <v>447</v>
      </c>
      <c r="B435" s="179">
        <f t="shared" si="12"/>
        <v>3454948</v>
      </c>
      <c r="C435" s="179"/>
      <c r="D435" s="179">
        <f>D181</f>
        <v>3454948</v>
      </c>
    </row>
    <row r="436" spans="1:7" ht="12.6" customHeight="1" x14ac:dyDescent="0.25">
      <c r="A436" s="179" t="s">
        <v>475</v>
      </c>
      <c r="B436" s="179">
        <f t="shared" si="12"/>
        <v>2917535</v>
      </c>
      <c r="C436" s="179"/>
      <c r="D436" s="179">
        <f>D186</f>
        <v>2917535</v>
      </c>
    </row>
    <row r="437" spans="1:7" ht="12.6" customHeight="1" x14ac:dyDescent="0.25">
      <c r="A437" s="194" t="s">
        <v>449</v>
      </c>
      <c r="B437" s="194">
        <f t="shared" si="12"/>
        <v>1159696</v>
      </c>
      <c r="C437" s="194"/>
      <c r="D437" s="194">
        <f>D190</f>
        <v>1159696</v>
      </c>
    </row>
    <row r="438" spans="1:7" ht="12.6" customHeight="1" x14ac:dyDescent="0.25">
      <c r="A438" s="194" t="s">
        <v>476</v>
      </c>
      <c r="B438" s="194">
        <f>C386+C387+C388</f>
        <v>7532179</v>
      </c>
      <c r="C438" s="194">
        <f>CD69</f>
        <v>291493</v>
      </c>
      <c r="D438" s="194">
        <f>D181+D186+D190</f>
        <v>7532179</v>
      </c>
    </row>
    <row r="439" spans="1:7" ht="12.6" customHeight="1" x14ac:dyDescent="0.25">
      <c r="A439" s="179" t="s">
        <v>451</v>
      </c>
      <c r="B439" s="194">
        <f>C389</f>
        <v>2920527</v>
      </c>
      <c r="C439" s="194">
        <f>SUM(C69:CC69)</f>
        <v>10161212</v>
      </c>
      <c r="D439" s="179"/>
    </row>
    <row r="440" spans="1:7" ht="12.6" customHeight="1" x14ac:dyDescent="0.25">
      <c r="A440" s="179" t="s">
        <v>477</v>
      </c>
      <c r="B440" s="194">
        <f>B438+B439</f>
        <v>10452706</v>
      </c>
      <c r="C440" s="194">
        <f>CE69</f>
        <v>10452705</v>
      </c>
      <c r="D440" s="179"/>
    </row>
    <row r="441" spans="1:7" ht="12.6" customHeight="1" x14ac:dyDescent="0.25">
      <c r="A441" s="179" t="s">
        <v>478</v>
      </c>
      <c r="B441" s="179">
        <f>D390</f>
        <v>377697332</v>
      </c>
      <c r="C441" s="179">
        <f>SUM(C427:C437)+C440</f>
        <v>377696805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5663847</v>
      </c>
      <c r="C444" s="179">
        <f>C363</f>
        <v>5663847</v>
      </c>
      <c r="D444" s="179"/>
    </row>
    <row r="445" spans="1:7" ht="12.6" customHeight="1" x14ac:dyDescent="0.25">
      <c r="A445" s="179" t="s">
        <v>343</v>
      </c>
      <c r="B445" s="179">
        <f>D229</f>
        <v>317698533</v>
      </c>
      <c r="C445" s="179">
        <f>C364</f>
        <v>317698533</v>
      </c>
      <c r="D445" s="179"/>
    </row>
    <row r="446" spans="1:7" ht="12.6" customHeight="1" x14ac:dyDescent="0.25">
      <c r="A446" s="179" t="s">
        <v>351</v>
      </c>
      <c r="B446" s="179">
        <f>D236</f>
        <v>6068329</v>
      </c>
      <c r="C446" s="179">
        <f>C365</f>
        <v>6068329</v>
      </c>
      <c r="D446" s="179"/>
    </row>
    <row r="447" spans="1:7" ht="12.6" customHeight="1" x14ac:dyDescent="0.25">
      <c r="A447" s="179" t="s">
        <v>356</v>
      </c>
      <c r="B447" s="179">
        <f>D240</f>
        <v>2185644</v>
      </c>
      <c r="C447" s="179">
        <f>C366</f>
        <v>2185644</v>
      </c>
      <c r="D447" s="179"/>
    </row>
    <row r="448" spans="1:7" ht="12.6" customHeight="1" x14ac:dyDescent="0.25">
      <c r="A448" s="179" t="s">
        <v>358</v>
      </c>
      <c r="B448" s="179">
        <f>D242</f>
        <v>331616353</v>
      </c>
      <c r="C448" s="179">
        <f>D367</f>
        <v>331616353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2330466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3737863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72809153</v>
      </c>
      <c r="C458" s="194">
        <f>CE70</f>
        <v>72809153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28271123</v>
      </c>
      <c r="C463" s="194">
        <f>CE73</f>
        <v>28271122</v>
      </c>
      <c r="D463" s="194">
        <f>E141+E147+E153</f>
        <v>28271122</v>
      </c>
    </row>
    <row r="464" spans="1:7" ht="12.6" customHeight="1" x14ac:dyDescent="0.25">
      <c r="A464" s="179" t="s">
        <v>246</v>
      </c>
      <c r="B464" s="194">
        <f>C360</f>
        <v>608664437</v>
      </c>
      <c r="C464" s="194">
        <f>CE74</f>
        <v>608664437.86000001</v>
      </c>
      <c r="D464" s="194">
        <f>E142+E148+E154</f>
        <v>608664437</v>
      </c>
    </row>
    <row r="465" spans="1:7" ht="12.6" customHeight="1" x14ac:dyDescent="0.25">
      <c r="A465" s="179" t="s">
        <v>247</v>
      </c>
      <c r="B465" s="194">
        <f>D361</f>
        <v>636935560</v>
      </c>
      <c r="C465" s="194">
        <f>CE75</f>
        <v>636935559.86000001</v>
      </c>
      <c r="D465" s="194">
        <f>D463+D464</f>
        <v>636935559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123086</v>
      </c>
      <c r="C468" s="179">
        <f>E195</f>
        <v>123086</v>
      </c>
      <c r="D468" s="179"/>
    </row>
    <row r="469" spans="1:7" ht="12.6" customHeight="1" x14ac:dyDescent="0.25">
      <c r="A469" s="179" t="s">
        <v>333</v>
      </c>
      <c r="B469" s="179">
        <f t="shared" si="14"/>
        <v>326019</v>
      </c>
      <c r="C469" s="179">
        <f>E196</f>
        <v>326019</v>
      </c>
      <c r="D469" s="179"/>
    </row>
    <row r="470" spans="1:7" ht="12.6" customHeight="1" x14ac:dyDescent="0.25">
      <c r="A470" s="179" t="s">
        <v>334</v>
      </c>
      <c r="B470" s="179">
        <f t="shared" si="14"/>
        <v>3509468</v>
      </c>
      <c r="C470" s="179">
        <f>E197</f>
        <v>347681</v>
      </c>
      <c r="D470" s="179"/>
    </row>
    <row r="471" spans="1:7" ht="12.6" customHeight="1" x14ac:dyDescent="0.25">
      <c r="A471" s="179" t="s">
        <v>494</v>
      </c>
      <c r="B471" s="179">
        <f t="shared" si="14"/>
        <v>4007180</v>
      </c>
      <c r="C471" s="179">
        <f>E198</f>
        <v>3161788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4007181</v>
      </c>
      <c r="D472" s="179"/>
    </row>
    <row r="473" spans="1:7" ht="12.6" customHeight="1" x14ac:dyDescent="0.25">
      <c r="A473" s="179" t="s">
        <v>495</v>
      </c>
      <c r="B473" s="179">
        <f t="shared" si="14"/>
        <v>18630948</v>
      </c>
      <c r="C473" s="179">
        <f>SUM(E200:E201)</f>
        <v>18630949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1848274</v>
      </c>
      <c r="C475" s="179">
        <f>E203</f>
        <v>1848274</v>
      </c>
      <c r="D475" s="179"/>
    </row>
    <row r="476" spans="1:7" ht="12.6" customHeight="1" x14ac:dyDescent="0.25">
      <c r="A476" s="179" t="s">
        <v>203</v>
      </c>
      <c r="B476" s="179">
        <f>D275</f>
        <v>28444975</v>
      </c>
      <c r="C476" s="179">
        <f>E204</f>
        <v>28444978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11107828</v>
      </c>
      <c r="C478" s="179">
        <f>E217</f>
        <v>11107828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89503256</v>
      </c>
    </row>
    <row r="482" spans="1:12" ht="12.6" customHeight="1" x14ac:dyDescent="0.25">
      <c r="A482" s="180" t="s">
        <v>499</v>
      </c>
      <c r="C482" s="180">
        <f>D339</f>
        <v>89503256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205</v>
      </c>
      <c r="B493" s="260" t="str">
        <f>RIGHT('Prior Year'!C82,4)</f>
        <v>2017</v>
      </c>
      <c r="C493" s="260" t="str">
        <f>RIGHT(C82,4)</f>
        <v>2018</v>
      </c>
      <c r="D493" s="260" t="str">
        <f>RIGHT('Prior Year'!C82,4)</f>
        <v>2017</v>
      </c>
      <c r="E493" s="260" t="str">
        <f>RIGHT(C82,4)</f>
        <v>2018</v>
      </c>
      <c r="F493" s="260" t="str">
        <f>RIGHT('Prior Year'!C82,4)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0</v>
      </c>
      <c r="C496" s="239">
        <f>C71</f>
        <v>0</v>
      </c>
      <c r="D496" s="239">
        <f>'Prior Year'!C59</f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2422925</v>
      </c>
      <c r="C498" s="239">
        <f>E71</f>
        <v>2018638</v>
      </c>
      <c r="D498" s="239">
        <f>'Prior Year'!E59</f>
        <v>1286</v>
      </c>
      <c r="E498" s="180">
        <f>E59</f>
        <v>936</v>
      </c>
      <c r="F498" s="262">
        <f t="shared" si="15"/>
        <v>1884.078538102644</v>
      </c>
      <c r="G498" s="262">
        <f t="shared" si="15"/>
        <v>2156.6645299145298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2128086</v>
      </c>
      <c r="C500" s="239">
        <f>G71</f>
        <v>2624521</v>
      </c>
      <c r="D500" s="239">
        <f>'Prior Year'!G59</f>
        <v>1661</v>
      </c>
      <c r="E500" s="180">
        <f>G59</f>
        <v>2006</v>
      </c>
      <c r="F500" s="262">
        <f t="shared" si="15"/>
        <v>1281.2077062010837</v>
      </c>
      <c r="G500" s="262">
        <f t="shared" si="15"/>
        <v>1308.3354935194416</v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12991896.68</v>
      </c>
      <c r="C509" s="239">
        <f>P71</f>
        <v>9242151</v>
      </c>
      <c r="D509" s="239">
        <f>'Prior Year'!P59</f>
        <v>386294</v>
      </c>
      <c r="E509" s="180">
        <f>P59</f>
        <v>377479</v>
      </c>
      <c r="F509" s="262">
        <f t="shared" si="15"/>
        <v>33.632147224652726</v>
      </c>
      <c r="G509" s="262">
        <f t="shared" si="15"/>
        <v>24.483881222531586</v>
      </c>
      <c r="H509" s="264">
        <f t="shared" si="16"/>
        <v>-0.27200957289504735</v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2050288</v>
      </c>
      <c r="C510" s="239">
        <f>Q71</f>
        <v>2068795</v>
      </c>
      <c r="D510" s="239">
        <f>'Prior Year'!Q59</f>
        <v>195336</v>
      </c>
      <c r="E510" s="180">
        <f>Q59</f>
        <v>183134</v>
      </c>
      <c r="F510" s="262">
        <f t="shared" si="15"/>
        <v>10.496211655813573</v>
      </c>
      <c r="G510" s="262">
        <f t="shared" si="15"/>
        <v>11.296618869243286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543562</v>
      </c>
      <c r="C511" s="239">
        <f>R71</f>
        <v>358344</v>
      </c>
      <c r="D511" s="239">
        <f>'Prior Year'!R59</f>
        <v>386243</v>
      </c>
      <c r="E511" s="180">
        <f>R59</f>
        <v>203214</v>
      </c>
      <c r="F511" s="262">
        <f t="shared" si="15"/>
        <v>1.4073057634701471</v>
      </c>
      <c r="G511" s="262">
        <f t="shared" si="15"/>
        <v>1.7633824441229442</v>
      </c>
      <c r="H511" s="264">
        <f t="shared" si="16"/>
        <v>0.25302012533138507</v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356129</v>
      </c>
      <c r="C512" s="239">
        <f>S71</f>
        <v>6959935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6419600</v>
      </c>
      <c r="C514" s="239">
        <f>U71</f>
        <v>4684720</v>
      </c>
      <c r="D514" s="239">
        <f>'Prior Year'!U59</f>
        <v>406172</v>
      </c>
      <c r="E514" s="180">
        <f>U59</f>
        <v>448337</v>
      </c>
      <c r="F514" s="262">
        <f t="shared" si="17"/>
        <v>15.805126892055583</v>
      </c>
      <c r="G514" s="262">
        <f t="shared" si="17"/>
        <v>10.449104133720839</v>
      </c>
      <c r="H514" s="264">
        <f t="shared" si="16"/>
        <v>-0.3388788204558445</v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0</v>
      </c>
      <c r="C515" s="239">
        <f>V71</f>
        <v>0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0</v>
      </c>
      <c r="C516" s="239">
        <f>W71</f>
        <v>0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1062586</v>
      </c>
      <c r="C517" s="239">
        <f>X71</f>
        <v>1243738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9136908</v>
      </c>
      <c r="C518" s="239">
        <f>Y71</f>
        <v>9612690</v>
      </c>
      <c r="D518" s="239">
        <f>'Prior Year'!Y59</f>
        <v>586384</v>
      </c>
      <c r="E518" s="180">
        <f>Y59</f>
        <v>616573</v>
      </c>
      <c r="F518" s="262">
        <f t="shared" si="17"/>
        <v>15.581782586155148</v>
      </c>
      <c r="G518" s="262">
        <f t="shared" si="17"/>
        <v>15.590514018615801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339918</v>
      </c>
      <c r="C520" s="239">
        <f>AA71</f>
        <v>693681</v>
      </c>
      <c r="D520" s="239">
        <f>'Prior Year'!AA59</f>
        <v>14295</v>
      </c>
      <c r="E520" s="180">
        <f>AA59</f>
        <v>9418</v>
      </c>
      <c r="F520" s="262">
        <f t="shared" si="17"/>
        <v>23.778803777544596</v>
      </c>
      <c r="G520" s="262">
        <f t="shared" si="17"/>
        <v>73.654809938415795</v>
      </c>
      <c r="H520" s="264">
        <f t="shared" si="16"/>
        <v>2.0974985380875792</v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1860461</v>
      </c>
      <c r="C521" s="239">
        <f>AB71</f>
        <v>3086723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91720</v>
      </c>
      <c r="C522" s="239">
        <f>AC71</f>
        <v>223074</v>
      </c>
      <c r="D522" s="239">
        <f>'Prior Year'!AC59</f>
        <v>52</v>
      </c>
      <c r="E522" s="180">
        <f>AC59</f>
        <v>131</v>
      </c>
      <c r="F522" s="262">
        <f t="shared" si="17"/>
        <v>1763.8461538461538</v>
      </c>
      <c r="G522" s="262">
        <f t="shared" si="17"/>
        <v>1702.854961832061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2618873</v>
      </c>
      <c r="C524" s="239">
        <f>AE71</f>
        <v>2794092</v>
      </c>
      <c r="D524" s="239">
        <f>'Prior Year'!AE59</f>
        <v>64474</v>
      </c>
      <c r="E524" s="180">
        <f>AE59</f>
        <v>87099</v>
      </c>
      <c r="F524" s="262">
        <f t="shared" si="17"/>
        <v>40.619055743400438</v>
      </c>
      <c r="G524" s="262">
        <f t="shared" si="17"/>
        <v>32.07949574621982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0</v>
      </c>
      <c r="C526" s="239">
        <f>AG71</f>
        <v>0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37549559</v>
      </c>
      <c r="C529" s="239">
        <f>AJ71</f>
        <v>52679534</v>
      </c>
      <c r="D529" s="239">
        <f>'Prior Year'!AJ59</f>
        <v>327577</v>
      </c>
      <c r="E529" s="180">
        <f>AJ59</f>
        <v>368018</v>
      </c>
      <c r="F529" s="262">
        <f t="shared" si="18"/>
        <v>114.62819123442732</v>
      </c>
      <c r="G529" s="262">
        <f t="shared" si="18"/>
        <v>143.1439060045976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1809636</v>
      </c>
      <c r="C530" s="239">
        <f>AK71</f>
        <v>1772843</v>
      </c>
      <c r="D530" s="239">
        <f>'Prior Year'!AK59</f>
        <v>6570</v>
      </c>
      <c r="E530" s="180">
        <f>AK59</f>
        <v>8056</v>
      </c>
      <c r="F530" s="262">
        <f t="shared" si="18"/>
        <v>275.43926940639267</v>
      </c>
      <c r="G530" s="262">
        <f t="shared" si="18"/>
        <v>220.06492055610724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153046</v>
      </c>
      <c r="C531" s="239">
        <f>AL71</f>
        <v>169683</v>
      </c>
      <c r="D531" s="239">
        <f>'Prior Year'!AL59</f>
        <v>874</v>
      </c>
      <c r="E531" s="180">
        <f>AL59</f>
        <v>1371</v>
      </c>
      <c r="F531" s="262">
        <f t="shared" si="18"/>
        <v>175.10983981693363</v>
      </c>
      <c r="G531" s="262">
        <f t="shared" si="18"/>
        <v>123.76586433260394</v>
      </c>
      <c r="H531" s="264">
        <f t="shared" si="16"/>
        <v>-0.29321011051124601</v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63072757</v>
      </c>
      <c r="C535" s="239">
        <f>AP71</f>
        <v>64027711</v>
      </c>
      <c r="D535" s="239">
        <f>'Prior Year'!AP59</f>
        <v>517147</v>
      </c>
      <c r="E535" s="180">
        <f>AP59</f>
        <v>520207</v>
      </c>
      <c r="F535" s="262">
        <f t="shared" si="18"/>
        <v>121.96291770038306</v>
      </c>
      <c r="G535" s="262">
        <f t="shared" si="18"/>
        <v>123.08121766912018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3270229</v>
      </c>
      <c r="C541" s="239">
        <f>AV71</f>
        <v>9715093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199377</v>
      </c>
      <c r="C542" s="239">
        <f>AW71</f>
        <v>160889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83</v>
      </c>
      <c r="C544" s="239">
        <f>AY71</f>
        <v>540</v>
      </c>
      <c r="D544" s="239">
        <f>'Prior Year'!AY59</f>
        <v>0</v>
      </c>
      <c r="E544" s="180">
        <f>AY59</f>
        <v>0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659351.24</v>
      </c>
      <c r="C545" s="239">
        <f>AZ71</f>
        <v>898535</v>
      </c>
      <c r="D545" s="239">
        <f>'Prior Year'!AZ59</f>
        <v>8841</v>
      </c>
      <c r="E545" s="180">
        <f>AZ59</f>
        <v>8226</v>
      </c>
      <c r="F545" s="262">
        <f t="shared" si="19"/>
        <v>74.578807827168873</v>
      </c>
      <c r="G545" s="262">
        <f t="shared" si="19"/>
        <v>109.23109652321907</v>
      </c>
      <c r="H545" s="264">
        <f t="shared" si="16"/>
        <v>0.46463988505091725</v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33345</v>
      </c>
      <c r="C546" s="239">
        <f>BA71</f>
        <v>69888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2168416</v>
      </c>
      <c r="C550" s="239">
        <f>BE71</f>
        <v>2587329</v>
      </c>
      <c r="D550" s="239">
        <f>'Prior Year'!BE59</f>
        <v>375361</v>
      </c>
      <c r="E550" s="180">
        <f>BE59</f>
        <v>375361</v>
      </c>
      <c r="F550" s="262">
        <f t="shared" si="19"/>
        <v>5.7768814554522177</v>
      </c>
      <c r="G550" s="262">
        <f t="shared" si="19"/>
        <v>6.8929084268211138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2305819</v>
      </c>
      <c r="C551" s="239">
        <f>BF71</f>
        <v>2640494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173221</v>
      </c>
      <c r="C552" s="239">
        <f>BG71</f>
        <v>186024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411767</v>
      </c>
      <c r="C553" s="239">
        <f>BH71</f>
        <v>345468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3866</v>
      </c>
      <c r="C556" s="239">
        <f>BK71</f>
        <v>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0</v>
      </c>
      <c r="C557" s="239">
        <f>BL71</f>
        <v>0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167236533</v>
      </c>
      <c r="C559" s="239">
        <f>BN71</f>
        <v>156687685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552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921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3525</v>
      </c>
      <c r="C567" s="239">
        <f>BV71</f>
        <v>0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9525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0</v>
      </c>
      <c r="C570" s="239">
        <f>BY71</f>
        <v>0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44383911</v>
      </c>
      <c r="C574" s="239">
        <f>CC71</f>
        <v>39852494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-79044480</v>
      </c>
      <c r="C575" s="239">
        <f>CD71</f>
        <v>-72517660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359698</v>
      </c>
      <c r="E612" s="180">
        <f>SUM(C624:D647)+SUM(C668:D713)</f>
        <v>117954860.40010232</v>
      </c>
      <c r="F612" s="180">
        <f>CE64-(AX64+BD64+BE64+BG64+BJ64+BN64+BP64+BQ64+CB64+CC64+CD64)</f>
        <v>36521996</v>
      </c>
      <c r="G612" s="180">
        <f>CE77-(AX77+AY77+BD77+BE77+BG77+BJ77+BN77+BP77+BQ77+CB77+CC77+CD77)</f>
        <v>8826</v>
      </c>
      <c r="H612" s="197">
        <f>CE60-(AX60+AY60+AZ60+BD60+BE60+BG60+BJ60+BN60+BO60+BP60+BQ60+BR60+CB60+CC60+CD60)</f>
        <v>1227.9600000000003</v>
      </c>
      <c r="I612" s="180">
        <f>CE78-(AX78+AY78+AZ78+BD78+BE78+BF78+BG78+BJ78+BN78+BO78+BP78+BQ78+BR78+CB78+CC78+CD78)</f>
        <v>285192</v>
      </c>
      <c r="J612" s="180">
        <f>CE79-(AX79+AY79+AZ79+BA79+BD79+BE79+BF79+BG79+BJ79+BN79+BO79+BP79+BQ79+BR79+CB79+CC79+CD79)</f>
        <v>364127</v>
      </c>
      <c r="K612" s="180">
        <f>CE75-(AW75+AX75+AY75+AZ75+BA75+BB75+BC75+BD75+BE75+BF75+BG75+BH75+BI75+BJ75+BK75+BL75+BM75+BN75+BO75+BP75+BQ75+BR75+BS75+BT75+BU75+BV75+BW75+BX75+CB75+CC75+CD75)</f>
        <v>636935559.86000001</v>
      </c>
      <c r="L612" s="197">
        <f>CE80-(AW80+AX80+AY80+AZ80+BA80+BB80+BC80+BD80+BE80+BF80+BG80+BH80+BI80+BJ80+BK80+BL80+BM80+BN80+BO80+BP80+BQ80+BR80+BS80+BT80+BU80+BV80+BW80+BX80+BY80+BZ80+CA80+CB80+CC80+CD80)</f>
        <v>148.03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2587329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-72517660</v>
      </c>
      <c r="D615" s="265">
        <f>SUM(C614:C615)</f>
        <v>-69930331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-114121.02457339212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186024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156687685</v>
      </c>
      <c r="D619" s="180">
        <f>(D615/D612)*BN76</f>
        <v>-3590632.3728210884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39852494</v>
      </c>
      <c r="D620" s="180">
        <f>(D615/D612)*CC76</f>
        <v>-6088658.0027078269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186932791.59989768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540</v>
      </c>
      <c r="D625" s="180">
        <f>(D615/D612)*AY76</f>
        <v>0</v>
      </c>
      <c r="E625" s="180">
        <f>(E623/E612)*SUM(C625:D625)</f>
        <v>855.78251817300429</v>
      </c>
      <c r="F625" s="180">
        <f>(F624/F612)*AY64</f>
        <v>0</v>
      </c>
      <c r="G625" s="180">
        <f>SUM(C625:F625)</f>
        <v>1395.7825181730043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898535</v>
      </c>
      <c r="D628" s="180">
        <f>(D615/D612)*AZ76</f>
        <v>-319227.8063875807</v>
      </c>
      <c r="E628" s="180">
        <f>(E623/E612)*SUM(C628:D628)</f>
        <v>918075.86841735616</v>
      </c>
      <c r="F628" s="180">
        <f>(F624/F612)*AZ64</f>
        <v>0</v>
      </c>
      <c r="G628" s="180">
        <f>(G625/G612)*AZ77</f>
        <v>0</v>
      </c>
      <c r="H628" s="180">
        <f>SUM(C626:G628)</f>
        <v>1497383.0620297755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2640494</v>
      </c>
      <c r="D629" s="180">
        <f>(D615/D612)*BF76</f>
        <v>-255654.42472574214</v>
      </c>
      <c r="E629" s="180">
        <f>(E623/E612)*SUM(C629:D629)</f>
        <v>3779451.883642301</v>
      </c>
      <c r="F629" s="180">
        <f>(F624/F612)*BF64</f>
        <v>0</v>
      </c>
      <c r="G629" s="180">
        <f>(G625/G612)*BF77</f>
        <v>0</v>
      </c>
      <c r="H629" s="180">
        <f>(H628/H612)*BF60</f>
        <v>41508.615452859653</v>
      </c>
      <c r="I629" s="180">
        <f>SUM(C629:H629)</f>
        <v>6205800.0743694184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69888</v>
      </c>
      <c r="D630" s="180">
        <f>(D615/D612)*BA76</f>
        <v>0</v>
      </c>
      <c r="E630" s="180">
        <f>(E623/E612)*SUM(C630:D630)</f>
        <v>110757.27524087949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180645.27524087951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160889</v>
      </c>
      <c r="D631" s="180">
        <f>(D615/D612)*AW76</f>
        <v>0</v>
      </c>
      <c r="E631" s="180">
        <f>(E623/E612)*SUM(C631:D631)</f>
        <v>254974.06215988239</v>
      </c>
      <c r="F631" s="180">
        <f>(F624/F612)*AW64</f>
        <v>0</v>
      </c>
      <c r="G631" s="180">
        <f>(G625/G612)*AW77</f>
        <v>0</v>
      </c>
      <c r="H631" s="180">
        <f>(H628/H612)*AW60</f>
        <v>2646.1132647680802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345468</v>
      </c>
      <c r="D636" s="180">
        <f>(D615/D612)*BH76</f>
        <v>-714082.66313129338</v>
      </c>
      <c r="E636" s="180">
        <f>(E623/E612)*SUM(C636:D636)</f>
        <v>-584174.04564813327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-3402634.0239923489</v>
      </c>
      <c r="E642" s="180">
        <f>(E623/E612)*SUM(C642:D642)</f>
        <v>-5392434.6545802131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-9329348.2119273376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130911686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2018638</v>
      </c>
      <c r="D670" s="180">
        <f>(D615/D612)*E76</f>
        <v>-1335041.0148986094</v>
      </c>
      <c r="E670" s="180">
        <f>(E623/E612)*SUM(C670:D670)</f>
        <v>1083352.4987510033</v>
      </c>
      <c r="F670" s="180">
        <f>(F624/F612)*E64</f>
        <v>0</v>
      </c>
      <c r="G670" s="180">
        <f>(G625/G612)*E77</f>
        <v>444.0694891264215</v>
      </c>
      <c r="H670" s="180">
        <f>(H628/H612)*E60</f>
        <v>23656.496468433528</v>
      </c>
      <c r="I670" s="180">
        <f>(I629/I612)*E78</f>
        <v>149426.45344432801</v>
      </c>
      <c r="J670" s="180">
        <f>(J630/J612)*E79</f>
        <v>35728.499760516686</v>
      </c>
      <c r="K670" s="180">
        <f>(K644/K612)*E75</f>
        <v>-52532.078395045617</v>
      </c>
      <c r="L670" s="180">
        <f>(L647/L612)*E80</f>
        <v>0</v>
      </c>
      <c r="M670" s="180">
        <f t="shared" si="20"/>
        <v>-94965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2624521</v>
      </c>
      <c r="D672" s="180">
        <f>(D615/D612)*G76</f>
        <v>-951656.5848155953</v>
      </c>
      <c r="E672" s="180">
        <f>(E623/E612)*SUM(C672:D672)</f>
        <v>2651126.1514602224</v>
      </c>
      <c r="F672" s="180">
        <f>(F624/F612)*G64</f>
        <v>0</v>
      </c>
      <c r="G672" s="180">
        <f>(G625/G612)*G77</f>
        <v>951.71302904658285</v>
      </c>
      <c r="H672" s="180">
        <f>(H628/H612)*G60</f>
        <v>31728.971036527855</v>
      </c>
      <c r="I672" s="180">
        <f>(I629/I612)*G78</f>
        <v>106515.58025483991</v>
      </c>
      <c r="J672" s="180">
        <f>(J630/J612)*G79</f>
        <v>1027.9298439805407</v>
      </c>
      <c r="K672" s="180">
        <f>(K644/K612)*G75</f>
        <v>-73828.243040314381</v>
      </c>
      <c r="L672" s="180">
        <f>(L647/L612)*G80</f>
        <v>0</v>
      </c>
      <c r="M672" s="180">
        <f t="shared" si="20"/>
        <v>1765866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9242151</v>
      </c>
      <c r="D681" s="180">
        <f>(D615/D612)*P76</f>
        <v>-5365243.4670390161</v>
      </c>
      <c r="E681" s="180">
        <f>(E623/E612)*SUM(C681:D681)</f>
        <v>6144054.9838541495</v>
      </c>
      <c r="F681" s="180">
        <f>(F624/F612)*P64</f>
        <v>0</v>
      </c>
      <c r="G681" s="180">
        <f>(G625/G612)*P77</f>
        <v>0</v>
      </c>
      <c r="H681" s="180">
        <f>(H628/H612)*P60</f>
        <v>59848.497251067914</v>
      </c>
      <c r="I681" s="180">
        <f>(I629/I612)*P78</f>
        <v>600512.86379832833</v>
      </c>
      <c r="J681" s="180">
        <f>(J630/J612)*P79</f>
        <v>75984.455001808674</v>
      </c>
      <c r="K681" s="180">
        <f>(K644/K612)*P75</f>
        <v>-1043186.1958155892</v>
      </c>
      <c r="L681" s="180">
        <f>(L647/L612)*P80</f>
        <v>0</v>
      </c>
      <c r="M681" s="180">
        <f t="shared" si="20"/>
        <v>471971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2068795</v>
      </c>
      <c r="D682" s="180">
        <f>(D615/D612)*Q76</f>
        <v>-1341067.8492457562</v>
      </c>
      <c r="E682" s="180">
        <f>(E623/E612)*SUM(C682:D682)</f>
        <v>1153289.2103987637</v>
      </c>
      <c r="F682" s="180">
        <f>(F624/F612)*Q64</f>
        <v>0</v>
      </c>
      <c r="G682" s="180">
        <f>(G625/G612)*Q77</f>
        <v>0</v>
      </c>
      <c r="H682" s="180">
        <f>(H628/H612)*Q60</f>
        <v>22851.687825693003</v>
      </c>
      <c r="I682" s="180">
        <f>(I629/I612)*Q78</f>
        <v>150101.01585247921</v>
      </c>
      <c r="J682" s="180">
        <f>(J630/J612)*Q79</f>
        <v>0</v>
      </c>
      <c r="K682" s="180">
        <f>(K644/K612)*Q75</f>
        <v>-84692.657778815672</v>
      </c>
      <c r="L682" s="180">
        <f>(L647/L612)*Q80</f>
        <v>0</v>
      </c>
      <c r="M682" s="180">
        <f t="shared" si="20"/>
        <v>-99519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358344</v>
      </c>
      <c r="D683" s="180">
        <f>(D615/D612)*R76</f>
        <v>0</v>
      </c>
      <c r="E683" s="180">
        <f>(E623/E612)*SUM(C683:D683)</f>
        <v>567897.27905960567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-408120.55366475275</v>
      </c>
      <c r="L683" s="180">
        <f>(L647/L612)*R80</f>
        <v>0</v>
      </c>
      <c r="M683" s="180">
        <f t="shared" si="20"/>
        <v>159777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6959935</v>
      </c>
      <c r="D684" s="180">
        <f>(D615/D612)*S76</f>
        <v>-2296418.3002741188</v>
      </c>
      <c r="E684" s="180">
        <f>(E623/E612)*SUM(C684:D684)</f>
        <v>7390659.3793208757</v>
      </c>
      <c r="F684" s="180">
        <f>(F624/F612)*S64</f>
        <v>0</v>
      </c>
      <c r="G684" s="180">
        <f>(G625/G612)*S77</f>
        <v>0</v>
      </c>
      <c r="H684" s="180">
        <f>(H628/H612)*S60</f>
        <v>8560.2373818764627</v>
      </c>
      <c r="I684" s="180">
        <f>(I629/I612)*S78</f>
        <v>257030.03758328274</v>
      </c>
      <c r="J684" s="180">
        <f>(J630/J612)*S79</f>
        <v>0</v>
      </c>
      <c r="K684" s="180">
        <f>(K644/K612)*S75</f>
        <v>-228684.59269555708</v>
      </c>
      <c r="L684" s="180">
        <f>(L647/L612)*S80</f>
        <v>0</v>
      </c>
      <c r="M684" s="180">
        <f t="shared" si="20"/>
        <v>5131147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4684720</v>
      </c>
      <c r="D686" s="180">
        <f>(D615/D612)*U76</f>
        <v>-1522844.9497161508</v>
      </c>
      <c r="E686" s="180">
        <f>(E623/E612)*SUM(C686:D686)</f>
        <v>5010884.0605190871</v>
      </c>
      <c r="F686" s="180">
        <f>(F624/F612)*U64</f>
        <v>0</v>
      </c>
      <c r="G686" s="180">
        <f>(G625/G612)*U77</f>
        <v>0</v>
      </c>
      <c r="H686" s="180">
        <f>(H628/H612)*U60</f>
        <v>37777.229927426328</v>
      </c>
      <c r="I686" s="180">
        <f>(I629/I612)*U78</f>
        <v>170446.68848542616</v>
      </c>
      <c r="J686" s="180">
        <f>(J630/J612)*U79</f>
        <v>512.4766065791016</v>
      </c>
      <c r="K686" s="180">
        <f>(K644/K612)*U75</f>
        <v>-290632.60763749579</v>
      </c>
      <c r="L686" s="180">
        <f>(L647/L612)*U80</f>
        <v>0</v>
      </c>
      <c r="M686" s="180">
        <f t="shared" si="20"/>
        <v>3406143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1243738</v>
      </c>
      <c r="D689" s="180">
        <f>(D615/D612)*X76</f>
        <v>-635344.98859598883</v>
      </c>
      <c r="E689" s="180">
        <f>(E623/E612)*SUM(C689:D689)</f>
        <v>964170.56173737405</v>
      </c>
      <c r="F689" s="180">
        <f>(F624/F612)*X64</f>
        <v>0</v>
      </c>
      <c r="G689" s="180">
        <f>(G625/G612)*X77</f>
        <v>0</v>
      </c>
      <c r="H689" s="180">
        <f>(H628/H612)*X60</f>
        <v>4133.789846803591</v>
      </c>
      <c r="I689" s="180">
        <f>(I629/I612)*X78</f>
        <v>71111.933865743995</v>
      </c>
      <c r="J689" s="180">
        <f>(J630/J612)*X79</f>
        <v>0</v>
      </c>
      <c r="K689" s="180">
        <f>(K644/K612)*X75</f>
        <v>-125112.6841523695</v>
      </c>
      <c r="L689" s="180">
        <f>(L647/L612)*X80</f>
        <v>0</v>
      </c>
      <c r="M689" s="180">
        <f t="shared" si="20"/>
        <v>278959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9612690</v>
      </c>
      <c r="D690" s="180">
        <f>(D615/D612)*Y76</f>
        <v>-4928978.4259100687</v>
      </c>
      <c r="E690" s="180">
        <f>(E623/E612)*SUM(C690:D690)</f>
        <v>7422663.8616124578</v>
      </c>
      <c r="F690" s="180">
        <f>(F624/F612)*Y64</f>
        <v>0</v>
      </c>
      <c r="G690" s="180">
        <f>(G625/G612)*Y77</f>
        <v>0</v>
      </c>
      <c r="H690" s="180">
        <f>(H628/H612)*Y60</f>
        <v>68469.704984667143</v>
      </c>
      <c r="I690" s="180">
        <f>(I629/I612)*Y78</f>
        <v>551683.24947925564</v>
      </c>
      <c r="J690" s="180">
        <f>(J630/J612)*Y79</f>
        <v>18846.538051629708</v>
      </c>
      <c r="K690" s="180">
        <f>(K644/K612)*Y75</f>
        <v>-897581.90528134198</v>
      </c>
      <c r="L690" s="180">
        <f>(L647/L612)*Y80</f>
        <v>0</v>
      </c>
      <c r="M690" s="180">
        <f t="shared" si="20"/>
        <v>2235103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693681</v>
      </c>
      <c r="D692" s="180">
        <f>(D615/D612)*AA76</f>
        <v>0</v>
      </c>
      <c r="E692" s="180">
        <f>(E623/E612)*SUM(C692:D692)</f>
        <v>1099333.4684977182</v>
      </c>
      <c r="F692" s="180">
        <f>(F624/F612)*AA64</f>
        <v>0</v>
      </c>
      <c r="G692" s="180">
        <f>(G625/G612)*AA77</f>
        <v>0</v>
      </c>
      <c r="H692" s="180">
        <f>(H628/H612)*AA60</f>
        <v>1316.9595972117636</v>
      </c>
      <c r="I692" s="180">
        <f>(I629/I612)*AA78</f>
        <v>0</v>
      </c>
      <c r="J692" s="180">
        <f>(J630/J612)*AA79</f>
        <v>0</v>
      </c>
      <c r="K692" s="180">
        <f>(K644/K612)*AA75</f>
        <v>-11614.514562392469</v>
      </c>
      <c r="L692" s="180">
        <f>(L647/L612)*AA80</f>
        <v>0</v>
      </c>
      <c r="M692" s="180">
        <f t="shared" si="20"/>
        <v>1089036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3086723</v>
      </c>
      <c r="D693" s="180">
        <f>(D615/D612)*AB76</f>
        <v>-427321.99661382602</v>
      </c>
      <c r="E693" s="180">
        <f>(E623/E612)*SUM(C693:D693)</f>
        <v>4214572.0139067303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47828.650745687053</v>
      </c>
      <c r="J693" s="180">
        <f>(J630/J612)*AB79</f>
        <v>0</v>
      </c>
      <c r="K693" s="180">
        <f>(K644/K612)*AB75</f>
        <v>-113887.91800758107</v>
      </c>
      <c r="L693" s="180">
        <f>(L647/L612)*AB80</f>
        <v>0</v>
      </c>
      <c r="M693" s="180">
        <f t="shared" si="20"/>
        <v>3721191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223074</v>
      </c>
      <c r="D694" s="180">
        <f>(D615/D612)*AC76</f>
        <v>0</v>
      </c>
      <c r="E694" s="180">
        <f>(E623/E612)*SUM(C694:D694)</f>
        <v>353523.75825726805</v>
      </c>
      <c r="F694" s="180">
        <f>(F624/F612)*AC64</f>
        <v>0</v>
      </c>
      <c r="G694" s="180">
        <f>(G625/G612)*AC77</f>
        <v>0</v>
      </c>
      <c r="H694" s="180">
        <f>(H628/H612)*AC60</f>
        <v>1304.7655268672102</v>
      </c>
      <c r="I694" s="180">
        <f>(I629/I612)*AC78</f>
        <v>0</v>
      </c>
      <c r="J694" s="180">
        <f>(J630/J612)*AC79</f>
        <v>0</v>
      </c>
      <c r="K694" s="180">
        <f>(K644/K612)*AC75</f>
        <v>-327.68806037947502</v>
      </c>
      <c r="L694" s="180">
        <f>(L647/L612)*AC80</f>
        <v>0</v>
      </c>
      <c r="M694" s="180">
        <f t="shared" si="20"/>
        <v>354501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2794092</v>
      </c>
      <c r="D696" s="180">
        <f>(D615/D612)*AE76</f>
        <v>-865142.34983235935</v>
      </c>
      <c r="E696" s="180">
        <f>(E623/E612)*SUM(C696:D696)</f>
        <v>3056965.5352766654</v>
      </c>
      <c r="F696" s="180">
        <f>(F624/F612)*AE64</f>
        <v>0</v>
      </c>
      <c r="G696" s="180">
        <f>(G625/G612)*AE77</f>
        <v>0</v>
      </c>
      <c r="H696" s="180">
        <f>(H628/H612)*AE60</f>
        <v>30009.60711794583</v>
      </c>
      <c r="I696" s="180">
        <f>(I629/I612)*AE78</f>
        <v>96832.345686218105</v>
      </c>
      <c r="J696" s="180">
        <f>(J630/J612)*AE79</f>
        <v>4343.8965800644855</v>
      </c>
      <c r="K696" s="180">
        <f>(K644/K612)*AE75</f>
        <v>-84127.479363930892</v>
      </c>
      <c r="L696" s="180">
        <f>(L647/L612)*AE80</f>
        <v>0</v>
      </c>
      <c r="M696" s="180">
        <f t="shared" si="20"/>
        <v>2238882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52679534</v>
      </c>
      <c r="D701" s="180">
        <f>(D615/D612)*AJ76</f>
        <v>-16874164.101954971</v>
      </c>
      <c r="E701" s="180">
        <f>(E623/E612)*SUM(C701:D701)</f>
        <v>56743721.510120124</v>
      </c>
      <c r="F701" s="180">
        <f>(F624/F612)*AJ64</f>
        <v>0</v>
      </c>
      <c r="G701" s="180">
        <f>(G625/G612)*AJ77</f>
        <v>0</v>
      </c>
      <c r="H701" s="180">
        <f>(H628/H612)*AJ60</f>
        <v>461582.14475237852</v>
      </c>
      <c r="I701" s="180">
        <f>(I629/I612)*AJ78</f>
        <v>1888665.9424348988</v>
      </c>
      <c r="J701" s="180">
        <f>(J630/J612)*AJ79</f>
        <v>5927.9602826850769</v>
      </c>
      <c r="K701" s="180">
        <f>(K644/K612)*AJ75</f>
        <v>-3076365.2007986344</v>
      </c>
      <c r="L701" s="180">
        <f>(L647/L612)*AJ80</f>
        <v>0</v>
      </c>
      <c r="M701" s="180">
        <f t="shared" si="20"/>
        <v>39149368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1772843</v>
      </c>
      <c r="D702" s="180">
        <f>(D615/D612)*AK76</f>
        <v>0</v>
      </c>
      <c r="E702" s="180">
        <f>(E623/E612)*SUM(C702:D702)</f>
        <v>2809570.4571581176</v>
      </c>
      <c r="F702" s="180">
        <f>(F624/F612)*AK64</f>
        <v>0</v>
      </c>
      <c r="G702" s="180">
        <f>(G625/G612)*AK77</f>
        <v>0</v>
      </c>
      <c r="H702" s="180">
        <f>(H628/H612)*AK60</f>
        <v>19876.334661621986</v>
      </c>
      <c r="I702" s="180">
        <f>(I629/I612)*AK78</f>
        <v>0</v>
      </c>
      <c r="J702" s="180">
        <f>(J630/J612)*AK79</f>
        <v>0</v>
      </c>
      <c r="K702" s="180">
        <f>(K644/K612)*AK75</f>
        <v>-58743.226004372278</v>
      </c>
      <c r="L702" s="180">
        <f>(L647/L612)*AK80</f>
        <v>0</v>
      </c>
      <c r="M702" s="180">
        <f t="shared" si="20"/>
        <v>2770704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169683</v>
      </c>
      <c r="D703" s="180">
        <f>(D615/D612)*AL76</f>
        <v>0</v>
      </c>
      <c r="E703" s="180">
        <f>(E623/E612)*SUM(C703:D703)</f>
        <v>268910.63894657389</v>
      </c>
      <c r="F703" s="180">
        <f>(F624/F612)*AL64</f>
        <v>0</v>
      </c>
      <c r="G703" s="180">
        <f>(G625/G612)*AL77</f>
        <v>0</v>
      </c>
      <c r="H703" s="180">
        <f>(H628/H612)*AL60</f>
        <v>1707.1698482374711</v>
      </c>
      <c r="I703" s="180">
        <f>(I629/I612)*AL78</f>
        <v>0</v>
      </c>
      <c r="J703" s="180">
        <f>(J630/J612)*AL79</f>
        <v>0</v>
      </c>
      <c r="K703" s="180">
        <f>(K644/K612)*AL75</f>
        <v>-8856.9079223279696</v>
      </c>
      <c r="L703" s="180">
        <f>(L647/L612)*AL80</f>
        <v>0</v>
      </c>
      <c r="M703" s="180">
        <f t="shared" si="20"/>
        <v>261761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64027711</v>
      </c>
      <c r="D707" s="180">
        <f>(D615/D612)*AP76</f>
        <v>-18902096.652764261</v>
      </c>
      <c r="E707" s="180">
        <f>(E623/E612)*SUM(C707:D707)</f>
        <v>71514281.259594917</v>
      </c>
      <c r="F707" s="180">
        <f>(F624/F612)*AP64</f>
        <v>0</v>
      </c>
      <c r="G707" s="180">
        <f>(G625/G612)*AP77</f>
        <v>0</v>
      </c>
      <c r="H707" s="180">
        <f>(H628/H612)*AP60</f>
        <v>680404.73708538874</v>
      </c>
      <c r="I707" s="180">
        <f>(I629/I612)*AP78</f>
        <v>2115645.3127389308</v>
      </c>
      <c r="J707" s="180">
        <f>(J630/J612)*AP79</f>
        <v>38273.519113615228</v>
      </c>
      <c r="K707" s="180">
        <f>(K644/K612)*AP75</f>
        <v>-2664999.155566087</v>
      </c>
      <c r="L707" s="180">
        <f>(L647/L612)*AP80</f>
        <v>0</v>
      </c>
      <c r="M707" s="180">
        <f t="shared" si="20"/>
        <v>52781509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9715093</v>
      </c>
      <c r="D713" s="180">
        <f>(D615/D612)*AV76</f>
        <v>0</v>
      </c>
      <c r="E713" s="180">
        <f>(E623/E612)*SUM(C713:D713)</f>
        <v>15396308.799675791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-106054.6031803496</v>
      </c>
      <c r="L713" s="180">
        <f>(L647/L612)*AV80</f>
        <v>0</v>
      </c>
      <c r="M713" s="180">
        <f t="shared" si="20"/>
        <v>15290254</v>
      </c>
      <c r="N713" s="199" t="s">
        <v>741</v>
      </c>
    </row>
    <row r="715" spans="1:15" ht="12.6" customHeight="1" x14ac:dyDescent="0.25">
      <c r="C715" s="180">
        <f>SUM(C614:C647)+SUM(C668:C713)</f>
        <v>304887652</v>
      </c>
      <c r="D715" s="180">
        <f>SUM(D616:D647)+SUM(D668:D713)</f>
        <v>-69930331</v>
      </c>
      <c r="E715" s="180">
        <f>SUM(E624:E647)+SUM(E668:E713)</f>
        <v>186932791.59989771</v>
      </c>
      <c r="F715" s="180">
        <f>SUM(F625:F648)+SUM(F668:F713)</f>
        <v>0</v>
      </c>
      <c r="G715" s="180">
        <f>SUM(G626:G647)+SUM(G668:G713)</f>
        <v>1395.7825181730043</v>
      </c>
      <c r="H715" s="180">
        <f>SUM(H629:H647)+SUM(H668:H713)</f>
        <v>1497383.062029775</v>
      </c>
      <c r="I715" s="180">
        <f>SUM(I630:I647)+SUM(I668:I713)</f>
        <v>6205800.0743694184</v>
      </c>
      <c r="J715" s="180">
        <f>SUM(J631:J647)+SUM(J668:J713)</f>
        <v>180645.27524087951</v>
      </c>
      <c r="K715" s="180">
        <f>SUM(K668:K713)</f>
        <v>-9329348.2119273357</v>
      </c>
      <c r="L715" s="180">
        <f>SUM(L668:L713)</f>
        <v>0</v>
      </c>
      <c r="M715" s="180">
        <f>SUM(M668:M713)</f>
        <v>130911688</v>
      </c>
      <c r="N715" s="198" t="s">
        <v>742</v>
      </c>
    </row>
    <row r="716" spans="1:15" ht="12.6" customHeight="1" x14ac:dyDescent="0.25">
      <c r="C716" s="180">
        <f>CE71</f>
        <v>304887652</v>
      </c>
      <c r="D716" s="180">
        <f>D615</f>
        <v>-69930331</v>
      </c>
      <c r="E716" s="180">
        <f>E623</f>
        <v>186932791.59989768</v>
      </c>
      <c r="F716" s="180">
        <f>F624</f>
        <v>0</v>
      </c>
      <c r="G716" s="180">
        <f>G625</f>
        <v>1395.7825181730043</v>
      </c>
      <c r="H716" s="180">
        <f>H628</f>
        <v>1497383.0620297755</v>
      </c>
      <c r="I716" s="180">
        <f>I629</f>
        <v>6205800.0743694184</v>
      </c>
      <c r="J716" s="180">
        <f>J630</f>
        <v>180645.27524087951</v>
      </c>
      <c r="K716" s="180">
        <f>K644</f>
        <v>-9329348.2119273376</v>
      </c>
      <c r="L716" s="180">
        <f>L647</f>
        <v>0</v>
      </c>
      <c r="M716" s="180">
        <f>C648</f>
        <v>130911686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T40" transitionEvaluation="1" transitionEntry="1" codeName="Sheet10">
    <pageSetUpPr autoPageBreaks="0" fitToPage="1"/>
  </sheetPr>
  <dimension ref="A1:CF817"/>
  <sheetViews>
    <sheetView showGridLines="0" topLeftCell="T40" zoomScale="75" workbookViewId="0">
      <selection activeCell="AA60" sqref="AA6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21628588</v>
      </c>
      <c r="C47" s="184"/>
      <c r="D47" s="184"/>
      <c r="E47" s="184">
        <v>318073</v>
      </c>
      <c r="F47" s="184"/>
      <c r="G47" s="184">
        <v>412584</v>
      </c>
      <c r="H47" s="184"/>
      <c r="I47" s="184"/>
      <c r="J47" s="184"/>
      <c r="K47" s="184"/>
      <c r="L47" s="184"/>
      <c r="M47" s="184"/>
      <c r="N47" s="184"/>
      <c r="O47" s="184"/>
      <c r="P47" s="184">
        <v>901735</v>
      </c>
      <c r="Q47" s="184">
        <v>345377</v>
      </c>
      <c r="R47" s="184">
        <v>0</v>
      </c>
      <c r="S47" s="184">
        <v>101806</v>
      </c>
      <c r="T47" s="184"/>
      <c r="U47" s="184">
        <v>690482</v>
      </c>
      <c r="V47" s="184"/>
      <c r="W47" s="184"/>
      <c r="X47" s="184">
        <v>72274</v>
      </c>
      <c r="Y47" s="184">
        <v>976092</v>
      </c>
      <c r="Z47" s="184"/>
      <c r="AA47" s="184">
        <v>28585</v>
      </c>
      <c r="AB47" s="184">
        <v>136680</v>
      </c>
      <c r="AC47" s="184">
        <v>10739</v>
      </c>
      <c r="AD47" s="184"/>
      <c r="AE47" s="184">
        <v>544220</v>
      </c>
      <c r="AF47" s="184"/>
      <c r="AG47" s="184"/>
      <c r="AH47" s="184"/>
      <c r="AI47" s="184"/>
      <c r="AJ47" s="184">
        <v>4829731</v>
      </c>
      <c r="AK47" s="184">
        <v>339294</v>
      </c>
      <c r="AL47" s="184">
        <v>14928</v>
      </c>
      <c r="AM47" s="184"/>
      <c r="AN47" s="184"/>
      <c r="AO47" s="184"/>
      <c r="AP47" s="184">
        <v>9945638</v>
      </c>
      <c r="AQ47" s="184"/>
      <c r="AR47" s="184"/>
      <c r="AS47" s="184"/>
      <c r="AT47" s="184"/>
      <c r="AU47" s="184"/>
      <c r="AV47" s="184">
        <v>0</v>
      </c>
      <c r="AW47" s="184">
        <v>43629</v>
      </c>
      <c r="AX47" s="184"/>
      <c r="AY47" s="184">
        <v>0</v>
      </c>
      <c r="AZ47" s="184">
        <v>89824</v>
      </c>
      <c r="BA47" s="184">
        <v>0</v>
      </c>
      <c r="BB47" s="184"/>
      <c r="BC47" s="184"/>
      <c r="BD47" s="184"/>
      <c r="BE47" s="184">
        <v>193655</v>
      </c>
      <c r="BF47" s="184">
        <v>439773</v>
      </c>
      <c r="BG47" s="184">
        <v>48210</v>
      </c>
      <c r="BH47" s="184">
        <v>0</v>
      </c>
      <c r="BI47" s="184"/>
      <c r="BJ47" s="184"/>
      <c r="BK47" s="184"/>
      <c r="BL47" s="184"/>
      <c r="BM47" s="184"/>
      <c r="BN47" s="184">
        <v>1144819</v>
      </c>
      <c r="BO47" s="184"/>
      <c r="BP47" s="184"/>
      <c r="BQ47" s="184"/>
      <c r="BR47" s="184">
        <v>109</v>
      </c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>
        <f>331+26027</f>
        <v>26358</v>
      </c>
      <c r="CD47" s="195"/>
      <c r="CE47" s="195">
        <f>SUM(C47:CC47)</f>
        <v>21654615</v>
      </c>
    </row>
    <row r="48" spans="1:83" ht="12.6" customHeight="1" x14ac:dyDescent="0.25">
      <c r="A48" s="175" t="s">
        <v>205</v>
      </c>
      <c r="B48" s="183">
        <v>0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21628588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2525345</v>
      </c>
      <c r="C51" s="184"/>
      <c r="D51" s="184"/>
      <c r="E51" s="184">
        <v>50700</v>
      </c>
      <c r="F51" s="184"/>
      <c r="G51" s="184">
        <v>0</v>
      </c>
      <c r="H51" s="184"/>
      <c r="I51" s="184"/>
      <c r="J51" s="184"/>
      <c r="K51" s="184"/>
      <c r="L51" s="184"/>
      <c r="M51" s="184"/>
      <c r="N51" s="184"/>
      <c r="O51" s="184"/>
      <c r="P51" s="184">
        <v>216286</v>
      </c>
      <c r="Q51" s="184">
        <v>1028</v>
      </c>
      <c r="R51" s="184">
        <v>0</v>
      </c>
      <c r="S51" s="184">
        <v>0</v>
      </c>
      <c r="T51" s="184"/>
      <c r="U51" s="184">
        <v>57670</v>
      </c>
      <c r="V51" s="184"/>
      <c r="W51" s="184"/>
      <c r="X51" s="184">
        <v>0</v>
      </c>
      <c r="Y51" s="184">
        <v>672097</v>
      </c>
      <c r="Z51" s="184"/>
      <c r="AA51" s="184">
        <v>0</v>
      </c>
      <c r="AB51" s="184">
        <v>24898</v>
      </c>
      <c r="AC51" s="184">
        <v>0</v>
      </c>
      <c r="AD51" s="184"/>
      <c r="AE51" s="184">
        <v>21345</v>
      </c>
      <c r="AF51" s="184"/>
      <c r="AG51" s="184"/>
      <c r="AH51" s="184"/>
      <c r="AI51" s="184"/>
      <c r="AJ51" s="184">
        <v>407560</v>
      </c>
      <c r="AK51" s="184">
        <v>826</v>
      </c>
      <c r="AL51" s="184">
        <v>0</v>
      </c>
      <c r="AM51" s="184"/>
      <c r="AN51" s="184"/>
      <c r="AO51" s="184"/>
      <c r="AP51" s="184">
        <v>669443</v>
      </c>
      <c r="AQ51" s="184"/>
      <c r="AR51" s="184"/>
      <c r="AS51" s="184"/>
      <c r="AT51" s="184"/>
      <c r="AU51" s="184"/>
      <c r="AV51" s="184">
        <v>0</v>
      </c>
      <c r="AW51" s="184">
        <v>0</v>
      </c>
      <c r="AX51" s="184"/>
      <c r="AY51" s="184">
        <v>0</v>
      </c>
      <c r="AZ51" s="184">
        <v>3175</v>
      </c>
      <c r="BA51" s="184">
        <v>0</v>
      </c>
      <c r="BB51" s="184"/>
      <c r="BC51" s="184"/>
      <c r="BD51" s="184"/>
      <c r="BE51" s="184">
        <v>24563</v>
      </c>
      <c r="BF51" s="184">
        <v>1330</v>
      </c>
      <c r="BG51" s="184">
        <v>0</v>
      </c>
      <c r="BH51" s="184">
        <v>252738</v>
      </c>
      <c r="BI51" s="184"/>
      <c r="BJ51" s="184"/>
      <c r="BK51" s="184"/>
      <c r="BL51" s="184"/>
      <c r="BM51" s="184"/>
      <c r="BN51" s="184">
        <v>121686</v>
      </c>
      <c r="BO51" s="184"/>
      <c r="BP51" s="184"/>
      <c r="BQ51" s="184"/>
      <c r="BR51" s="184">
        <v>0</v>
      </c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>
        <v>0</v>
      </c>
      <c r="CD51" s="195"/>
      <c r="CE51" s="195">
        <f>SUM(C51:CD51)</f>
        <v>2525345</v>
      </c>
    </row>
    <row r="52" spans="1:84" ht="12.6" customHeight="1" x14ac:dyDescent="0.25">
      <c r="A52" s="171" t="s">
        <v>208</v>
      </c>
      <c r="B52" s="184">
        <v>39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</v>
      </c>
      <c r="F52" s="195">
        <f>ROUND((B52/(CE76+CF76)*F76),0)</f>
        <v>0</v>
      </c>
      <c r="G52" s="195">
        <f>ROUND((B52/(CE76+CF76)*G76),0)</f>
        <v>1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</v>
      </c>
      <c r="Q52" s="195">
        <f>ROUND((B52/(CE76+CF76)*Q76),0)</f>
        <v>1</v>
      </c>
      <c r="R52" s="195">
        <f>ROUND((B52/(CE76+CF76)*R76),0)</f>
        <v>0</v>
      </c>
      <c r="S52" s="195">
        <f>ROUND((B52/(CE76+CF76)*S76),0)</f>
        <v>1</v>
      </c>
      <c r="T52" s="195">
        <f>ROUND((B52/(CE76+CF76)*T76),0)</f>
        <v>0</v>
      </c>
      <c r="U52" s="195">
        <f>ROUND((B52/(CE76+CF76)*U76),0)</f>
        <v>1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3</v>
      </c>
      <c r="CD52" s="195"/>
      <c r="CE52" s="195">
        <f>SUM(C52:CD52)</f>
        <v>39</v>
      </c>
    </row>
    <row r="53" spans="1:84" ht="12.6" customHeight="1" x14ac:dyDescent="0.25">
      <c r="A53" s="175" t="s">
        <v>206</v>
      </c>
      <c r="B53" s="195">
        <f>B51+B52</f>
        <v>2525384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1286</v>
      </c>
      <c r="F59" s="184"/>
      <c r="G59" s="184">
        <v>1661</v>
      </c>
      <c r="H59" s="184"/>
      <c r="I59" s="184"/>
      <c r="J59" s="184"/>
      <c r="K59" s="184"/>
      <c r="L59" s="184"/>
      <c r="M59" s="184"/>
      <c r="N59" s="184"/>
      <c r="O59" s="184"/>
      <c r="P59" s="185">
        <v>386294</v>
      </c>
      <c r="Q59" s="185">
        <v>195336</v>
      </c>
      <c r="R59" s="185">
        <v>386243</v>
      </c>
      <c r="S59" s="247"/>
      <c r="T59" s="247"/>
      <c r="U59" s="224">
        <v>406172</v>
      </c>
      <c r="V59" s="185"/>
      <c r="W59" s="185"/>
      <c r="X59" s="185"/>
      <c r="Y59" s="185">
        <v>586384</v>
      </c>
      <c r="Z59" s="185"/>
      <c r="AA59" s="185">
        <v>14295</v>
      </c>
      <c r="AB59" s="247"/>
      <c r="AC59" s="185">
        <v>52</v>
      </c>
      <c r="AD59" s="185"/>
      <c r="AE59" s="185">
        <v>64474</v>
      </c>
      <c r="AF59" s="185"/>
      <c r="AG59" s="185"/>
      <c r="AH59" s="185"/>
      <c r="AI59" s="185"/>
      <c r="AJ59" s="185">
        <v>327577</v>
      </c>
      <c r="AK59" s="185">
        <v>6570</v>
      </c>
      <c r="AL59" s="185">
        <v>874</v>
      </c>
      <c r="AM59" s="185"/>
      <c r="AN59" s="185"/>
      <c r="AO59" s="185"/>
      <c r="AP59" s="185">
        <v>517147</v>
      </c>
      <c r="AQ59" s="185"/>
      <c r="AR59" s="185"/>
      <c r="AS59" s="185"/>
      <c r="AT59" s="185"/>
      <c r="AU59" s="185"/>
      <c r="AV59" s="247"/>
      <c r="AW59" s="247"/>
      <c r="AX59" s="247"/>
      <c r="AY59" s="185"/>
      <c r="AZ59" s="185">
        <v>8841</v>
      </c>
      <c r="BA59" s="247"/>
      <c r="BB59" s="247"/>
      <c r="BC59" s="247"/>
      <c r="BD59" s="247"/>
      <c r="BE59" s="185">
        <v>375361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>
        <v>20.68</v>
      </c>
      <c r="F60" s="223"/>
      <c r="G60" s="187">
        <v>22.71</v>
      </c>
      <c r="H60" s="187"/>
      <c r="I60" s="187"/>
      <c r="J60" s="223"/>
      <c r="K60" s="187"/>
      <c r="L60" s="187"/>
      <c r="M60" s="187"/>
      <c r="N60" s="187"/>
      <c r="O60" s="187"/>
      <c r="P60" s="221">
        <v>49.19</v>
      </c>
      <c r="Q60" s="221">
        <v>20.46</v>
      </c>
      <c r="R60" s="221">
        <v>0</v>
      </c>
      <c r="S60" s="221">
        <v>7.5</v>
      </c>
      <c r="T60" s="221"/>
      <c r="U60" s="221">
        <v>407828</v>
      </c>
      <c r="V60" s="221"/>
      <c r="W60" s="221"/>
      <c r="X60" s="221">
        <v>3.82</v>
      </c>
      <c r="Y60" s="221">
        <v>56.56</v>
      </c>
      <c r="Z60" s="221"/>
      <c r="AA60" s="221">
        <v>1.1200000000000001</v>
      </c>
      <c r="AB60" s="221">
        <v>0</v>
      </c>
      <c r="AC60" s="221">
        <v>0.62</v>
      </c>
      <c r="AD60" s="221"/>
      <c r="AE60" s="221">
        <v>26.12</v>
      </c>
      <c r="AF60" s="221"/>
      <c r="AG60" s="221"/>
      <c r="AH60" s="221"/>
      <c r="AI60" s="221"/>
      <c r="AJ60" s="221">
        <v>295.18</v>
      </c>
      <c r="AK60" s="221">
        <v>17.62</v>
      </c>
      <c r="AL60" s="221">
        <v>1.08</v>
      </c>
      <c r="AM60" s="221"/>
      <c r="AN60" s="221"/>
      <c r="AO60" s="221"/>
      <c r="AP60" s="221">
        <v>616.02</v>
      </c>
      <c r="AQ60" s="221"/>
      <c r="AR60" s="221"/>
      <c r="AS60" s="221"/>
      <c r="AT60" s="221"/>
      <c r="AU60" s="221"/>
      <c r="AV60" s="221"/>
      <c r="AW60" s="221">
        <v>2.5299999999999998</v>
      </c>
      <c r="AX60" s="221"/>
      <c r="AY60" s="221"/>
      <c r="AZ60" s="221">
        <v>7.21</v>
      </c>
      <c r="BA60" s="221">
        <v>0</v>
      </c>
      <c r="BB60" s="221"/>
      <c r="BC60" s="221"/>
      <c r="BD60" s="221"/>
      <c r="BE60" s="221">
        <v>13.77</v>
      </c>
      <c r="BF60" s="221">
        <v>33.04</v>
      </c>
      <c r="BG60" s="221">
        <v>3.58</v>
      </c>
      <c r="BH60" s="221">
        <v>0</v>
      </c>
      <c r="BI60" s="221"/>
      <c r="BJ60" s="221"/>
      <c r="BK60" s="221">
        <v>0</v>
      </c>
      <c r="BL60" s="221"/>
      <c r="BM60" s="221"/>
      <c r="BN60" s="221">
        <v>0.7</v>
      </c>
      <c r="BO60" s="221"/>
      <c r="BP60" s="221"/>
      <c r="BQ60" s="221"/>
      <c r="BR60" s="221">
        <v>0</v>
      </c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>
        <v>0.03</v>
      </c>
      <c r="CD60" s="248" t="s">
        <v>221</v>
      </c>
      <c r="CE60" s="250">
        <f t="shared" ref="CE60:CE70" si="0">SUM(C60:CD60)</f>
        <v>409027.5400000001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1170111</v>
      </c>
      <c r="F61" s="185"/>
      <c r="G61" s="184">
        <v>1575742</v>
      </c>
      <c r="H61" s="184"/>
      <c r="I61" s="185"/>
      <c r="J61" s="185"/>
      <c r="K61" s="185"/>
      <c r="L61" s="185"/>
      <c r="M61" s="184"/>
      <c r="N61" s="184"/>
      <c r="O61" s="184"/>
      <c r="P61" s="185">
        <v>3469427</v>
      </c>
      <c r="Q61" s="185">
        <v>1371108</v>
      </c>
      <c r="R61" s="185">
        <v>0</v>
      </c>
      <c r="S61" s="185">
        <v>265137</v>
      </c>
      <c r="T61" s="185"/>
      <c r="U61" s="185">
        <v>2219992</v>
      </c>
      <c r="V61" s="185"/>
      <c r="W61" s="185"/>
      <c r="X61" s="185">
        <v>233754</v>
      </c>
      <c r="Y61" s="185">
        <v>3747464</v>
      </c>
      <c r="Z61" s="185"/>
      <c r="AA61" s="185">
        <v>108561</v>
      </c>
      <c r="AB61" s="185">
        <v>681507</v>
      </c>
      <c r="AC61" s="185">
        <v>50007</v>
      </c>
      <c r="AD61" s="185"/>
      <c r="AE61" s="185">
        <v>1844830</v>
      </c>
      <c r="AF61" s="185"/>
      <c r="AG61" s="185"/>
      <c r="AH61" s="185"/>
      <c r="AI61" s="185"/>
      <c r="AJ61" s="185">
        <v>16930182</v>
      </c>
      <c r="AK61" s="185">
        <v>1068341</v>
      </c>
      <c r="AL61" s="185">
        <v>97667</v>
      </c>
      <c r="AM61" s="185"/>
      <c r="AN61" s="185"/>
      <c r="AO61" s="185"/>
      <c r="AP61" s="185">
        <v>36907612</v>
      </c>
      <c r="AQ61" s="185"/>
      <c r="AR61" s="185"/>
      <c r="AS61" s="185"/>
      <c r="AT61" s="185"/>
      <c r="AU61" s="185"/>
      <c r="AV61" s="185">
        <v>0</v>
      </c>
      <c r="AW61" s="185">
        <v>138193</v>
      </c>
      <c r="AX61" s="185"/>
      <c r="AY61" s="185">
        <v>0</v>
      </c>
      <c r="AZ61" s="185">
        <v>240326.24</v>
      </c>
      <c r="BA61" s="185">
        <v>0</v>
      </c>
      <c r="BB61" s="185"/>
      <c r="BC61" s="185"/>
      <c r="BD61" s="185"/>
      <c r="BE61" s="185">
        <v>656479</v>
      </c>
      <c r="BF61" s="185">
        <v>1003593</v>
      </c>
      <c r="BG61" s="185">
        <v>122040</v>
      </c>
      <c r="BH61" s="185">
        <v>0</v>
      </c>
      <c r="BI61" s="185"/>
      <c r="BJ61" s="185"/>
      <c r="BK61" s="185"/>
      <c r="BL61" s="185"/>
      <c r="BM61" s="185"/>
      <c r="BN61" s="185">
        <v>883478</v>
      </c>
      <c r="BO61" s="185"/>
      <c r="BP61" s="185"/>
      <c r="BQ61" s="185"/>
      <c r="BR61" s="185">
        <v>0</v>
      </c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>
        <f>800+86165</f>
        <v>86965</v>
      </c>
      <c r="CD61" s="248" t="s">
        <v>221</v>
      </c>
      <c r="CE61" s="195">
        <f t="shared" si="0"/>
        <v>74872516.239999995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318073</v>
      </c>
      <c r="F62" s="195">
        <f t="shared" si="1"/>
        <v>0</v>
      </c>
      <c r="G62" s="195">
        <f t="shared" si="1"/>
        <v>412584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901735</v>
      </c>
      <c r="Q62" s="195">
        <f t="shared" si="1"/>
        <v>345377</v>
      </c>
      <c r="R62" s="195">
        <f t="shared" si="1"/>
        <v>0</v>
      </c>
      <c r="S62" s="195">
        <f t="shared" si="1"/>
        <v>101806</v>
      </c>
      <c r="T62" s="195">
        <f t="shared" si="1"/>
        <v>0</v>
      </c>
      <c r="U62" s="195">
        <f t="shared" si="1"/>
        <v>690482</v>
      </c>
      <c r="V62" s="195">
        <f t="shared" si="1"/>
        <v>0</v>
      </c>
      <c r="W62" s="195">
        <f t="shared" si="1"/>
        <v>0</v>
      </c>
      <c r="X62" s="195">
        <f t="shared" si="1"/>
        <v>72274</v>
      </c>
      <c r="Y62" s="195">
        <f t="shared" si="1"/>
        <v>976092</v>
      </c>
      <c r="Z62" s="195">
        <f t="shared" si="1"/>
        <v>0</v>
      </c>
      <c r="AA62" s="195">
        <f t="shared" si="1"/>
        <v>28585</v>
      </c>
      <c r="AB62" s="195">
        <f t="shared" si="1"/>
        <v>136680</v>
      </c>
      <c r="AC62" s="195">
        <f t="shared" si="1"/>
        <v>10739</v>
      </c>
      <c r="AD62" s="195">
        <f t="shared" si="1"/>
        <v>0</v>
      </c>
      <c r="AE62" s="195">
        <f t="shared" si="1"/>
        <v>544220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4829731</v>
      </c>
      <c r="AK62" s="195">
        <f t="shared" si="1"/>
        <v>339294</v>
      </c>
      <c r="AL62" s="195">
        <f t="shared" si="1"/>
        <v>14928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9945638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43629</v>
      </c>
      <c r="AX62" s="195">
        <f t="shared" si="1"/>
        <v>0</v>
      </c>
      <c r="AY62" s="195">
        <f>ROUND(AY47+AY48,0)</f>
        <v>0</v>
      </c>
      <c r="AZ62" s="195">
        <f>ROUND(AZ47+AZ48,0)</f>
        <v>89824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193655</v>
      </c>
      <c r="BF62" s="195">
        <f t="shared" si="1"/>
        <v>439773</v>
      </c>
      <c r="BG62" s="195">
        <f t="shared" si="1"/>
        <v>48210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1144819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109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26358</v>
      </c>
      <c r="CD62" s="248" t="s">
        <v>221</v>
      </c>
      <c r="CE62" s="195">
        <f t="shared" si="0"/>
        <v>21654615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>
        <v>559246</v>
      </c>
      <c r="F63" s="185"/>
      <c r="G63" s="184">
        <v>19240</v>
      </c>
      <c r="H63" s="184"/>
      <c r="I63" s="185"/>
      <c r="J63" s="185"/>
      <c r="K63" s="185"/>
      <c r="L63" s="185"/>
      <c r="M63" s="184"/>
      <c r="N63" s="184"/>
      <c r="O63" s="184"/>
      <c r="P63" s="185">
        <v>161646</v>
      </c>
      <c r="Q63" s="185">
        <v>45544</v>
      </c>
      <c r="R63" s="185">
        <v>0</v>
      </c>
      <c r="S63" s="185">
        <v>0</v>
      </c>
      <c r="T63" s="185"/>
      <c r="U63" s="185">
        <v>36278</v>
      </c>
      <c r="V63" s="185"/>
      <c r="W63" s="185"/>
      <c r="X63" s="185">
        <v>0</v>
      </c>
      <c r="Y63" s="185">
        <v>62101</v>
      </c>
      <c r="Z63" s="185"/>
      <c r="AA63" s="185">
        <v>0</v>
      </c>
      <c r="AB63" s="185">
        <v>0</v>
      </c>
      <c r="AC63" s="185">
        <v>2293</v>
      </c>
      <c r="AD63" s="185"/>
      <c r="AE63" s="185">
        <v>0</v>
      </c>
      <c r="AF63" s="185"/>
      <c r="AG63" s="185"/>
      <c r="AH63" s="185"/>
      <c r="AI63" s="185"/>
      <c r="AJ63" s="185">
        <v>1363780</v>
      </c>
      <c r="AK63" s="185">
        <v>63834</v>
      </c>
      <c r="AL63" s="185">
        <v>30172</v>
      </c>
      <c r="AM63" s="185"/>
      <c r="AN63" s="185"/>
      <c r="AO63" s="185"/>
      <c r="AP63" s="185">
        <v>3101210</v>
      </c>
      <c r="AQ63" s="185"/>
      <c r="AR63" s="185"/>
      <c r="AS63" s="185"/>
      <c r="AT63" s="185"/>
      <c r="AU63" s="185"/>
      <c r="AV63" s="185">
        <v>0</v>
      </c>
      <c r="AW63" s="185">
        <v>0</v>
      </c>
      <c r="AX63" s="185"/>
      <c r="AY63" s="185">
        <v>0</v>
      </c>
      <c r="AZ63" s="185">
        <v>0</v>
      </c>
      <c r="BA63" s="185">
        <v>0</v>
      </c>
      <c r="BB63" s="185"/>
      <c r="BC63" s="185"/>
      <c r="BD63" s="185"/>
      <c r="BE63" s="185">
        <v>0</v>
      </c>
      <c r="BF63" s="185">
        <v>0</v>
      </c>
      <c r="BG63" s="185">
        <v>0</v>
      </c>
      <c r="BH63" s="185">
        <v>0</v>
      </c>
      <c r="BI63" s="185"/>
      <c r="BJ63" s="185"/>
      <c r="BK63" s="185">
        <v>3866</v>
      </c>
      <c r="BL63" s="185"/>
      <c r="BM63" s="185"/>
      <c r="BN63" s="185">
        <v>153051006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43477518</v>
      </c>
      <c r="CD63" s="248" t="s">
        <v>221</v>
      </c>
      <c r="CE63" s="195">
        <f t="shared" si="0"/>
        <v>201977734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>
        <v>296120</v>
      </c>
      <c r="F64" s="185"/>
      <c r="G64" s="184">
        <v>75414</v>
      </c>
      <c r="H64" s="184"/>
      <c r="I64" s="185"/>
      <c r="J64" s="185"/>
      <c r="K64" s="185"/>
      <c r="L64" s="185"/>
      <c r="M64" s="184"/>
      <c r="N64" s="184"/>
      <c r="O64" s="184"/>
      <c r="P64" s="185">
        <v>7490925</v>
      </c>
      <c r="Q64" s="185">
        <v>274931</v>
      </c>
      <c r="R64" s="185">
        <v>0</v>
      </c>
      <c r="S64" s="185">
        <v>-12966</v>
      </c>
      <c r="T64" s="185"/>
      <c r="U64" s="185">
        <v>2089026</v>
      </c>
      <c r="V64" s="185"/>
      <c r="W64" s="185"/>
      <c r="X64" s="185">
        <v>125503</v>
      </c>
      <c r="Y64" s="185">
        <v>650408</v>
      </c>
      <c r="Z64" s="185"/>
      <c r="AA64" s="185">
        <v>130395</v>
      </c>
      <c r="AB64" s="185">
        <v>802765</v>
      </c>
      <c r="AC64" s="185">
        <v>4012</v>
      </c>
      <c r="AD64" s="185"/>
      <c r="AE64" s="185">
        <v>65540</v>
      </c>
      <c r="AF64" s="185"/>
      <c r="AG64" s="185"/>
      <c r="AH64" s="185"/>
      <c r="AI64" s="185"/>
      <c r="AJ64" s="185">
        <v>10133505</v>
      </c>
      <c r="AK64" s="185">
        <v>191043</v>
      </c>
      <c r="AL64" s="185">
        <v>1760</v>
      </c>
      <c r="AM64" s="185"/>
      <c r="AN64" s="185"/>
      <c r="AO64" s="185"/>
      <c r="AP64" s="185">
        <v>6735641</v>
      </c>
      <c r="AQ64" s="185"/>
      <c r="AR64" s="185"/>
      <c r="AS64" s="185"/>
      <c r="AT64" s="185"/>
      <c r="AU64" s="185"/>
      <c r="AV64" s="185">
        <v>0</v>
      </c>
      <c r="AW64" s="185">
        <v>1729</v>
      </c>
      <c r="AX64" s="185"/>
      <c r="AY64" s="185">
        <v>12</v>
      </c>
      <c r="AZ64" s="185">
        <v>307825</v>
      </c>
      <c r="BA64" s="185">
        <v>21696</v>
      </c>
      <c r="BB64" s="185"/>
      <c r="BC64" s="185"/>
      <c r="BD64" s="185"/>
      <c r="BE64" s="185">
        <v>125537</v>
      </c>
      <c r="BF64" s="185">
        <v>643607</v>
      </c>
      <c r="BG64" s="185">
        <v>1713</v>
      </c>
      <c r="BH64" s="185">
        <v>186</v>
      </c>
      <c r="BI64" s="185"/>
      <c r="BJ64" s="185"/>
      <c r="BK64" s="185"/>
      <c r="BL64" s="185"/>
      <c r="BM64" s="185"/>
      <c r="BN64" s="185">
        <v>-32099</v>
      </c>
      <c r="BO64" s="185"/>
      <c r="BP64" s="185">
        <v>40</v>
      </c>
      <c r="BQ64" s="185"/>
      <c r="BR64" s="185"/>
      <c r="BS64" s="185"/>
      <c r="BT64" s="185"/>
      <c r="BU64" s="185"/>
      <c r="BV64" s="185">
        <v>3219</v>
      </c>
      <c r="BW64" s="185"/>
      <c r="BX64" s="185">
        <v>213</v>
      </c>
      <c r="BY64" s="185"/>
      <c r="BZ64" s="185"/>
      <c r="CA64" s="185"/>
      <c r="CB64" s="185"/>
      <c r="CC64" s="185">
        <f>622+4031</f>
        <v>4653</v>
      </c>
      <c r="CD64" s="248" t="s">
        <v>221</v>
      </c>
      <c r="CE64" s="195">
        <f t="shared" si="0"/>
        <v>30132353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>
        <v>0</v>
      </c>
      <c r="F65" s="184"/>
      <c r="G65" s="184">
        <v>960</v>
      </c>
      <c r="H65" s="184"/>
      <c r="I65" s="185"/>
      <c r="J65" s="184"/>
      <c r="K65" s="185"/>
      <c r="L65" s="185"/>
      <c r="M65" s="184"/>
      <c r="N65" s="184"/>
      <c r="O65" s="184"/>
      <c r="P65" s="185">
        <v>1520</v>
      </c>
      <c r="Q65" s="185">
        <v>480</v>
      </c>
      <c r="R65" s="185">
        <v>0</v>
      </c>
      <c r="S65" s="185">
        <v>0</v>
      </c>
      <c r="T65" s="185"/>
      <c r="U65" s="185">
        <v>0</v>
      </c>
      <c r="V65" s="185"/>
      <c r="W65" s="185"/>
      <c r="X65" s="185">
        <v>0</v>
      </c>
      <c r="Y65" s="185">
        <v>1160</v>
      </c>
      <c r="Z65" s="185"/>
      <c r="AA65" s="185">
        <v>0</v>
      </c>
      <c r="AB65" s="185">
        <v>0</v>
      </c>
      <c r="AC65" s="185">
        <v>120</v>
      </c>
      <c r="AD65" s="185"/>
      <c r="AE65" s="185">
        <v>4810</v>
      </c>
      <c r="AF65" s="185"/>
      <c r="AG65" s="185"/>
      <c r="AH65" s="185"/>
      <c r="AI65" s="185"/>
      <c r="AJ65" s="185">
        <v>51257</v>
      </c>
      <c r="AK65" s="185">
        <v>720</v>
      </c>
      <c r="AL65" s="185">
        <v>0</v>
      </c>
      <c r="AM65" s="185"/>
      <c r="AN65" s="185"/>
      <c r="AO65" s="185"/>
      <c r="AP65" s="185">
        <v>425903</v>
      </c>
      <c r="AQ65" s="185"/>
      <c r="AR65" s="185"/>
      <c r="AS65" s="185"/>
      <c r="AT65" s="185"/>
      <c r="AU65" s="185"/>
      <c r="AV65" s="185">
        <v>0</v>
      </c>
      <c r="AW65" s="185">
        <v>0</v>
      </c>
      <c r="AX65" s="185"/>
      <c r="AY65" s="185">
        <v>0</v>
      </c>
      <c r="AZ65" s="185">
        <v>120</v>
      </c>
      <c r="BA65" s="185">
        <v>0</v>
      </c>
      <c r="BB65" s="185"/>
      <c r="BC65" s="185"/>
      <c r="BD65" s="185"/>
      <c r="BE65" s="185">
        <v>282938</v>
      </c>
      <c r="BF65" s="185">
        <v>177258</v>
      </c>
      <c r="BG65" s="185">
        <v>933</v>
      </c>
      <c r="BH65" s="185">
        <v>0</v>
      </c>
      <c r="BI65" s="185"/>
      <c r="BJ65" s="185"/>
      <c r="BK65" s="185"/>
      <c r="BL65" s="185"/>
      <c r="BM65" s="185"/>
      <c r="BN65" s="185">
        <v>191548</v>
      </c>
      <c r="BO65" s="185"/>
      <c r="BP65" s="185"/>
      <c r="BQ65" s="185"/>
      <c r="BR65" s="185"/>
      <c r="BS65" s="185"/>
      <c r="BT65" s="185"/>
      <c r="BU65" s="185"/>
      <c r="BV65" s="185">
        <v>0</v>
      </c>
      <c r="BW65" s="185"/>
      <c r="BX65" s="185"/>
      <c r="BY65" s="185"/>
      <c r="BZ65" s="185"/>
      <c r="CA65" s="185"/>
      <c r="CB65" s="185"/>
      <c r="CC65" s="185">
        <v>0</v>
      </c>
      <c r="CD65" s="248" t="s">
        <v>221</v>
      </c>
      <c r="CE65" s="195">
        <f t="shared" si="0"/>
        <v>1139727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>
        <v>20190</v>
      </c>
      <c r="F66" s="184"/>
      <c r="G66" s="184">
        <v>17202</v>
      </c>
      <c r="H66" s="184"/>
      <c r="I66" s="184"/>
      <c r="J66" s="184"/>
      <c r="K66" s="185"/>
      <c r="L66" s="185"/>
      <c r="M66" s="184"/>
      <c r="N66" s="184"/>
      <c r="O66" s="185"/>
      <c r="P66" s="185">
        <v>532803</v>
      </c>
      <c r="Q66" s="185">
        <v>6043</v>
      </c>
      <c r="R66" s="185">
        <v>345402</v>
      </c>
      <c r="S66" s="184">
        <v>1305</v>
      </c>
      <c r="T66" s="184"/>
      <c r="U66" s="185">
        <v>821013</v>
      </c>
      <c r="V66" s="185"/>
      <c r="W66" s="185"/>
      <c r="X66" s="185">
        <v>630545</v>
      </c>
      <c r="Y66" s="185">
        <v>2818343</v>
      </c>
      <c r="Z66" s="185"/>
      <c r="AA66" s="185">
        <v>9817</v>
      </c>
      <c r="AB66" s="185">
        <v>201522</v>
      </c>
      <c r="AC66" s="185">
        <v>0</v>
      </c>
      <c r="AD66" s="185"/>
      <c r="AE66" s="185">
        <v>6915</v>
      </c>
      <c r="AF66" s="185"/>
      <c r="AG66" s="185"/>
      <c r="AH66" s="185"/>
      <c r="AI66" s="185"/>
      <c r="AJ66" s="185">
        <v>422248</v>
      </c>
      <c r="AK66" s="185">
        <v>67484</v>
      </c>
      <c r="AL66" s="185">
        <v>8478</v>
      </c>
      <c r="AM66" s="185"/>
      <c r="AN66" s="185"/>
      <c r="AO66" s="185"/>
      <c r="AP66" s="185">
        <v>1918257</v>
      </c>
      <c r="AQ66" s="185"/>
      <c r="AR66" s="185"/>
      <c r="AS66" s="185"/>
      <c r="AT66" s="185"/>
      <c r="AU66" s="185"/>
      <c r="AV66" s="185">
        <v>3270229</v>
      </c>
      <c r="AW66" s="185">
        <v>10983</v>
      </c>
      <c r="AX66" s="185"/>
      <c r="AY66" s="185">
        <v>0</v>
      </c>
      <c r="AZ66" s="185">
        <v>6416</v>
      </c>
      <c r="BA66" s="185">
        <v>0</v>
      </c>
      <c r="BB66" s="185"/>
      <c r="BC66" s="185"/>
      <c r="BD66" s="185"/>
      <c r="BE66" s="185">
        <v>874705</v>
      </c>
      <c r="BF66" s="185">
        <v>35188</v>
      </c>
      <c r="BG66" s="185">
        <v>325</v>
      </c>
      <c r="BH66" s="185">
        <v>130028</v>
      </c>
      <c r="BI66" s="185"/>
      <c r="BJ66" s="185"/>
      <c r="BK66" s="185"/>
      <c r="BL66" s="185"/>
      <c r="BM66" s="185"/>
      <c r="BN66" s="185">
        <v>72880</v>
      </c>
      <c r="BO66" s="185"/>
      <c r="BP66" s="185">
        <v>81</v>
      </c>
      <c r="BQ66" s="185"/>
      <c r="BR66" s="185">
        <v>9</v>
      </c>
      <c r="BS66" s="185"/>
      <c r="BT66" s="185"/>
      <c r="BU66" s="185"/>
      <c r="BV66" s="185">
        <v>304</v>
      </c>
      <c r="BW66" s="185"/>
      <c r="BX66" s="185"/>
      <c r="BY66" s="185"/>
      <c r="BZ66" s="185"/>
      <c r="CA66" s="185"/>
      <c r="CB66" s="185"/>
      <c r="CC66" s="185">
        <v>515260</v>
      </c>
      <c r="CD66" s="248" t="s">
        <v>221</v>
      </c>
      <c r="CE66" s="195">
        <f t="shared" si="0"/>
        <v>12743975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50701</v>
      </c>
      <c r="F67" s="195">
        <f t="shared" si="3"/>
        <v>0</v>
      </c>
      <c r="G67" s="195">
        <f t="shared" si="3"/>
        <v>1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216289</v>
      </c>
      <c r="Q67" s="195">
        <f t="shared" si="3"/>
        <v>1029</v>
      </c>
      <c r="R67" s="195">
        <f t="shared" si="3"/>
        <v>0</v>
      </c>
      <c r="S67" s="195">
        <f t="shared" si="3"/>
        <v>1</v>
      </c>
      <c r="T67" s="195">
        <f t="shared" si="3"/>
        <v>0</v>
      </c>
      <c r="U67" s="195">
        <f t="shared" si="3"/>
        <v>57671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672100</v>
      </c>
      <c r="Z67" s="195">
        <f t="shared" si="3"/>
        <v>0</v>
      </c>
      <c r="AA67" s="195">
        <f t="shared" si="3"/>
        <v>0</v>
      </c>
      <c r="AB67" s="195">
        <f t="shared" si="3"/>
        <v>24898</v>
      </c>
      <c r="AC67" s="195">
        <f t="shared" si="3"/>
        <v>0</v>
      </c>
      <c r="AD67" s="195">
        <f t="shared" si="3"/>
        <v>0</v>
      </c>
      <c r="AE67" s="195">
        <f t="shared" si="3"/>
        <v>21345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407569</v>
      </c>
      <c r="AK67" s="195">
        <f t="shared" si="3"/>
        <v>826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669453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3175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24565</v>
      </c>
      <c r="BF67" s="195">
        <f t="shared" si="3"/>
        <v>1330</v>
      </c>
      <c r="BG67" s="195">
        <f t="shared" si="3"/>
        <v>0</v>
      </c>
      <c r="BH67" s="195">
        <f t="shared" si="3"/>
        <v>252738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121688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3</v>
      </c>
      <c r="CD67" s="248" t="s">
        <v>221</v>
      </c>
      <c r="CE67" s="195">
        <f t="shared" si="0"/>
        <v>2525384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>
        <v>0</v>
      </c>
      <c r="F68" s="184"/>
      <c r="G68" s="184">
        <v>2281</v>
      </c>
      <c r="H68" s="184"/>
      <c r="I68" s="184"/>
      <c r="J68" s="184"/>
      <c r="K68" s="185"/>
      <c r="L68" s="185"/>
      <c r="M68" s="184"/>
      <c r="N68" s="184"/>
      <c r="O68" s="184"/>
      <c r="P68" s="185">
        <v>256.68</v>
      </c>
      <c r="Q68" s="185">
        <v>0</v>
      </c>
      <c r="R68" s="185">
        <v>0</v>
      </c>
      <c r="S68" s="185">
        <v>0</v>
      </c>
      <c r="T68" s="185"/>
      <c r="U68" s="185">
        <v>0</v>
      </c>
      <c r="V68" s="185"/>
      <c r="W68" s="185"/>
      <c r="X68" s="185">
        <v>0</v>
      </c>
      <c r="Y68" s="185">
        <v>0</v>
      </c>
      <c r="Z68" s="185"/>
      <c r="AA68" s="185">
        <v>0</v>
      </c>
      <c r="AB68" s="185">
        <v>0</v>
      </c>
      <c r="AC68" s="185">
        <v>0</v>
      </c>
      <c r="AD68" s="185"/>
      <c r="AE68" s="185">
        <v>0</v>
      </c>
      <c r="AF68" s="185"/>
      <c r="AG68" s="185"/>
      <c r="AH68" s="185"/>
      <c r="AI68" s="185"/>
      <c r="AJ68" s="185">
        <v>1141489</v>
      </c>
      <c r="AK68" s="185">
        <v>39804</v>
      </c>
      <c r="AL68" s="185">
        <v>0</v>
      </c>
      <c r="AM68" s="185"/>
      <c r="AN68" s="185"/>
      <c r="AO68" s="185"/>
      <c r="AP68" s="185">
        <v>491364</v>
      </c>
      <c r="AQ68" s="185"/>
      <c r="AR68" s="185"/>
      <c r="AS68" s="185"/>
      <c r="AT68" s="185"/>
      <c r="AU68" s="185"/>
      <c r="AV68" s="185">
        <v>0</v>
      </c>
      <c r="AW68" s="185">
        <v>0</v>
      </c>
      <c r="AX68" s="185"/>
      <c r="AY68" s="185">
        <v>0</v>
      </c>
      <c r="AZ68" s="185">
        <v>0</v>
      </c>
      <c r="BA68" s="185">
        <v>11649</v>
      </c>
      <c r="BB68" s="185"/>
      <c r="BC68" s="185"/>
      <c r="BD68" s="185"/>
      <c r="BE68" s="185">
        <v>575</v>
      </c>
      <c r="BF68" s="185">
        <v>0</v>
      </c>
      <c r="BG68" s="185">
        <v>0</v>
      </c>
      <c r="BH68" s="185">
        <v>0</v>
      </c>
      <c r="BI68" s="185"/>
      <c r="BJ68" s="185"/>
      <c r="BK68" s="185"/>
      <c r="BL68" s="185"/>
      <c r="BM68" s="185"/>
      <c r="BN68" s="185">
        <v>7221875</v>
      </c>
      <c r="BO68" s="185"/>
      <c r="BP68" s="185"/>
      <c r="BQ68" s="185"/>
      <c r="BR68" s="185">
        <v>0</v>
      </c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593</v>
      </c>
      <c r="CD68" s="248" t="s">
        <v>221</v>
      </c>
      <c r="CE68" s="195">
        <f t="shared" si="0"/>
        <v>8909886.6799999997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>
        <v>8484</v>
      </c>
      <c r="F69" s="185"/>
      <c r="G69" s="184">
        <v>24662</v>
      </c>
      <c r="H69" s="184"/>
      <c r="I69" s="185"/>
      <c r="J69" s="185"/>
      <c r="K69" s="185"/>
      <c r="L69" s="185"/>
      <c r="M69" s="184"/>
      <c r="N69" s="184"/>
      <c r="O69" s="184"/>
      <c r="P69" s="185">
        <v>217295</v>
      </c>
      <c r="Q69" s="185">
        <v>5776</v>
      </c>
      <c r="R69" s="224">
        <v>198160</v>
      </c>
      <c r="S69" s="185">
        <v>846</v>
      </c>
      <c r="T69" s="184"/>
      <c r="U69" s="185">
        <v>505138</v>
      </c>
      <c r="V69" s="185"/>
      <c r="W69" s="184"/>
      <c r="X69" s="185">
        <v>510</v>
      </c>
      <c r="Y69" s="185">
        <v>209240</v>
      </c>
      <c r="Z69" s="185"/>
      <c r="AA69" s="185">
        <v>62560</v>
      </c>
      <c r="AB69" s="185">
        <v>13089</v>
      </c>
      <c r="AC69" s="185">
        <v>24549</v>
      </c>
      <c r="AD69" s="185"/>
      <c r="AE69" s="185">
        <v>131213</v>
      </c>
      <c r="AF69" s="185"/>
      <c r="AG69" s="185"/>
      <c r="AH69" s="185"/>
      <c r="AI69" s="185"/>
      <c r="AJ69" s="185">
        <v>2269798</v>
      </c>
      <c r="AK69" s="185">
        <v>38290</v>
      </c>
      <c r="AL69" s="185">
        <v>41</v>
      </c>
      <c r="AM69" s="185"/>
      <c r="AN69" s="185"/>
      <c r="AO69" s="184"/>
      <c r="AP69" s="185">
        <v>2877679</v>
      </c>
      <c r="AQ69" s="184"/>
      <c r="AR69" s="184"/>
      <c r="AS69" s="184"/>
      <c r="AT69" s="184"/>
      <c r="AU69" s="185"/>
      <c r="AV69" s="185">
        <v>0</v>
      </c>
      <c r="AW69" s="185">
        <v>4843</v>
      </c>
      <c r="AX69" s="185"/>
      <c r="AY69" s="185">
        <v>71</v>
      </c>
      <c r="AZ69" s="185">
        <v>11665</v>
      </c>
      <c r="BA69" s="185">
        <v>0</v>
      </c>
      <c r="BB69" s="185"/>
      <c r="BC69" s="185"/>
      <c r="BD69" s="185"/>
      <c r="BE69" s="185">
        <v>9962</v>
      </c>
      <c r="BF69" s="185">
        <v>5070</v>
      </c>
      <c r="BG69" s="185">
        <v>0</v>
      </c>
      <c r="BH69" s="224">
        <v>28815</v>
      </c>
      <c r="BI69" s="185"/>
      <c r="BJ69" s="185"/>
      <c r="BK69" s="185"/>
      <c r="BL69" s="185"/>
      <c r="BM69" s="185"/>
      <c r="BN69" s="185">
        <v>4581338</v>
      </c>
      <c r="BO69" s="185"/>
      <c r="BP69" s="185">
        <v>431</v>
      </c>
      <c r="BQ69" s="185"/>
      <c r="BR69" s="185">
        <v>803</v>
      </c>
      <c r="BS69" s="185"/>
      <c r="BT69" s="185"/>
      <c r="BU69" s="185"/>
      <c r="BV69" s="185"/>
      <c r="BW69" s="185"/>
      <c r="BX69" s="185">
        <v>9312</v>
      </c>
      <c r="BY69" s="185"/>
      <c r="BZ69" s="185"/>
      <c r="CA69" s="185"/>
      <c r="CB69" s="185"/>
      <c r="CC69" s="185">
        <v>272561</v>
      </c>
      <c r="CD69" s="188"/>
      <c r="CE69" s="195">
        <f t="shared" si="0"/>
        <v>11512201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79044480</v>
      </c>
      <c r="CE70" s="195">
        <f t="shared" si="0"/>
        <v>79044480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2422925</v>
      </c>
      <c r="F71" s="195">
        <f t="shared" si="5"/>
        <v>0</v>
      </c>
      <c r="G71" s="195">
        <f t="shared" si="5"/>
        <v>2128086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12991896.68</v>
      </c>
      <c r="Q71" s="195">
        <f t="shared" si="5"/>
        <v>2050288</v>
      </c>
      <c r="R71" s="195">
        <f t="shared" si="5"/>
        <v>543562</v>
      </c>
      <c r="S71" s="195">
        <f t="shared" si="5"/>
        <v>356129</v>
      </c>
      <c r="T71" s="195">
        <f t="shared" si="5"/>
        <v>0</v>
      </c>
      <c r="U71" s="195">
        <f t="shared" si="5"/>
        <v>6419600</v>
      </c>
      <c r="V71" s="195">
        <f t="shared" si="5"/>
        <v>0</v>
      </c>
      <c r="W71" s="195">
        <f t="shared" si="5"/>
        <v>0</v>
      </c>
      <c r="X71" s="195">
        <f t="shared" si="5"/>
        <v>1062586</v>
      </c>
      <c r="Y71" s="195">
        <f t="shared" si="5"/>
        <v>9136908</v>
      </c>
      <c r="Z71" s="195">
        <f t="shared" si="5"/>
        <v>0</v>
      </c>
      <c r="AA71" s="195">
        <f t="shared" si="5"/>
        <v>339918</v>
      </c>
      <c r="AB71" s="195">
        <f t="shared" si="5"/>
        <v>1860461</v>
      </c>
      <c r="AC71" s="195">
        <f t="shared" si="5"/>
        <v>91720</v>
      </c>
      <c r="AD71" s="195">
        <f t="shared" si="5"/>
        <v>0</v>
      </c>
      <c r="AE71" s="195">
        <f t="shared" si="5"/>
        <v>2618873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37549559</v>
      </c>
      <c r="AK71" s="195">
        <f t="shared" si="6"/>
        <v>1809636</v>
      </c>
      <c r="AL71" s="195">
        <f t="shared" si="6"/>
        <v>153046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63072757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3270229</v>
      </c>
      <c r="AW71" s="195">
        <f t="shared" si="6"/>
        <v>199377</v>
      </c>
      <c r="AX71" s="195">
        <f t="shared" si="6"/>
        <v>0</v>
      </c>
      <c r="AY71" s="195">
        <f t="shared" si="6"/>
        <v>83</v>
      </c>
      <c r="AZ71" s="195">
        <f t="shared" si="6"/>
        <v>659351.24</v>
      </c>
      <c r="BA71" s="195">
        <f t="shared" si="6"/>
        <v>33345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2168416</v>
      </c>
      <c r="BF71" s="195">
        <f t="shared" si="6"/>
        <v>2305819</v>
      </c>
      <c r="BG71" s="195">
        <f t="shared" si="6"/>
        <v>173221</v>
      </c>
      <c r="BH71" s="195">
        <f t="shared" si="6"/>
        <v>411767</v>
      </c>
      <c r="BI71" s="195">
        <f t="shared" si="6"/>
        <v>0</v>
      </c>
      <c r="BJ71" s="195">
        <f t="shared" si="6"/>
        <v>0</v>
      </c>
      <c r="BK71" s="195">
        <f t="shared" si="6"/>
        <v>3866</v>
      </c>
      <c r="BL71" s="195">
        <f t="shared" si="6"/>
        <v>0</v>
      </c>
      <c r="BM71" s="195">
        <f t="shared" si="6"/>
        <v>0</v>
      </c>
      <c r="BN71" s="195">
        <f t="shared" si="6"/>
        <v>167236533</v>
      </c>
      <c r="BO71" s="195">
        <f t="shared" si="6"/>
        <v>0</v>
      </c>
      <c r="BP71" s="195">
        <f t="shared" ref="BP71:CC71" si="7">SUM(BP61:BP69)-BP70</f>
        <v>552</v>
      </c>
      <c r="BQ71" s="195">
        <f t="shared" si="7"/>
        <v>0</v>
      </c>
      <c r="BR71" s="195">
        <f t="shared" si="7"/>
        <v>921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3525</v>
      </c>
      <c r="BW71" s="195">
        <f t="shared" si="7"/>
        <v>0</v>
      </c>
      <c r="BX71" s="195">
        <f t="shared" si="7"/>
        <v>9525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44383911</v>
      </c>
      <c r="CD71" s="244">
        <f>CD69-CD70</f>
        <v>-79044480</v>
      </c>
      <c r="CE71" s="195">
        <f>SUM(CE61:CE69)-CE70</f>
        <v>286423911.92000002</v>
      </c>
      <c r="CF71" s="251"/>
    </row>
    <row r="72" spans="1:84" ht="12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>
        <v>3438587</v>
      </c>
      <c r="F73" s="185"/>
      <c r="G73" s="184">
        <v>3450232</v>
      </c>
      <c r="H73" s="184"/>
      <c r="I73" s="185"/>
      <c r="J73" s="185"/>
      <c r="K73" s="185"/>
      <c r="L73" s="185"/>
      <c r="M73" s="184"/>
      <c r="N73" s="184"/>
      <c r="O73" s="184"/>
      <c r="P73" s="185">
        <v>2814508</v>
      </c>
      <c r="Q73" s="185">
        <v>182247</v>
      </c>
      <c r="R73" s="185">
        <v>101863</v>
      </c>
      <c r="S73" s="185">
        <v>1221372</v>
      </c>
      <c r="T73" s="185"/>
      <c r="U73" s="185">
        <v>153565</v>
      </c>
      <c r="V73" s="185"/>
      <c r="W73" s="185"/>
      <c r="X73" s="185">
        <v>36843</v>
      </c>
      <c r="Y73" s="185">
        <v>45135</v>
      </c>
      <c r="Z73" s="185"/>
      <c r="AA73" s="185">
        <v>134</v>
      </c>
      <c r="AB73" s="185">
        <v>675937</v>
      </c>
      <c r="AC73" s="185">
        <v>8531</v>
      </c>
      <c r="AD73" s="185"/>
      <c r="AE73" s="185">
        <v>0</v>
      </c>
      <c r="AF73" s="185"/>
      <c r="AG73" s="185"/>
      <c r="AH73" s="185"/>
      <c r="AI73" s="185"/>
      <c r="AJ73" s="185">
        <v>9556</v>
      </c>
      <c r="AK73" s="185">
        <v>753050</v>
      </c>
      <c r="AL73" s="185">
        <v>384614</v>
      </c>
      <c r="AM73" s="185"/>
      <c r="AN73" s="185"/>
      <c r="AO73" s="185"/>
      <c r="AP73" s="185">
        <v>264245</v>
      </c>
      <c r="AQ73" s="185"/>
      <c r="AR73" s="185"/>
      <c r="AS73" s="185"/>
      <c r="AT73" s="185"/>
      <c r="AU73" s="185"/>
      <c r="AV73" s="185">
        <v>218394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13758813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v>1075134</v>
      </c>
      <c r="F74" s="185"/>
      <c r="G74" s="184">
        <v>19392</v>
      </c>
      <c r="H74" s="184"/>
      <c r="I74" s="184"/>
      <c r="J74" s="185"/>
      <c r="K74" s="185"/>
      <c r="L74" s="185"/>
      <c r="M74" s="184"/>
      <c r="N74" s="184"/>
      <c r="O74" s="184"/>
      <c r="P74" s="185">
        <v>55553041</v>
      </c>
      <c r="Q74" s="185">
        <v>3988708</v>
      </c>
      <c r="R74" s="185">
        <v>26008040</v>
      </c>
      <c r="S74" s="185">
        <v>7937655</v>
      </c>
      <c r="T74" s="185"/>
      <c r="U74" s="185">
        <v>39651159</v>
      </c>
      <c r="V74" s="185"/>
      <c r="W74" s="185"/>
      <c r="X74" s="185">
        <v>9979834</v>
      </c>
      <c r="Y74" s="185">
        <v>53836606</v>
      </c>
      <c r="Z74" s="185"/>
      <c r="AA74" s="185">
        <v>810091</v>
      </c>
      <c r="AB74" s="185">
        <v>6872655</v>
      </c>
      <c r="AC74" s="185">
        <v>46</v>
      </c>
      <c r="AD74" s="185"/>
      <c r="AE74" s="185">
        <v>5993072</v>
      </c>
      <c r="AF74" s="185"/>
      <c r="AG74" s="185"/>
      <c r="AH74" s="185"/>
      <c r="AI74" s="185"/>
      <c r="AJ74" s="185">
        <v>153734566</v>
      </c>
      <c r="AK74" s="185">
        <v>2507127</v>
      </c>
      <c r="AL74" s="185">
        <v>217</v>
      </c>
      <c r="AM74" s="185"/>
      <c r="AN74" s="185"/>
      <c r="AO74" s="185"/>
      <c r="AP74" s="185">
        <v>203406112</v>
      </c>
      <c r="AQ74" s="185"/>
      <c r="AR74" s="185"/>
      <c r="AS74" s="185"/>
      <c r="AT74" s="185"/>
      <c r="AU74" s="185"/>
      <c r="AV74" s="185">
        <v>4211215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575584670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4513721</v>
      </c>
      <c r="F75" s="195">
        <f t="shared" si="9"/>
        <v>0</v>
      </c>
      <c r="G75" s="195">
        <f t="shared" si="9"/>
        <v>3469624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58367549</v>
      </c>
      <c r="Q75" s="195">
        <f t="shared" si="9"/>
        <v>4170955</v>
      </c>
      <c r="R75" s="195">
        <f t="shared" si="9"/>
        <v>26109903</v>
      </c>
      <c r="S75" s="195">
        <f t="shared" si="9"/>
        <v>9159027</v>
      </c>
      <c r="T75" s="195">
        <f t="shared" si="9"/>
        <v>0</v>
      </c>
      <c r="U75" s="195">
        <f t="shared" si="9"/>
        <v>39804724</v>
      </c>
      <c r="V75" s="195">
        <f t="shared" si="9"/>
        <v>0</v>
      </c>
      <c r="W75" s="195">
        <f t="shared" si="9"/>
        <v>0</v>
      </c>
      <c r="X75" s="195">
        <f t="shared" si="9"/>
        <v>10016677</v>
      </c>
      <c r="Y75" s="195">
        <f t="shared" si="9"/>
        <v>53881741</v>
      </c>
      <c r="Z75" s="195">
        <f t="shared" si="9"/>
        <v>0</v>
      </c>
      <c r="AA75" s="195">
        <f t="shared" si="9"/>
        <v>810225</v>
      </c>
      <c r="AB75" s="195">
        <f t="shared" si="9"/>
        <v>7548592</v>
      </c>
      <c r="AC75" s="195">
        <f t="shared" si="9"/>
        <v>8577</v>
      </c>
      <c r="AD75" s="195">
        <f t="shared" si="9"/>
        <v>0</v>
      </c>
      <c r="AE75" s="195">
        <f t="shared" si="9"/>
        <v>5993072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153744122</v>
      </c>
      <c r="AK75" s="195">
        <f t="shared" si="9"/>
        <v>3260177</v>
      </c>
      <c r="AL75" s="195">
        <f t="shared" si="9"/>
        <v>384831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203670357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4429609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589343483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v>6867</v>
      </c>
      <c r="F76" s="185"/>
      <c r="G76" s="184">
        <v>4895</v>
      </c>
      <c r="H76" s="184"/>
      <c r="I76" s="185"/>
      <c r="J76" s="185"/>
      <c r="K76" s="185"/>
      <c r="L76" s="185"/>
      <c r="M76" s="185"/>
      <c r="N76" s="185"/>
      <c r="O76" s="185"/>
      <c r="P76" s="185">
        <v>27597</v>
      </c>
      <c r="Q76" s="185">
        <v>6898</v>
      </c>
      <c r="R76" s="185"/>
      <c r="S76" s="185">
        <v>11812</v>
      </c>
      <c r="T76" s="185"/>
      <c r="U76" s="185">
        <v>7833</v>
      </c>
      <c r="V76" s="185"/>
      <c r="W76" s="185"/>
      <c r="X76" s="185">
        <v>3268</v>
      </c>
      <c r="Y76" s="185">
        <v>25353</v>
      </c>
      <c r="Z76" s="185"/>
      <c r="AA76" s="185"/>
      <c r="AB76" s="185">
        <v>2198</v>
      </c>
      <c r="AC76" s="185"/>
      <c r="AD76" s="185"/>
      <c r="AE76" s="185">
        <v>4450</v>
      </c>
      <c r="AF76" s="185"/>
      <c r="AG76" s="185"/>
      <c r="AH76" s="185"/>
      <c r="AI76" s="185"/>
      <c r="AJ76" s="185">
        <v>86795</v>
      </c>
      <c r="AK76" s="185"/>
      <c r="AL76" s="185"/>
      <c r="AM76" s="185"/>
      <c r="AN76" s="185"/>
      <c r="AO76" s="185"/>
      <c r="AP76" s="185">
        <v>97226</v>
      </c>
      <c r="AQ76" s="185"/>
      <c r="AR76" s="185"/>
      <c r="AS76" s="185"/>
      <c r="AT76" s="185"/>
      <c r="AU76" s="185"/>
      <c r="AV76" s="185"/>
      <c r="AW76" s="185"/>
      <c r="AX76" s="185"/>
      <c r="AY76" s="185"/>
      <c r="AZ76" s="185">
        <v>1642</v>
      </c>
      <c r="BA76" s="185"/>
      <c r="BB76" s="185"/>
      <c r="BC76" s="185"/>
      <c r="BD76" s="185"/>
      <c r="BE76" s="185">
        <v>15663</v>
      </c>
      <c r="BF76" s="185">
        <v>1315</v>
      </c>
      <c r="BG76" s="185"/>
      <c r="BH76" s="185">
        <v>3673</v>
      </c>
      <c r="BI76" s="185"/>
      <c r="BJ76" s="185">
        <v>587</v>
      </c>
      <c r="BK76" s="185"/>
      <c r="BL76" s="185"/>
      <c r="BM76" s="185"/>
      <c r="BN76" s="185">
        <v>18469</v>
      </c>
      <c r="BO76" s="185"/>
      <c r="BP76" s="185"/>
      <c r="BQ76" s="185"/>
      <c r="BR76" s="185"/>
      <c r="BS76" s="185"/>
      <c r="BT76" s="185"/>
      <c r="BU76" s="185"/>
      <c r="BV76" s="185">
        <v>17502</v>
      </c>
      <c r="BW76" s="185"/>
      <c r="BX76" s="185"/>
      <c r="BY76" s="185"/>
      <c r="BZ76" s="185"/>
      <c r="CA76" s="185"/>
      <c r="CB76" s="185"/>
      <c r="CC76" s="185">
        <v>31318</v>
      </c>
      <c r="CD76" s="248" t="s">
        <v>221</v>
      </c>
      <c r="CE76" s="195">
        <f t="shared" si="8"/>
        <v>375361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3858</v>
      </c>
      <c r="F77" s="184"/>
      <c r="G77" s="184">
        <v>4983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8841</v>
      </c>
      <c r="CF77" s="195">
        <f>AY59-CE77</f>
        <v>-8841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6867</v>
      </c>
      <c r="F78" s="184"/>
      <c r="G78" s="184">
        <v>4895</v>
      </c>
      <c r="H78" s="184"/>
      <c r="I78" s="184"/>
      <c r="J78" s="184"/>
      <c r="K78" s="184"/>
      <c r="L78" s="184"/>
      <c r="M78" s="184"/>
      <c r="N78" s="184"/>
      <c r="O78" s="184"/>
      <c r="P78" s="184">
        <v>27597</v>
      </c>
      <c r="Q78" s="184">
        <v>6898</v>
      </c>
      <c r="R78" s="184"/>
      <c r="S78" s="184">
        <v>11812</v>
      </c>
      <c r="T78" s="184"/>
      <c r="U78" s="184">
        <v>7833</v>
      </c>
      <c r="V78" s="184"/>
      <c r="W78" s="184"/>
      <c r="X78" s="184">
        <v>3268</v>
      </c>
      <c r="Y78" s="184">
        <v>25353</v>
      </c>
      <c r="Z78" s="184"/>
      <c r="AA78" s="184"/>
      <c r="AB78" s="184">
        <v>2198</v>
      </c>
      <c r="AC78" s="184"/>
      <c r="AD78" s="184"/>
      <c r="AE78" s="184">
        <v>4450</v>
      </c>
      <c r="AF78" s="184"/>
      <c r="AG78" s="184"/>
      <c r="AH78" s="184"/>
      <c r="AI78" s="184"/>
      <c r="AJ78" s="184">
        <v>86795</v>
      </c>
      <c r="AK78" s="184"/>
      <c r="AL78" s="184"/>
      <c r="AM78" s="184"/>
      <c r="AN78" s="184"/>
      <c r="AO78" s="184"/>
      <c r="AP78" s="184">
        <v>97226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3673</v>
      </c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17502</v>
      </c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306367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72018</v>
      </c>
      <c r="F79" s="184"/>
      <c r="G79" s="184">
        <v>2072</v>
      </c>
      <c r="H79" s="184"/>
      <c r="I79" s="184"/>
      <c r="J79" s="184"/>
      <c r="K79" s="184"/>
      <c r="L79" s="184"/>
      <c r="M79" s="184"/>
      <c r="N79" s="184"/>
      <c r="O79" s="184"/>
      <c r="P79" s="184">
        <v>153162</v>
      </c>
      <c r="Q79" s="184"/>
      <c r="R79" s="184"/>
      <c r="S79" s="184"/>
      <c r="T79" s="184"/>
      <c r="U79" s="184">
        <v>1033</v>
      </c>
      <c r="V79" s="184"/>
      <c r="W79" s="184"/>
      <c r="X79" s="184"/>
      <c r="Y79" s="184">
        <v>37989</v>
      </c>
      <c r="Z79" s="184"/>
      <c r="AA79" s="184"/>
      <c r="AB79" s="184"/>
      <c r="AC79" s="184"/>
      <c r="AD79" s="184"/>
      <c r="AE79" s="184">
        <v>8756</v>
      </c>
      <c r="AF79" s="184"/>
      <c r="AG79" s="184"/>
      <c r="AH79" s="184"/>
      <c r="AI79" s="184"/>
      <c r="AJ79" s="184">
        <v>11949</v>
      </c>
      <c r="AK79" s="184"/>
      <c r="AL79" s="184"/>
      <c r="AM79" s="184"/>
      <c r="AN79" s="184"/>
      <c r="AO79" s="184"/>
      <c r="AP79" s="184">
        <v>77148</v>
      </c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364127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7.38</v>
      </c>
      <c r="F80" s="187"/>
      <c r="G80" s="187">
        <v>8.6999999999999993</v>
      </c>
      <c r="H80" s="187"/>
      <c r="I80" s="187"/>
      <c r="J80" s="187"/>
      <c r="K80" s="187"/>
      <c r="L80" s="187"/>
      <c r="M80" s="187"/>
      <c r="N80" s="187"/>
      <c r="O80" s="187"/>
      <c r="P80" s="187">
        <v>30.05</v>
      </c>
      <c r="Q80" s="187">
        <v>14.53</v>
      </c>
      <c r="R80" s="187">
        <v>0.23</v>
      </c>
      <c r="S80" s="187"/>
      <c r="T80" s="187"/>
      <c r="U80" s="187"/>
      <c r="V80" s="187"/>
      <c r="W80" s="187"/>
      <c r="X80" s="187"/>
      <c r="Y80" s="187">
        <v>0.84</v>
      </c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>
        <v>29.43</v>
      </c>
      <c r="AK80" s="187">
        <v>0</v>
      </c>
      <c r="AL80" s="187"/>
      <c r="AM80" s="187"/>
      <c r="AN80" s="187"/>
      <c r="AO80" s="187"/>
      <c r="AP80" s="187">
        <v>61.56</v>
      </c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152.72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6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/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419</v>
      </c>
      <c r="D111" s="174">
        <v>2947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9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20</v>
      </c>
    </row>
    <row r="128" spans="1:5" ht="12.6" customHeight="1" x14ac:dyDescent="0.25">
      <c r="A128" s="173" t="s">
        <v>292</v>
      </c>
      <c r="B128" s="172" t="s">
        <v>256</v>
      </c>
      <c r="C128" s="189">
        <v>20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192</v>
      </c>
      <c r="C138" s="189">
        <v>56</v>
      </c>
      <c r="D138" s="174">
        <v>171</v>
      </c>
      <c r="E138" s="175">
        <f>SUM(B138:D138)</f>
        <v>419</v>
      </c>
    </row>
    <row r="139" spans="1:6" ht="12.6" customHeight="1" x14ac:dyDescent="0.25">
      <c r="A139" s="173" t="s">
        <v>215</v>
      </c>
      <c r="B139" s="174">
        <v>1452</v>
      </c>
      <c r="C139" s="189">
        <v>601</v>
      </c>
      <c r="D139" s="174">
        <v>894</v>
      </c>
      <c r="E139" s="175">
        <f>SUM(B139:D139)</f>
        <v>2947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7300344</v>
      </c>
      <c r="C141" s="189">
        <v>2552532</v>
      </c>
      <c r="D141" s="174">
        <f>2884033+1021903</f>
        <v>3905936</v>
      </c>
      <c r="E141" s="175">
        <f>SUM(B141:D141)</f>
        <v>13758812</v>
      </c>
      <c r="F141" s="199"/>
    </row>
    <row r="142" spans="1:6" ht="12.6" customHeight="1" x14ac:dyDescent="0.25">
      <c r="A142" s="173" t="s">
        <v>246</v>
      </c>
      <c r="B142" s="174">
        <v>244445547</v>
      </c>
      <c r="C142" s="189">
        <v>107994316</v>
      </c>
      <c r="D142" s="174">
        <v>223144808</v>
      </c>
      <c r="E142" s="175">
        <f>SUM(B142:D142)</f>
        <v>575584671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5325801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196692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786065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10939307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67956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3473722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865070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21654613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8909886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8909886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3415299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559659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3974958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155822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2957310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3113132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964695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964695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80000</v>
      </c>
      <c r="C195" s="189"/>
      <c r="D195" s="174"/>
      <c r="E195" s="175">
        <f t="shared" ref="E195:E203" si="10">SUM(B195:C195)-D195</f>
        <v>80000</v>
      </c>
    </row>
    <row r="196" spans="1:8" ht="12.6" customHeight="1" x14ac:dyDescent="0.25">
      <c r="A196" s="173" t="s">
        <v>333</v>
      </c>
      <c r="B196" s="174">
        <v>11748</v>
      </c>
      <c r="C196" s="189">
        <v>256107</v>
      </c>
      <c r="D196" s="174"/>
      <c r="E196" s="175">
        <f t="shared" si="10"/>
        <v>267855</v>
      </c>
    </row>
    <row r="197" spans="1:8" ht="12.6" customHeight="1" x14ac:dyDescent="0.25">
      <c r="A197" s="173" t="s">
        <v>334</v>
      </c>
      <c r="B197" s="174">
        <v>240000</v>
      </c>
      <c r="C197" s="189">
        <v>951243</v>
      </c>
      <c r="D197" s="174"/>
      <c r="E197" s="175">
        <f t="shared" si="10"/>
        <v>1191243</v>
      </c>
    </row>
    <row r="198" spans="1:8" ht="12.6" customHeight="1" x14ac:dyDescent="0.25">
      <c r="A198" s="173" t="s">
        <v>335</v>
      </c>
      <c r="B198" s="174">
        <v>1045803</v>
      </c>
      <c r="C198" s="189">
        <v>2406658</v>
      </c>
      <c r="D198" s="174">
        <v>274459</v>
      </c>
      <c r="E198" s="175">
        <f t="shared" si="10"/>
        <v>3178002</v>
      </c>
    </row>
    <row r="199" spans="1:8" ht="12.6" customHeight="1" x14ac:dyDescent="0.25">
      <c r="A199" s="173" t="s">
        <v>336</v>
      </c>
      <c r="B199" s="174">
        <v>3521420</v>
      </c>
      <c r="C199" s="189">
        <v>288960</v>
      </c>
      <c r="D199" s="174"/>
      <c r="E199" s="175">
        <f t="shared" si="10"/>
        <v>3810380</v>
      </c>
    </row>
    <row r="200" spans="1:8" ht="12.6" customHeight="1" x14ac:dyDescent="0.25">
      <c r="A200" s="173" t="s">
        <v>337</v>
      </c>
      <c r="B200" s="174">
        <v>8662454</v>
      </c>
      <c r="C200" s="189">
        <v>6418584</v>
      </c>
      <c r="D200" s="174"/>
      <c r="E200" s="175">
        <f t="shared" si="10"/>
        <v>15081038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3276923</v>
      </c>
      <c r="C203" s="189"/>
      <c r="D203" s="174">
        <v>795247</v>
      </c>
      <c r="E203" s="175">
        <f t="shared" si="10"/>
        <v>2481676</v>
      </c>
    </row>
    <row r="204" spans="1:8" ht="12.6" customHeight="1" x14ac:dyDescent="0.25">
      <c r="A204" s="173" t="s">
        <v>203</v>
      </c>
      <c r="B204" s="175">
        <f>SUM(B195:B203)</f>
        <v>16838348</v>
      </c>
      <c r="C204" s="191">
        <f>SUM(C195:C203)</f>
        <v>10321552</v>
      </c>
      <c r="D204" s="175">
        <f>SUM(D195:D203)</f>
        <v>1069706</v>
      </c>
      <c r="E204" s="175">
        <f>SUM(E195:E203)</f>
        <v>26090194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3304</v>
      </c>
      <c r="C209" s="189">
        <v>228185</v>
      </c>
      <c r="D209" s="174"/>
      <c r="E209" s="175">
        <f t="shared" ref="E209:E216" si="11">SUM(B209:C209)-D209</f>
        <v>231489</v>
      </c>
      <c r="H209" s="258"/>
    </row>
    <row r="210" spans="1:8" ht="12.6" customHeight="1" x14ac:dyDescent="0.25">
      <c r="A210" s="173" t="s">
        <v>334</v>
      </c>
      <c r="B210" s="174">
        <v>8500</v>
      </c>
      <c r="C210" s="189">
        <v>830133</v>
      </c>
      <c r="D210" s="174"/>
      <c r="E210" s="175">
        <f t="shared" si="11"/>
        <v>838633</v>
      </c>
      <c r="H210" s="258"/>
    </row>
    <row r="211" spans="1:8" ht="12.6" customHeight="1" x14ac:dyDescent="0.25">
      <c r="A211" s="173" t="s">
        <v>335</v>
      </c>
      <c r="B211" s="174">
        <v>127770</v>
      </c>
      <c r="C211" s="189">
        <v>136256</v>
      </c>
      <c r="D211" s="174">
        <v>22862</v>
      </c>
      <c r="E211" s="175">
        <f t="shared" si="11"/>
        <v>241164</v>
      </c>
      <c r="H211" s="258"/>
    </row>
    <row r="212" spans="1:8" ht="12.6" customHeight="1" x14ac:dyDescent="0.25">
      <c r="A212" s="173" t="s">
        <v>336</v>
      </c>
      <c r="B212" s="174">
        <v>418715</v>
      </c>
      <c r="C212" s="189">
        <v>665751</v>
      </c>
      <c r="D212" s="174"/>
      <c r="E212" s="175">
        <f t="shared" si="11"/>
        <v>1084466</v>
      </c>
      <c r="H212" s="258"/>
    </row>
    <row r="213" spans="1:8" ht="12.6" customHeight="1" x14ac:dyDescent="0.25">
      <c r="A213" s="173" t="s">
        <v>337</v>
      </c>
      <c r="B213" s="174">
        <v>3610148</v>
      </c>
      <c r="C213" s="189">
        <v>4293300</v>
      </c>
      <c r="D213" s="174"/>
      <c r="E213" s="175">
        <f t="shared" si="11"/>
        <v>7903448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4168437</v>
      </c>
      <c r="C217" s="191">
        <f>SUM(C208:C216)</f>
        <v>6153625</v>
      </c>
      <c r="D217" s="175">
        <f>SUM(D208:D216)</f>
        <v>22862</v>
      </c>
      <c r="E217" s="175">
        <f>SUM(E208:E216)</f>
        <v>10299200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2819968</v>
      </c>
      <c r="D221" s="172">
        <f>C221</f>
        <v>2819968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145280659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78571764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6062888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59208404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289123715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242376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3850531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4092907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6795207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6795207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302831797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4966082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83490857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36668479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505044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9636602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2868552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1898927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66697585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80000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267855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4369246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3810381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15081039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2481677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26090198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10299202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15790996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4027599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4027599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86516180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16393114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40540070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3295471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3985265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8337303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72551223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13871260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93697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86516180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86516180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13758812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575584671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589343483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2819968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291095529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4092907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4823393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302831797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286511686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79044480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79044480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365556166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74872515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21654611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201977734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30132352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1135395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12743991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2525384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8909886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3974957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3113132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964695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3459417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365464069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92097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1600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93697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93697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Confluence Health: Wenatchee Valley Hospital   H-0     FYE 12/31/2017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419</v>
      </c>
      <c r="C414" s="194">
        <f>E138</f>
        <v>419</v>
      </c>
      <c r="D414" s="179"/>
    </row>
    <row r="415" spans="1:5" ht="12.6" customHeight="1" x14ac:dyDescent="0.25">
      <c r="A415" s="179" t="s">
        <v>464</v>
      </c>
      <c r="B415" s="179">
        <f>D111</f>
        <v>2947</v>
      </c>
      <c r="C415" s="179">
        <f>E139</f>
        <v>2947</v>
      </c>
      <c r="D415" s="194">
        <f>SUM(C59:H59)+N59</f>
        <v>2947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74872515</v>
      </c>
      <c r="C427" s="179">
        <f t="shared" ref="C427:C434" si="13">CE61</f>
        <v>74872516.239999995</v>
      </c>
      <c r="D427" s="179"/>
    </row>
    <row r="428" spans="1:7" ht="12.6" customHeight="1" x14ac:dyDescent="0.25">
      <c r="A428" s="179" t="s">
        <v>3</v>
      </c>
      <c r="B428" s="179">
        <f t="shared" si="12"/>
        <v>21654611</v>
      </c>
      <c r="C428" s="179">
        <f t="shared" si="13"/>
        <v>21654615</v>
      </c>
      <c r="D428" s="179">
        <f>D173</f>
        <v>21654613</v>
      </c>
    </row>
    <row r="429" spans="1:7" ht="12.6" customHeight="1" x14ac:dyDescent="0.25">
      <c r="A429" s="179" t="s">
        <v>236</v>
      </c>
      <c r="B429" s="179">
        <f t="shared" si="12"/>
        <v>201977734</v>
      </c>
      <c r="C429" s="179">
        <f t="shared" si="13"/>
        <v>201977734</v>
      </c>
      <c r="D429" s="179"/>
    </row>
    <row r="430" spans="1:7" ht="12.6" customHeight="1" x14ac:dyDescent="0.25">
      <c r="A430" s="179" t="s">
        <v>237</v>
      </c>
      <c r="B430" s="179">
        <f t="shared" si="12"/>
        <v>30132352</v>
      </c>
      <c r="C430" s="179">
        <f t="shared" si="13"/>
        <v>30132353</v>
      </c>
      <c r="D430" s="179"/>
    </row>
    <row r="431" spans="1:7" ht="12.6" customHeight="1" x14ac:dyDescent="0.25">
      <c r="A431" s="179" t="s">
        <v>444</v>
      </c>
      <c r="B431" s="179">
        <f t="shared" si="12"/>
        <v>1135395</v>
      </c>
      <c r="C431" s="179">
        <f t="shared" si="13"/>
        <v>1139727</v>
      </c>
      <c r="D431" s="179"/>
    </row>
    <row r="432" spans="1:7" ht="12.6" customHeight="1" x14ac:dyDescent="0.25">
      <c r="A432" s="179" t="s">
        <v>445</v>
      </c>
      <c r="B432" s="179">
        <f t="shared" si="12"/>
        <v>12743991</v>
      </c>
      <c r="C432" s="179">
        <f t="shared" si="13"/>
        <v>12743975</v>
      </c>
      <c r="D432" s="179"/>
    </row>
    <row r="433" spans="1:7" ht="12.6" customHeight="1" x14ac:dyDescent="0.25">
      <c r="A433" s="179" t="s">
        <v>6</v>
      </c>
      <c r="B433" s="179">
        <f t="shared" si="12"/>
        <v>2525384</v>
      </c>
      <c r="C433" s="179">
        <f t="shared" si="13"/>
        <v>2525384</v>
      </c>
      <c r="D433" s="179">
        <f>C217</f>
        <v>6153625</v>
      </c>
    </row>
    <row r="434" spans="1:7" ht="12.6" customHeight="1" x14ac:dyDescent="0.25">
      <c r="A434" s="179" t="s">
        <v>474</v>
      </c>
      <c r="B434" s="179">
        <f t="shared" si="12"/>
        <v>8909886</v>
      </c>
      <c r="C434" s="179">
        <f t="shared" si="13"/>
        <v>8909886.6799999997</v>
      </c>
      <c r="D434" s="179">
        <f>D177</f>
        <v>8909886</v>
      </c>
    </row>
    <row r="435" spans="1:7" ht="12.6" customHeight="1" x14ac:dyDescent="0.25">
      <c r="A435" s="179" t="s">
        <v>447</v>
      </c>
      <c r="B435" s="179">
        <f t="shared" si="12"/>
        <v>3974957</v>
      </c>
      <c r="C435" s="179"/>
      <c r="D435" s="179">
        <f>D181</f>
        <v>3974958</v>
      </c>
    </row>
    <row r="436" spans="1:7" ht="12.6" customHeight="1" x14ac:dyDescent="0.25">
      <c r="A436" s="179" t="s">
        <v>475</v>
      </c>
      <c r="B436" s="179">
        <f t="shared" si="12"/>
        <v>3113132</v>
      </c>
      <c r="C436" s="179"/>
      <c r="D436" s="179">
        <f>D186</f>
        <v>3113132</v>
      </c>
    </row>
    <row r="437" spans="1:7" ht="12.6" customHeight="1" x14ac:dyDescent="0.25">
      <c r="A437" s="194" t="s">
        <v>449</v>
      </c>
      <c r="B437" s="194">
        <f t="shared" si="12"/>
        <v>964695</v>
      </c>
      <c r="C437" s="194"/>
      <c r="D437" s="194">
        <f>D190</f>
        <v>964695</v>
      </c>
    </row>
    <row r="438" spans="1:7" ht="12.6" customHeight="1" x14ac:dyDescent="0.25">
      <c r="A438" s="194" t="s">
        <v>476</v>
      </c>
      <c r="B438" s="194">
        <f>C386+C387+C388</f>
        <v>8052784</v>
      </c>
      <c r="C438" s="194">
        <f>CD69</f>
        <v>0</v>
      </c>
      <c r="D438" s="194">
        <f>D181+D186+D190</f>
        <v>8052785</v>
      </c>
    </row>
    <row r="439" spans="1:7" ht="12.6" customHeight="1" x14ac:dyDescent="0.25">
      <c r="A439" s="179" t="s">
        <v>451</v>
      </c>
      <c r="B439" s="194">
        <f>C389</f>
        <v>3459417</v>
      </c>
      <c r="C439" s="194">
        <f>SUM(C69:CC69)</f>
        <v>11512201</v>
      </c>
      <c r="D439" s="179"/>
    </row>
    <row r="440" spans="1:7" ht="12.6" customHeight="1" x14ac:dyDescent="0.25">
      <c r="A440" s="179" t="s">
        <v>477</v>
      </c>
      <c r="B440" s="194">
        <f>B438+B439</f>
        <v>11512201</v>
      </c>
      <c r="C440" s="194">
        <f>CE69</f>
        <v>11512201</v>
      </c>
      <c r="D440" s="179"/>
    </row>
    <row r="441" spans="1:7" ht="12.6" customHeight="1" x14ac:dyDescent="0.25">
      <c r="A441" s="179" t="s">
        <v>478</v>
      </c>
      <c r="B441" s="179">
        <f>D390</f>
        <v>365464069</v>
      </c>
      <c r="C441" s="179">
        <f>SUM(C427:C437)+C440</f>
        <v>365468391.92000002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2819968</v>
      </c>
      <c r="C444" s="179">
        <f>C363</f>
        <v>2819968</v>
      </c>
      <c r="D444" s="179"/>
    </row>
    <row r="445" spans="1:7" ht="12.6" customHeight="1" x14ac:dyDescent="0.25">
      <c r="A445" s="179" t="s">
        <v>343</v>
      </c>
      <c r="B445" s="179">
        <f>D229</f>
        <v>289123715</v>
      </c>
      <c r="C445" s="179">
        <f>C364</f>
        <v>291095529</v>
      </c>
      <c r="D445" s="179"/>
    </row>
    <row r="446" spans="1:7" ht="12.6" customHeight="1" x14ac:dyDescent="0.25">
      <c r="A446" s="179" t="s">
        <v>351</v>
      </c>
      <c r="B446" s="179">
        <f>D236</f>
        <v>4092907</v>
      </c>
      <c r="C446" s="179">
        <f>C365</f>
        <v>4092907</v>
      </c>
      <c r="D446" s="179"/>
    </row>
    <row r="447" spans="1:7" ht="12.6" customHeight="1" x14ac:dyDescent="0.25">
      <c r="A447" s="179" t="s">
        <v>356</v>
      </c>
      <c r="B447" s="179">
        <f>D240</f>
        <v>6795207</v>
      </c>
      <c r="C447" s="179">
        <f>C366</f>
        <v>4823393</v>
      </c>
      <c r="D447" s="179"/>
    </row>
    <row r="448" spans="1:7" ht="12.6" customHeight="1" x14ac:dyDescent="0.25">
      <c r="A448" s="179" t="s">
        <v>358</v>
      </c>
      <c r="B448" s="179">
        <f>D242</f>
        <v>302831797</v>
      </c>
      <c r="C448" s="179">
        <f>D367</f>
        <v>302831797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242376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3850531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79044480</v>
      </c>
      <c r="C458" s="194">
        <f>CE70</f>
        <v>79044480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13758812</v>
      </c>
      <c r="C463" s="194">
        <f>CE73</f>
        <v>13758813</v>
      </c>
      <c r="D463" s="194">
        <f>E141+E147+E153</f>
        <v>13758812</v>
      </c>
    </row>
    <row r="464" spans="1:7" ht="12.6" customHeight="1" x14ac:dyDescent="0.25">
      <c r="A464" s="179" t="s">
        <v>246</v>
      </c>
      <c r="B464" s="194">
        <f>C360</f>
        <v>575584671</v>
      </c>
      <c r="C464" s="194">
        <f>CE74</f>
        <v>575584670</v>
      </c>
      <c r="D464" s="194">
        <f>E142+E148+E154</f>
        <v>575584671</v>
      </c>
    </row>
    <row r="465" spans="1:7" ht="12.6" customHeight="1" x14ac:dyDescent="0.25">
      <c r="A465" s="179" t="s">
        <v>247</v>
      </c>
      <c r="B465" s="194">
        <f>D361</f>
        <v>589343483</v>
      </c>
      <c r="C465" s="194">
        <f>CE75</f>
        <v>589343483</v>
      </c>
      <c r="D465" s="194">
        <f>D463+D464</f>
        <v>589343483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80000</v>
      </c>
      <c r="C468" s="179">
        <f>E195</f>
        <v>80000</v>
      </c>
      <c r="D468" s="179"/>
    </row>
    <row r="469" spans="1:7" ht="12.6" customHeight="1" x14ac:dyDescent="0.25">
      <c r="A469" s="179" t="s">
        <v>333</v>
      </c>
      <c r="B469" s="179">
        <f t="shared" si="14"/>
        <v>267855</v>
      </c>
      <c r="C469" s="179">
        <f>E196</f>
        <v>267855</v>
      </c>
      <c r="D469" s="179"/>
    </row>
    <row r="470" spans="1:7" ht="12.6" customHeight="1" x14ac:dyDescent="0.25">
      <c r="A470" s="179" t="s">
        <v>334</v>
      </c>
      <c r="B470" s="179">
        <f t="shared" si="14"/>
        <v>4369246</v>
      </c>
      <c r="C470" s="179">
        <f>E197</f>
        <v>1191243</v>
      </c>
      <c r="D470" s="179"/>
    </row>
    <row r="471" spans="1:7" ht="12.6" customHeight="1" x14ac:dyDescent="0.25">
      <c r="A471" s="179" t="s">
        <v>494</v>
      </c>
      <c r="B471" s="179">
        <f t="shared" si="14"/>
        <v>3810381</v>
      </c>
      <c r="C471" s="179">
        <f>E198</f>
        <v>3178002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3810380</v>
      </c>
      <c r="D472" s="179"/>
    </row>
    <row r="473" spans="1:7" ht="12.6" customHeight="1" x14ac:dyDescent="0.25">
      <c r="A473" s="179" t="s">
        <v>495</v>
      </c>
      <c r="B473" s="179">
        <f t="shared" si="14"/>
        <v>15081039</v>
      </c>
      <c r="C473" s="179">
        <f>SUM(E200:E201)</f>
        <v>15081038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2481677</v>
      </c>
      <c r="C475" s="179">
        <f>E203</f>
        <v>2481676</v>
      </c>
      <c r="D475" s="179"/>
    </row>
    <row r="476" spans="1:7" ht="12.6" customHeight="1" x14ac:dyDescent="0.25">
      <c r="A476" s="179" t="s">
        <v>203</v>
      </c>
      <c r="B476" s="179">
        <f>D275</f>
        <v>26090198</v>
      </c>
      <c r="C476" s="179">
        <f>E204</f>
        <v>26090194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10299202</v>
      </c>
      <c r="C478" s="179">
        <f>E217</f>
        <v>10299200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86516180</v>
      </c>
    </row>
    <row r="482" spans="1:12" ht="12.6" customHeight="1" x14ac:dyDescent="0.25">
      <c r="A482" s="180" t="s">
        <v>499</v>
      </c>
      <c r="C482" s="180">
        <f>D339</f>
        <v>86516180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Confluence Health: Wenatchee Valley Hospital   H-0     FYE 12/31/2017</v>
      </c>
      <c r="B493" s="260" t="s">
        <v>1267</v>
      </c>
      <c r="C493" s="260" t="str">
        <f>RIGHT(C82,4)</f>
        <v>2017</v>
      </c>
      <c r="D493" s="260" t="s">
        <v>1267</v>
      </c>
      <c r="E493" s="260" t="str">
        <f>RIGHT(C82,4)</f>
        <v>2017</v>
      </c>
      <c r="F493" s="260" t="s">
        <v>1267</v>
      </c>
      <c r="G493" s="260" t="str">
        <f>RIGHT(C82,4)</f>
        <v>2017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0</v>
      </c>
      <c r="C496" s="239">
        <f>C71</f>
        <v>0</v>
      </c>
      <c r="D496" s="239"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1942213.4400000002</v>
      </c>
      <c r="C498" s="239">
        <f>E71</f>
        <v>2422925</v>
      </c>
      <c r="D498" s="239">
        <v>497</v>
      </c>
      <c r="E498" s="180">
        <f>E59</f>
        <v>1286</v>
      </c>
      <c r="F498" s="262">
        <f t="shared" si="15"/>
        <v>3907.8741247484913</v>
      </c>
      <c r="G498" s="262">
        <f t="shared" si="15"/>
        <v>1884.078538102644</v>
      </c>
      <c r="H498" s="264">
        <f t="shared" si="16"/>
        <v>-0.51787634965752583</v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1921082.7600000002</v>
      </c>
      <c r="C500" s="239">
        <f>G71</f>
        <v>2128086</v>
      </c>
      <c r="D500" s="239">
        <v>1976</v>
      </c>
      <c r="E500" s="180">
        <f>G59</f>
        <v>1661</v>
      </c>
      <c r="F500" s="262">
        <f t="shared" si="15"/>
        <v>972.20787449392719</v>
      </c>
      <c r="G500" s="262">
        <f t="shared" si="15"/>
        <v>1281.2077062010837</v>
      </c>
      <c r="H500" s="264">
        <f t="shared" si="16"/>
        <v>0.31783308880109939</v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0</v>
      </c>
      <c r="C503" s="239">
        <f>J71</f>
        <v>0</v>
      </c>
      <c r="D503" s="239"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12063432.750000002</v>
      </c>
      <c r="C509" s="239">
        <f>P71</f>
        <v>12991896.68</v>
      </c>
      <c r="D509" s="239">
        <v>389407</v>
      </c>
      <c r="E509" s="180">
        <f>P59</f>
        <v>386294</v>
      </c>
      <c r="F509" s="262">
        <f t="shared" si="15"/>
        <v>30.978982786647393</v>
      </c>
      <c r="G509" s="262">
        <f t="shared" si="15"/>
        <v>33.632147224652726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2116919.2899999996</v>
      </c>
      <c r="C510" s="239">
        <f>Q71</f>
        <v>2050288</v>
      </c>
      <c r="D510" s="239">
        <v>735150</v>
      </c>
      <c r="E510" s="180">
        <f>Q59</f>
        <v>195336</v>
      </c>
      <c r="F510" s="262">
        <f t="shared" si="15"/>
        <v>2.8795746310276806</v>
      </c>
      <c r="G510" s="262">
        <f t="shared" si="15"/>
        <v>10.496211655813573</v>
      </c>
      <c r="H510" s="264">
        <f t="shared" si="16"/>
        <v>2.6450563019676343</v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v>697654.34000000008</v>
      </c>
      <c r="C511" s="239">
        <f>R71</f>
        <v>543562</v>
      </c>
      <c r="D511" s="239">
        <v>398402</v>
      </c>
      <c r="E511" s="180">
        <f>R59</f>
        <v>386243</v>
      </c>
      <c r="F511" s="262">
        <f t="shared" si="15"/>
        <v>1.7511316208251968</v>
      </c>
      <c r="G511" s="262">
        <f t="shared" si="15"/>
        <v>1.4073057634701471</v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336803.27</v>
      </c>
      <c r="C512" s="239">
        <f>S71</f>
        <v>356129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456.84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6846031.0199999996</v>
      </c>
      <c r="C514" s="239">
        <f>U71</f>
        <v>6419600</v>
      </c>
      <c r="D514" s="239">
        <v>433546</v>
      </c>
      <c r="E514" s="180">
        <f>U59</f>
        <v>406172</v>
      </c>
      <c r="F514" s="262">
        <f t="shared" si="17"/>
        <v>15.790783492409108</v>
      </c>
      <c r="G514" s="262">
        <f t="shared" si="17"/>
        <v>15.805126892055583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0</v>
      </c>
      <c r="C515" s="239">
        <f>V71</f>
        <v>0</v>
      </c>
      <c r="D515" s="239"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0</v>
      </c>
      <c r="C516" s="239">
        <f>W71</f>
        <v>0</v>
      </c>
      <c r="D516" s="239"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1061940.3500000001</v>
      </c>
      <c r="C517" s="239">
        <f>X71</f>
        <v>1062586</v>
      </c>
      <c r="D517" s="239"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5912127.5699999994</v>
      </c>
      <c r="C518" s="239">
        <f>Y71</f>
        <v>9136908</v>
      </c>
      <c r="D518" s="239">
        <v>530541</v>
      </c>
      <c r="E518" s="180">
        <f>Y59</f>
        <v>586384</v>
      </c>
      <c r="F518" s="262">
        <f t="shared" si="17"/>
        <v>11.143582814523286</v>
      </c>
      <c r="G518" s="262">
        <f t="shared" si="17"/>
        <v>15.581782586155148</v>
      </c>
      <c r="H518" s="264">
        <f t="shared" si="16"/>
        <v>0.39827404215524065</v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266557.43000000005</v>
      </c>
      <c r="C520" s="239">
        <f>AA71</f>
        <v>339918</v>
      </c>
      <c r="D520" s="239">
        <v>30210</v>
      </c>
      <c r="E520" s="180">
        <f>AA59</f>
        <v>14295</v>
      </c>
      <c r="F520" s="262">
        <f t="shared" si="17"/>
        <v>8.8234832836809023</v>
      </c>
      <c r="G520" s="262">
        <f t="shared" si="17"/>
        <v>23.778803777544596</v>
      </c>
      <c r="H520" s="264">
        <f t="shared" si="16"/>
        <v>1.6949451835562117</v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874780.09</v>
      </c>
      <c r="C521" s="239">
        <f>AB71</f>
        <v>1860461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1641.53</v>
      </c>
      <c r="C522" s="239">
        <f>AC71</f>
        <v>91720</v>
      </c>
      <c r="D522" s="239">
        <v>0</v>
      </c>
      <c r="E522" s="180">
        <f>AC59</f>
        <v>52</v>
      </c>
      <c r="F522" s="262" t="str">
        <f t="shared" si="17"/>
        <v/>
      </c>
      <c r="G522" s="262">
        <f t="shared" si="17"/>
        <v>1763.8461538461538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2375978.42</v>
      </c>
      <c r="C524" s="239">
        <f>AE71</f>
        <v>2618873</v>
      </c>
      <c r="D524" s="239">
        <v>61804</v>
      </c>
      <c r="E524" s="180">
        <f>AE59</f>
        <v>64474</v>
      </c>
      <c r="F524" s="262">
        <f t="shared" si="17"/>
        <v>38.443764481263351</v>
      </c>
      <c r="G524" s="262">
        <f t="shared" si="17"/>
        <v>40.619055743400438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0</v>
      </c>
      <c r="C526" s="239">
        <f>AG71</f>
        <v>0</v>
      </c>
      <c r="D526" s="239"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0</v>
      </c>
      <c r="C528" s="239">
        <f>AI71</f>
        <v>0</v>
      </c>
      <c r="D528" s="239"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40704352.190000005</v>
      </c>
      <c r="C529" s="239">
        <f>AJ71</f>
        <v>37549559</v>
      </c>
      <c r="D529" s="239">
        <v>319021</v>
      </c>
      <c r="E529" s="180">
        <f>AJ59</f>
        <v>327577</v>
      </c>
      <c r="F529" s="262">
        <f t="shared" si="18"/>
        <v>127.59145068819923</v>
      </c>
      <c r="G529" s="262">
        <f t="shared" si="18"/>
        <v>114.62819123442732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1620518.0300000003</v>
      </c>
      <c r="C530" s="239">
        <f>AK71</f>
        <v>1809636</v>
      </c>
      <c r="D530" s="239">
        <v>6977</v>
      </c>
      <c r="E530" s="180">
        <f>AK59</f>
        <v>6570</v>
      </c>
      <c r="F530" s="262">
        <f t="shared" si="18"/>
        <v>232.26573455639965</v>
      </c>
      <c r="G530" s="262">
        <f t="shared" si="18"/>
        <v>275.43926940639267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110922.24000000001</v>
      </c>
      <c r="C531" s="239">
        <f>AL71</f>
        <v>153046</v>
      </c>
      <c r="D531" s="239">
        <v>2860</v>
      </c>
      <c r="E531" s="180">
        <f>AL59</f>
        <v>874</v>
      </c>
      <c r="F531" s="262">
        <f t="shared" si="18"/>
        <v>38.783999999999999</v>
      </c>
      <c r="G531" s="262">
        <f t="shared" si="18"/>
        <v>175.10983981693363</v>
      </c>
      <c r="H531" s="264">
        <f t="shared" si="16"/>
        <v>3.515002057986119</v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52062696.859999992</v>
      </c>
      <c r="C535" s="239">
        <f>AP71</f>
        <v>63072757</v>
      </c>
      <c r="D535" s="239">
        <v>492623</v>
      </c>
      <c r="E535" s="180">
        <f>AP59</f>
        <v>517147</v>
      </c>
      <c r="F535" s="262">
        <f t="shared" si="18"/>
        <v>105.68466527141443</v>
      </c>
      <c r="G535" s="262">
        <f t="shared" si="18"/>
        <v>121.96291770038306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292796.51</v>
      </c>
      <c r="C541" s="239">
        <f>AV71</f>
        <v>3270229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7721.6</v>
      </c>
      <c r="C542" s="239">
        <f>AW71</f>
        <v>199377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75.290000000000006</v>
      </c>
      <c r="C544" s="239">
        <f>AY71</f>
        <v>83</v>
      </c>
      <c r="D544" s="239">
        <v>0</v>
      </c>
      <c r="E544" s="180">
        <f>AY59</f>
        <v>0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683712.36</v>
      </c>
      <c r="C545" s="239">
        <f>AZ71</f>
        <v>659351.24</v>
      </c>
      <c r="D545" s="239">
        <v>7419</v>
      </c>
      <c r="E545" s="180">
        <f>AZ59</f>
        <v>8841</v>
      </c>
      <c r="F545" s="262">
        <f t="shared" si="19"/>
        <v>92.156942984229673</v>
      </c>
      <c r="G545" s="262">
        <f t="shared" si="19"/>
        <v>74.578807827168873</v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139842.66</v>
      </c>
      <c r="C546" s="239">
        <f>BA71</f>
        <v>33345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1810121.9499999997</v>
      </c>
      <c r="C550" s="239">
        <f>BE71</f>
        <v>2168416</v>
      </c>
      <c r="D550" s="239">
        <v>375361</v>
      </c>
      <c r="E550" s="180">
        <f>BE59</f>
        <v>375361</v>
      </c>
      <c r="F550" s="262">
        <f t="shared" si="19"/>
        <v>4.8223495514984238</v>
      </c>
      <c r="G550" s="262">
        <f t="shared" si="19"/>
        <v>5.7768814554522177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2098216.7199999997</v>
      </c>
      <c r="C551" s="239">
        <f>BF71</f>
        <v>2305819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242528.58000000002</v>
      </c>
      <c r="C552" s="239">
        <f>BG71</f>
        <v>173221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611568.64000000001</v>
      </c>
      <c r="C553" s="239">
        <f>BH71</f>
        <v>411767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214624.28999999998</v>
      </c>
      <c r="C556" s="239">
        <f>BK71</f>
        <v>3866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0</v>
      </c>
      <c r="C557" s="239">
        <f>BL71</f>
        <v>0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192993182.53</v>
      </c>
      <c r="C559" s="239">
        <f>BN71</f>
        <v>167236533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148.18</v>
      </c>
      <c r="C561" s="239">
        <f>BP71</f>
        <v>552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6725.42</v>
      </c>
      <c r="C563" s="239">
        <f>BR71</f>
        <v>921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1295922.71</v>
      </c>
      <c r="C567" s="239">
        <f>BV71</f>
        <v>3525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4362.72</v>
      </c>
      <c r="C569" s="239">
        <f>BX71</f>
        <v>9525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0</v>
      </c>
      <c r="C570" s="239">
        <f>BY71</f>
        <v>0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10943.449999999999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1418027.94</v>
      </c>
      <c r="C574" s="239">
        <f>CC71</f>
        <v>44383911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239602.96</v>
      </c>
      <c r="C575" s="239">
        <f>CD71</f>
        <v>-79044480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359698</v>
      </c>
      <c r="E612" s="180">
        <f>SUM(C624:D647)+SUM(C668:D713)</f>
        <v>85395823.305301011</v>
      </c>
      <c r="F612" s="180">
        <f>CE64-(AX64+BD64+BE64+BG64+BJ64+BN64+BP64+BQ64+CB64+CC64+CD64)</f>
        <v>30032509</v>
      </c>
      <c r="G612" s="180">
        <f>CE77-(AX77+AY77+BD77+BE77+BG77+BJ77+BN77+BP77+BQ77+CB77+CC77+CD77)</f>
        <v>8841</v>
      </c>
      <c r="H612" s="197">
        <f>CE60-(AX60+AY60+AZ60+BD60+BE60+BG60+BJ60+BN60+BO60+BP60+BQ60+BR60+CB60+CC60+CD60)</f>
        <v>409002.25000000012</v>
      </c>
      <c r="I612" s="180">
        <f>CE78-(AX78+AY78+AZ78+BD78+BE78+BF78+BG78+BJ78+BN78+BO78+BP78+BQ78+BR78+CB78+CC78+CD78)</f>
        <v>306367</v>
      </c>
      <c r="J612" s="180">
        <f>CE79-(AX79+AY79+AZ79+BA79+BD79+BE79+BF79+BG79+BJ79+BN79+BO79+BP79+BQ79+BR79+CB79+CC79+CD79)</f>
        <v>364127</v>
      </c>
      <c r="K612" s="180">
        <f>CE75-(AW75+AX75+AY75+AZ75+BA75+BB75+BC75+BD75+BE75+BF75+BG75+BH75+BI75+BJ75+BK75+BL75+BM75+BN75+BO75+BP75+BQ75+BR75+BS75+BT75+BU75+BV75+BW75+BX75+CB75+CC75+CD75)</f>
        <v>589343483</v>
      </c>
      <c r="L612" s="197">
        <f>CE80-(AW80+AX80+AY80+AZ80+BA80+BB80+BC80+BD80+BE80+BF80+BG80+BH80+BI80+BJ80+BK80+BL80+BM80+BN80+BO80+BP80+BQ80+BR80+BS80+BT80+BU80+BV80+BW80+BX80+BY80+BZ80+CA80+CB80+CC80+CD80)</f>
        <v>152.72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2168416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-79044480</v>
      </c>
      <c r="D615" s="265">
        <f>SUM(C614:C615)</f>
        <v>-76876064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-125455.93683590123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173221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167236533</v>
      </c>
      <c r="D619" s="180">
        <f>(D615/D612)*BN76</f>
        <v>-3947266.9462048719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44383911</v>
      </c>
      <c r="D620" s="180">
        <f>(D615/D612)*CC76</f>
        <v>-6693405.5022602296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552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201028088.61469898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83</v>
      </c>
      <c r="D625" s="180">
        <f>(D615/D612)*AY76</f>
        <v>0</v>
      </c>
      <c r="E625" s="180">
        <f>(E623/E612)*SUM(C625:D625)</f>
        <v>195.38814322765901</v>
      </c>
      <c r="F625" s="180">
        <f>(F624/F612)*AY64</f>
        <v>0</v>
      </c>
      <c r="G625" s="180">
        <f>SUM(C625:F625)</f>
        <v>278.38814322765904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921</v>
      </c>
      <c r="D626" s="180">
        <f>(D615/D612)*BR76</f>
        <v>0</v>
      </c>
      <c r="E626" s="180">
        <f>(E623/E612)*SUM(C626:D626)</f>
        <v>2168.1021676225778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659351.24</v>
      </c>
      <c r="D628" s="180">
        <f>(D615/D612)*AZ76</f>
        <v>-350934.66487998265</v>
      </c>
      <c r="E628" s="180">
        <f>(E623/E612)*SUM(C628:D628)</f>
        <v>726035.44522089162</v>
      </c>
      <c r="F628" s="180">
        <f>(F624/F612)*AZ64</f>
        <v>0</v>
      </c>
      <c r="G628" s="180">
        <f>(G625/G612)*AZ77</f>
        <v>0</v>
      </c>
      <c r="H628" s="180">
        <f>SUM(C626:G628)</f>
        <v>1037541.1225085314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2305819</v>
      </c>
      <c r="D629" s="180">
        <f>(D615/D612)*BF76</f>
        <v>-281046.94538195932</v>
      </c>
      <c r="E629" s="180">
        <f>(E623/E612)*SUM(C629:D629)</f>
        <v>4766463.2796514593</v>
      </c>
      <c r="F629" s="180">
        <f>(F624/F612)*BF64</f>
        <v>0</v>
      </c>
      <c r="G629" s="180">
        <f>(G625/G612)*BF77</f>
        <v>0</v>
      </c>
      <c r="H629" s="180">
        <f>(H628/H612)*BF60</f>
        <v>83.814596833347167</v>
      </c>
      <c r="I629" s="180">
        <f>SUM(C629:H629)</f>
        <v>6791319.1488663331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33345</v>
      </c>
      <c r="D630" s="180">
        <f>(D615/D612)*BA76</f>
        <v>0</v>
      </c>
      <c r="E630" s="180">
        <f>(E623/E612)*SUM(C630:D630)</f>
        <v>78496.598023208309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111841.59802320831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199377</v>
      </c>
      <c r="D631" s="180">
        <f>(D615/D612)*AW76</f>
        <v>0</v>
      </c>
      <c r="E631" s="180">
        <f>(E623/E612)*SUM(C631:D631)</f>
        <v>469348.21484699968</v>
      </c>
      <c r="F631" s="180">
        <f>(F624/F612)*AW64</f>
        <v>0</v>
      </c>
      <c r="G631" s="180">
        <f>(G625/G612)*AW77</f>
        <v>0</v>
      </c>
      <c r="H631" s="180">
        <f>(H628/H612)*AW60</f>
        <v>6.4180063555801548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3866</v>
      </c>
      <c r="D635" s="180">
        <f>(D615/D612)*BK76</f>
        <v>0</v>
      </c>
      <c r="E635" s="180">
        <f>(E623/E612)*SUM(C635:D635)</f>
        <v>9100.8501411822872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411767</v>
      </c>
      <c r="D636" s="180">
        <f>(D615/D612)*BH76</f>
        <v>-785007.93185394409</v>
      </c>
      <c r="E636" s="180">
        <f>(E623/E612)*SUM(C636:D636)</f>
        <v>-878636.77893377526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81420.372408862706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3525</v>
      </c>
      <c r="D642" s="180">
        <f>(D615/D612)*BV76</f>
        <v>-3740595.9224905334</v>
      </c>
      <c r="E642" s="180">
        <f>(E623/E612)*SUM(C642:D642)</f>
        <v>-8797341.5500662681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387971.51045464614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9525</v>
      </c>
      <c r="D644" s="180">
        <f>(D615/D612)*BX76</f>
        <v>0</v>
      </c>
      <c r="E644" s="180">
        <f>(E623/E612)*SUM(C644:D644)</f>
        <v>22422.554990884968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-12603252.262495589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138545732.24000001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2422925</v>
      </c>
      <c r="D670" s="180">
        <f>(D615/D612)*E76</f>
        <v>-1467642.10945849</v>
      </c>
      <c r="E670" s="180">
        <f>(E623/E612)*SUM(C670:D670)</f>
        <v>2248806.6293982733</v>
      </c>
      <c r="F670" s="180">
        <f>(F624/F612)*E64</f>
        <v>0</v>
      </c>
      <c r="G670" s="180">
        <f>(G625/G612)*E77</f>
        <v>121.4818975876381</v>
      </c>
      <c r="H670" s="180">
        <f>(H628/H612)*E60</f>
        <v>52.460225863003011</v>
      </c>
      <c r="I670" s="180">
        <f>(I629/I612)*E78</f>
        <v>152222.62383110815</v>
      </c>
      <c r="J670" s="180">
        <f>(J630/J612)*E79</f>
        <v>22120.326716874653</v>
      </c>
      <c r="K670" s="180">
        <f>(K644/K612)*E75</f>
        <v>-96527.010218120718</v>
      </c>
      <c r="L670" s="180">
        <f>(L647/L612)*E80</f>
        <v>0</v>
      </c>
      <c r="M670" s="180">
        <f t="shared" si="20"/>
        <v>859154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2128086</v>
      </c>
      <c r="D672" s="180">
        <f>(D615/D612)*G76</f>
        <v>-1046178.5533419702</v>
      </c>
      <c r="E672" s="180">
        <f>(E623/E612)*SUM(C672:D672)</f>
        <v>2546890.2065866264</v>
      </c>
      <c r="F672" s="180">
        <f>(F624/F612)*G64</f>
        <v>0</v>
      </c>
      <c r="G672" s="180">
        <f>(G625/G612)*G77</f>
        <v>156.90624564002093</v>
      </c>
      <c r="H672" s="180">
        <f>(H628/H612)*G60</f>
        <v>57.609851515899344</v>
      </c>
      <c r="I672" s="180">
        <f>(I629/I612)*G78</f>
        <v>108508.77292169425</v>
      </c>
      <c r="J672" s="180">
        <f>(J630/J612)*G79</f>
        <v>636.41474294432339</v>
      </c>
      <c r="K672" s="180">
        <f>(K644/K612)*G75</f>
        <v>-74198.744517225787</v>
      </c>
      <c r="L672" s="180">
        <f>(L647/L612)*G80</f>
        <v>0</v>
      </c>
      <c r="M672" s="180">
        <f t="shared" si="20"/>
        <v>1535873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12991896.68</v>
      </c>
      <c r="D681" s="180">
        <f>(D615/D612)*P76</f>
        <v>-5898138.8225900615</v>
      </c>
      <c r="E681" s="180">
        <f>(E623/E612)*SUM(C681:D681)</f>
        <v>16699231.039348731</v>
      </c>
      <c r="F681" s="180">
        <f>(F624/F612)*P64</f>
        <v>0</v>
      </c>
      <c r="G681" s="180">
        <f>(G625/G612)*P77</f>
        <v>0</v>
      </c>
      <c r="H681" s="180">
        <f>(H628/H612)*P60</f>
        <v>124.78329353003471</v>
      </c>
      <c r="I681" s="180">
        <f>(I629/I612)*P78</f>
        <v>611750.07279264473</v>
      </c>
      <c r="J681" s="180">
        <f>(J630/J612)*P79</f>
        <v>47043.70408245099</v>
      </c>
      <c r="K681" s="180">
        <f>(K644/K612)*P75</f>
        <v>-1248204.0867678046</v>
      </c>
      <c r="L681" s="180">
        <f>(L647/L612)*P80</f>
        <v>0</v>
      </c>
      <c r="M681" s="180">
        <f t="shared" si="20"/>
        <v>10211807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2050288</v>
      </c>
      <c r="D682" s="180">
        <f>(D615/D612)*Q76</f>
        <v>-1474267.550756468</v>
      </c>
      <c r="E682" s="180">
        <f>(E623/E612)*SUM(C682:D682)</f>
        <v>1355994.7715524787</v>
      </c>
      <c r="F682" s="180">
        <f>(F624/F612)*Q64</f>
        <v>0</v>
      </c>
      <c r="G682" s="180">
        <f>(G625/G612)*Q77</f>
        <v>0</v>
      </c>
      <c r="H682" s="180">
        <f>(H628/H612)*Q60</f>
        <v>51.902138353822131</v>
      </c>
      <c r="I682" s="180">
        <f>(I629/I612)*Q78</f>
        <v>152909.80911416688</v>
      </c>
      <c r="J682" s="180">
        <f>(J630/J612)*Q79</f>
        <v>0</v>
      </c>
      <c r="K682" s="180">
        <f>(K644/K612)*Q75</f>
        <v>-89196.876790639406</v>
      </c>
      <c r="L682" s="180">
        <f>(L647/L612)*Q80</f>
        <v>0</v>
      </c>
      <c r="M682" s="180">
        <f t="shared" si="20"/>
        <v>-54508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543562</v>
      </c>
      <c r="D683" s="180">
        <f>(D615/D612)*R76</f>
        <v>0</v>
      </c>
      <c r="E683" s="180">
        <f>(E623/E612)*SUM(C683:D683)</f>
        <v>1279585.1796278651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-558366.561352627</v>
      </c>
      <c r="L683" s="180">
        <f>(L647/L612)*R80</f>
        <v>0</v>
      </c>
      <c r="M683" s="180">
        <f t="shared" si="20"/>
        <v>721219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356129</v>
      </c>
      <c r="D684" s="180">
        <f>(D615/D612)*S76</f>
        <v>-2524506.8584423601</v>
      </c>
      <c r="E684" s="180">
        <f>(E623/E612)*SUM(C684:D684)</f>
        <v>-5104521.970807475</v>
      </c>
      <c r="F684" s="180">
        <f>(F624/F612)*S64</f>
        <v>0</v>
      </c>
      <c r="G684" s="180">
        <f>(G625/G612)*S77</f>
        <v>0</v>
      </c>
      <c r="H684" s="180">
        <f>(H628/H612)*S60</f>
        <v>19.025710540257379</v>
      </c>
      <c r="I684" s="180">
        <f>(I629/I612)*S78</f>
        <v>261839.76011257456</v>
      </c>
      <c r="J684" s="180">
        <f>(J630/J612)*S79</f>
        <v>0</v>
      </c>
      <c r="K684" s="180">
        <f>(K644/K612)*S75</f>
        <v>-195867.99733901222</v>
      </c>
      <c r="L684" s="180">
        <f>(L647/L612)*S80</f>
        <v>0</v>
      </c>
      <c r="M684" s="180">
        <f t="shared" si="20"/>
        <v>-7563038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6419600</v>
      </c>
      <c r="D686" s="180">
        <f>(D615/D612)*U76</f>
        <v>-1674099.4092599903</v>
      </c>
      <c r="E686" s="180">
        <f>(E623/E612)*SUM(C686:D686)</f>
        <v>11171259.627836742</v>
      </c>
      <c r="F686" s="180">
        <f>(F624/F612)*U64</f>
        <v>0</v>
      </c>
      <c r="G686" s="180">
        <f>(G625/G612)*U77</f>
        <v>0</v>
      </c>
      <c r="H686" s="180">
        <f>(H628/H612)*U60</f>
        <v>1034562.3304282781</v>
      </c>
      <c r="I686" s="180">
        <f>(I629/I612)*U78</f>
        <v>173636.20394190625</v>
      </c>
      <c r="J686" s="180">
        <f>(J630/J612)*U79</f>
        <v>317.28592155477128</v>
      </c>
      <c r="K686" s="180">
        <f>(K644/K612)*U75</f>
        <v>-851233.60532861354</v>
      </c>
      <c r="L686" s="180">
        <f>(L647/L612)*U80</f>
        <v>0</v>
      </c>
      <c r="M686" s="180">
        <f t="shared" si="20"/>
        <v>9854442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1062586</v>
      </c>
      <c r="D689" s="180">
        <f>(D615/D612)*X76</f>
        <v>-698449.74715455738</v>
      </c>
      <c r="E689" s="180">
        <f>(E623/E612)*SUM(C689:D689)</f>
        <v>857203.69066684821</v>
      </c>
      <c r="F689" s="180">
        <f>(F624/F612)*X64</f>
        <v>0</v>
      </c>
      <c r="G689" s="180">
        <f>(G625/G612)*X77</f>
        <v>0</v>
      </c>
      <c r="H689" s="180">
        <f>(H628/H612)*X60</f>
        <v>9.6904285685044247</v>
      </c>
      <c r="I689" s="180">
        <f>(I629/I612)*X78</f>
        <v>72442.629194708235</v>
      </c>
      <c r="J689" s="180">
        <f>(J630/J612)*X79</f>
        <v>0</v>
      </c>
      <c r="K689" s="180">
        <f>(K644/K612)*X75</f>
        <v>-214209.04905965936</v>
      </c>
      <c r="L689" s="180">
        <f>(L647/L612)*X80</f>
        <v>0</v>
      </c>
      <c r="M689" s="180">
        <f t="shared" si="20"/>
        <v>16997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9136908</v>
      </c>
      <c r="D690" s="180">
        <f>(D615/D612)*Y76</f>
        <v>-5418542.3621816076</v>
      </c>
      <c r="E690" s="180">
        <f>(E623/E612)*SUM(C690:D690)</f>
        <v>8753307.9254803099</v>
      </c>
      <c r="F690" s="180">
        <f>(F624/F612)*Y64</f>
        <v>0</v>
      </c>
      <c r="G690" s="180">
        <f>(G625/G612)*Y77</f>
        <v>0</v>
      </c>
      <c r="H690" s="180">
        <f>(H628/H612)*Y60</f>
        <v>143.4792250875943</v>
      </c>
      <c r="I690" s="180">
        <f>(I629/I612)*Y78</f>
        <v>562006.72520607035</v>
      </c>
      <c r="J690" s="180">
        <f>(J630/J612)*Y79</f>
        <v>11668.32030391501</v>
      </c>
      <c r="K690" s="180">
        <f>(K644/K612)*Y75</f>
        <v>-1152274.0027744591</v>
      </c>
      <c r="L690" s="180">
        <f>(L647/L612)*Y80</f>
        <v>0</v>
      </c>
      <c r="M690" s="180">
        <f t="shared" si="20"/>
        <v>2756310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339918</v>
      </c>
      <c r="D692" s="180">
        <f>(D615/D612)*AA76</f>
        <v>0</v>
      </c>
      <c r="E692" s="180">
        <f>(E623/E612)*SUM(C692:D692)</f>
        <v>800192.13095975178</v>
      </c>
      <c r="F692" s="180">
        <f>(F624/F612)*AA64</f>
        <v>0</v>
      </c>
      <c r="G692" s="180">
        <f>(G625/G612)*AA77</f>
        <v>0</v>
      </c>
      <c r="H692" s="180">
        <f>(H628/H612)*AA60</f>
        <v>2.8411727740117687</v>
      </c>
      <c r="I692" s="180">
        <f>(I629/I612)*AA78</f>
        <v>0</v>
      </c>
      <c r="J692" s="180">
        <f>(J630/J612)*AA79</f>
        <v>0</v>
      </c>
      <c r="K692" s="180">
        <f>(K644/K612)*AA75</f>
        <v>-17326.856678553428</v>
      </c>
      <c r="L692" s="180">
        <f>(L647/L612)*AA80</f>
        <v>0</v>
      </c>
      <c r="M692" s="180">
        <f t="shared" si="20"/>
        <v>782868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1860461</v>
      </c>
      <c r="D693" s="180">
        <f>(D615/D612)*AB76</f>
        <v>-469765.16041790613</v>
      </c>
      <c r="E693" s="180">
        <f>(E623/E612)*SUM(C693:D693)</f>
        <v>3273800.9384382614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48723.653295584059</v>
      </c>
      <c r="J693" s="180">
        <f>(J630/J612)*AB79</f>
        <v>0</v>
      </c>
      <c r="K693" s="180">
        <f>(K644/K612)*AB75</f>
        <v>-161428.45716791629</v>
      </c>
      <c r="L693" s="180">
        <f>(L647/L612)*AB80</f>
        <v>0</v>
      </c>
      <c r="M693" s="180">
        <f t="shared" si="20"/>
        <v>2691331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91720</v>
      </c>
      <c r="D694" s="180">
        <f>(D615/D612)*AC76</f>
        <v>0</v>
      </c>
      <c r="E694" s="180">
        <f>(E623/E612)*SUM(C694:D694)</f>
        <v>215915.66863663719</v>
      </c>
      <c r="F694" s="180">
        <f>(F624/F612)*AC64</f>
        <v>0</v>
      </c>
      <c r="G694" s="180">
        <f>(G625/G612)*AC77</f>
        <v>0</v>
      </c>
      <c r="H694" s="180">
        <f>(H628/H612)*AC60</f>
        <v>1.5727920713279433</v>
      </c>
      <c r="I694" s="180">
        <f>(I629/I612)*AC78</f>
        <v>0</v>
      </c>
      <c r="J694" s="180">
        <f>(J630/J612)*AC79</f>
        <v>0</v>
      </c>
      <c r="K694" s="180">
        <f>(K644/K612)*AC75</f>
        <v>-183.42120982684162</v>
      </c>
      <c r="L694" s="180">
        <f>(L647/L612)*AC80</f>
        <v>0</v>
      </c>
      <c r="M694" s="180">
        <f t="shared" si="20"/>
        <v>215734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2618873</v>
      </c>
      <c r="D696" s="180">
        <f>(D615/D612)*AE76</f>
        <v>-951071.41212906374</v>
      </c>
      <c r="E696" s="180">
        <f>(E623/E612)*SUM(C696:D696)</f>
        <v>3926128.3798342613</v>
      </c>
      <c r="F696" s="180">
        <f>(F624/F612)*AE64</f>
        <v>0</v>
      </c>
      <c r="G696" s="180">
        <f>(G625/G612)*AE77</f>
        <v>0</v>
      </c>
      <c r="H696" s="180">
        <f>(H628/H612)*AE60</f>
        <v>66.260207908203029</v>
      </c>
      <c r="I696" s="180">
        <f>(I629/I612)*AE78</f>
        <v>98644.339019722043</v>
      </c>
      <c r="J696" s="180">
        <f>(J630/J612)*AE79</f>
        <v>2689.4051588902003</v>
      </c>
      <c r="K696" s="180">
        <f>(K644/K612)*AE75</f>
        <v>-128163.28749205658</v>
      </c>
      <c r="L696" s="180">
        <f>(L647/L612)*AE80</f>
        <v>0</v>
      </c>
      <c r="M696" s="180">
        <f t="shared" si="20"/>
        <v>2948294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37549559</v>
      </c>
      <c r="D701" s="180">
        <f>(D615/D612)*AJ76</f>
        <v>-18550167.014773503</v>
      </c>
      <c r="E701" s="180">
        <f>(E623/E612)*SUM(C701:D701)</f>
        <v>44725974.969251469</v>
      </c>
      <c r="F701" s="180">
        <f>(F624/F612)*AJ64</f>
        <v>0</v>
      </c>
      <c r="G701" s="180">
        <f>(G625/G612)*AJ77</f>
        <v>0</v>
      </c>
      <c r="H701" s="180">
        <f>(H628/H612)*AJ60</f>
        <v>748.80123163642304</v>
      </c>
      <c r="I701" s="180">
        <f>(I629/I612)*AJ78</f>
        <v>1924007.9562284886</v>
      </c>
      <c r="J701" s="180">
        <f>(J630/J612)*AJ79</f>
        <v>3670.1350209660809</v>
      </c>
      <c r="K701" s="180">
        <f>(K644/K612)*AJ75</f>
        <v>-3287855.0613274495</v>
      </c>
      <c r="L701" s="180">
        <f>(L647/L612)*AJ80</f>
        <v>0</v>
      </c>
      <c r="M701" s="180">
        <f t="shared" si="20"/>
        <v>24816380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1809636</v>
      </c>
      <c r="D702" s="180">
        <f>(D615/D612)*AK76</f>
        <v>0</v>
      </c>
      <c r="E702" s="180">
        <f>(E623/E612)*SUM(C702:D702)</f>
        <v>4260017.0838304572</v>
      </c>
      <c r="F702" s="180">
        <f>(F624/F612)*AK64</f>
        <v>0</v>
      </c>
      <c r="G702" s="180">
        <f>(G625/G612)*AK77</f>
        <v>0</v>
      </c>
      <c r="H702" s="180">
        <f>(H628/H612)*AK60</f>
        <v>44.697735962578001</v>
      </c>
      <c r="I702" s="180">
        <f>(I629/I612)*AK78</f>
        <v>0</v>
      </c>
      <c r="J702" s="180">
        <f>(J630/J612)*AK79</f>
        <v>0</v>
      </c>
      <c r="K702" s="180">
        <f>(K644/K612)*AK75</f>
        <v>-69719.66999995838</v>
      </c>
      <c r="L702" s="180">
        <f>(L647/L612)*AK80</f>
        <v>0</v>
      </c>
      <c r="M702" s="180">
        <f t="shared" si="20"/>
        <v>4190342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153046</v>
      </c>
      <c r="D703" s="180">
        <f>(D615/D612)*AL76</f>
        <v>0</v>
      </c>
      <c r="E703" s="180">
        <f>(E623/E612)*SUM(C703:D703)</f>
        <v>360281.61166771449</v>
      </c>
      <c r="F703" s="180">
        <f>(F624/F612)*AL64</f>
        <v>0</v>
      </c>
      <c r="G703" s="180">
        <f>(G625/G612)*AL77</f>
        <v>0</v>
      </c>
      <c r="H703" s="180">
        <f>(H628/H612)*AL60</f>
        <v>2.7397023177970627</v>
      </c>
      <c r="I703" s="180">
        <f>(I629/I612)*AL78</f>
        <v>0</v>
      </c>
      <c r="J703" s="180">
        <f>(J630/J612)*AL79</f>
        <v>0</v>
      </c>
      <c r="K703" s="180">
        <f>(K644/K612)*AL75</f>
        <v>-8229.7035792087318</v>
      </c>
      <c r="L703" s="180">
        <f>(L647/L612)*AL80</f>
        <v>0</v>
      </c>
      <c r="M703" s="180">
        <f t="shared" si="20"/>
        <v>352055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63072757</v>
      </c>
      <c r="D707" s="180">
        <f>(D615/D612)*AP76</f>
        <v>-20779521.149586596</v>
      </c>
      <c r="E707" s="180">
        <f>(E623/E612)*SUM(C707:D707)</f>
        <v>99561407.51688841</v>
      </c>
      <c r="F707" s="180">
        <f>(F624/F612)*AP64</f>
        <v>0</v>
      </c>
      <c r="G707" s="180">
        <f>(G625/G612)*AP77</f>
        <v>0</v>
      </c>
      <c r="H707" s="180">
        <f>(H628/H612)*AP60</f>
        <v>1562.69576093458</v>
      </c>
      <c r="I707" s="180">
        <f>(I629/I612)*AP78</f>
        <v>2155234.720344156</v>
      </c>
      <c r="J707" s="180">
        <f>(J630/J612)*AP79</f>
        <v>23696.006075612288</v>
      </c>
      <c r="K707" s="180">
        <f>(K644/K612)*AP75</f>
        <v>-4355539.6160434578</v>
      </c>
      <c r="L707" s="180">
        <f>(L647/L612)*AP80</f>
        <v>0</v>
      </c>
      <c r="M707" s="180">
        <f t="shared" si="20"/>
        <v>76606840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3270229</v>
      </c>
      <c r="D713" s="180">
        <f>(D615/D612)*AV76</f>
        <v>0</v>
      </c>
      <c r="E713" s="180">
        <f>(E623/E612)*SUM(C713:D713)</f>
        <v>7698361.1113161948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-94728.25484899919</v>
      </c>
      <c r="L713" s="180">
        <f>(L647/L612)*AV80</f>
        <v>0</v>
      </c>
      <c r="M713" s="180">
        <f t="shared" si="20"/>
        <v>7603633</v>
      </c>
      <c r="N713" s="199" t="s">
        <v>741</v>
      </c>
    </row>
    <row r="715" spans="1:83" ht="12.6" customHeight="1" x14ac:dyDescent="0.25">
      <c r="C715" s="180">
        <f>SUM(C614:C647)+SUM(C668:C713)</f>
        <v>286423911.92000002</v>
      </c>
      <c r="D715" s="180">
        <f>SUM(D616:D647)+SUM(D668:D713)</f>
        <v>-76876064</v>
      </c>
      <c r="E715" s="180">
        <f>SUM(E624:E647)+SUM(E668:E713)</f>
        <v>201028088.61469898</v>
      </c>
      <c r="F715" s="180">
        <f>SUM(F625:F648)+SUM(F668:F713)</f>
        <v>0</v>
      </c>
      <c r="G715" s="180">
        <f>SUM(G626:G647)+SUM(G668:G713)</f>
        <v>278.38814322765904</v>
      </c>
      <c r="H715" s="180">
        <f>SUM(H629:H647)+SUM(H668:H713)</f>
        <v>1037541.1225085311</v>
      </c>
      <c r="I715" s="180">
        <f>SUM(I630:I647)+SUM(I668:I713)</f>
        <v>6791319.1488663331</v>
      </c>
      <c r="J715" s="180">
        <f>SUM(J631:J647)+SUM(J668:J713)</f>
        <v>111841.59802320829</v>
      </c>
      <c r="K715" s="180">
        <f>SUM(K668:K713)</f>
        <v>-12603252.262495589</v>
      </c>
      <c r="L715" s="180">
        <f>SUM(L668:L713)</f>
        <v>0</v>
      </c>
      <c r="M715" s="180">
        <f>SUM(M668:M713)</f>
        <v>138545733</v>
      </c>
      <c r="N715" s="198" t="s">
        <v>742</v>
      </c>
    </row>
    <row r="716" spans="1:83" ht="12.6" customHeight="1" x14ac:dyDescent="0.25">
      <c r="C716" s="180">
        <f>CE71</f>
        <v>286423911.92000002</v>
      </c>
      <c r="D716" s="180">
        <f>D615</f>
        <v>-76876064</v>
      </c>
      <c r="E716" s="180">
        <f>E623</f>
        <v>201028088.61469898</v>
      </c>
      <c r="F716" s="180">
        <f>F624</f>
        <v>0</v>
      </c>
      <c r="G716" s="180">
        <f>G625</f>
        <v>278.38814322765904</v>
      </c>
      <c r="H716" s="180">
        <f>H628</f>
        <v>1037541.1225085314</v>
      </c>
      <c r="I716" s="180">
        <f>I629</f>
        <v>6791319.1488663331</v>
      </c>
      <c r="J716" s="180">
        <f>J630</f>
        <v>111841.59802320831</v>
      </c>
      <c r="K716" s="180">
        <f>K644</f>
        <v>-12603252.262495589</v>
      </c>
      <c r="L716" s="180">
        <f>L647</f>
        <v>0</v>
      </c>
      <c r="M716" s="180">
        <f>C648</f>
        <v>138545732.24000001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205*2017*A</v>
      </c>
      <c r="B722" s="275">
        <f>ROUND(C165,0)</f>
        <v>5325801</v>
      </c>
      <c r="C722" s="275">
        <f>ROUND(C166,0)</f>
        <v>196692</v>
      </c>
      <c r="D722" s="275">
        <f>ROUND(C167,0)</f>
        <v>786065</v>
      </c>
      <c r="E722" s="275">
        <f>ROUND(C168,0)</f>
        <v>10939307</v>
      </c>
      <c r="F722" s="275">
        <f>ROUND(C169,0)</f>
        <v>67956</v>
      </c>
      <c r="G722" s="275">
        <f>ROUND(C170,0)</f>
        <v>3473722</v>
      </c>
      <c r="H722" s="275">
        <f>ROUND(C171+C172,0)</f>
        <v>865070</v>
      </c>
      <c r="I722" s="275">
        <f>ROUND(C175,0)</f>
        <v>8909886</v>
      </c>
      <c r="J722" s="275">
        <f>ROUND(C176,0)</f>
        <v>0</v>
      </c>
      <c r="K722" s="275">
        <f>ROUND(C179,0)</f>
        <v>3415299</v>
      </c>
      <c r="L722" s="275">
        <f>ROUND(C180,0)</f>
        <v>559659</v>
      </c>
      <c r="M722" s="275">
        <f>ROUND(C183,0)</f>
        <v>155822</v>
      </c>
      <c r="N722" s="275">
        <f>ROUND(C184,0)</f>
        <v>2957310</v>
      </c>
      <c r="O722" s="275">
        <f>ROUND(C185,0)</f>
        <v>0</v>
      </c>
      <c r="P722" s="275">
        <f>ROUND(C188,0)</f>
        <v>0</v>
      </c>
      <c r="Q722" s="275">
        <f>ROUND(C189,0)</f>
        <v>964695</v>
      </c>
      <c r="R722" s="275">
        <f>ROUND(B195,0)</f>
        <v>80000</v>
      </c>
      <c r="S722" s="275">
        <f>ROUND(C195,0)</f>
        <v>0</v>
      </c>
      <c r="T722" s="275">
        <f>ROUND(D195,0)</f>
        <v>0</v>
      </c>
      <c r="U722" s="275">
        <f>ROUND(B196,0)</f>
        <v>11748</v>
      </c>
      <c r="V722" s="275">
        <f>ROUND(C196,0)</f>
        <v>256107</v>
      </c>
      <c r="W722" s="275">
        <f>ROUND(D196,0)</f>
        <v>0</v>
      </c>
      <c r="X722" s="275">
        <f>ROUND(B197,0)</f>
        <v>240000</v>
      </c>
      <c r="Y722" s="275">
        <f>ROUND(C197,0)</f>
        <v>951243</v>
      </c>
      <c r="Z722" s="275">
        <f>ROUND(D197,0)</f>
        <v>0</v>
      </c>
      <c r="AA722" s="275">
        <f>ROUND(B198,0)</f>
        <v>1045803</v>
      </c>
      <c r="AB722" s="275">
        <f>ROUND(C198,0)</f>
        <v>2406658</v>
      </c>
      <c r="AC722" s="275">
        <f>ROUND(D198,0)</f>
        <v>274459</v>
      </c>
      <c r="AD722" s="275">
        <f>ROUND(B199,0)</f>
        <v>3521420</v>
      </c>
      <c r="AE722" s="275">
        <f>ROUND(C199,0)</f>
        <v>288960</v>
      </c>
      <c r="AF722" s="275">
        <f>ROUND(D199,0)</f>
        <v>0</v>
      </c>
      <c r="AG722" s="275">
        <f>ROUND(B200,0)</f>
        <v>8662454</v>
      </c>
      <c r="AH722" s="275">
        <f>ROUND(C200,0)</f>
        <v>6418584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3276923</v>
      </c>
      <c r="AQ722" s="275">
        <f>ROUND(C203,0)</f>
        <v>0</v>
      </c>
      <c r="AR722" s="275">
        <f>ROUND(D203,0)</f>
        <v>795247</v>
      </c>
      <c r="AS722" s="275"/>
      <c r="AT722" s="275"/>
      <c r="AU722" s="275"/>
      <c r="AV722" s="275">
        <f>ROUND(B209,0)</f>
        <v>3304</v>
      </c>
      <c r="AW722" s="275">
        <f>ROUND(C209,0)</f>
        <v>228185</v>
      </c>
      <c r="AX722" s="275">
        <f>ROUND(D209,0)</f>
        <v>0</v>
      </c>
      <c r="AY722" s="275">
        <f>ROUND(B210,0)</f>
        <v>8500</v>
      </c>
      <c r="AZ722" s="275">
        <f>ROUND(C210,0)</f>
        <v>830133</v>
      </c>
      <c r="BA722" s="275">
        <f>ROUND(D210,0)</f>
        <v>0</v>
      </c>
      <c r="BB722" s="275">
        <f>ROUND(B211,0)</f>
        <v>127770</v>
      </c>
      <c r="BC722" s="275">
        <f>ROUND(C211,0)</f>
        <v>136256</v>
      </c>
      <c r="BD722" s="275">
        <f>ROUND(D211,0)</f>
        <v>22862</v>
      </c>
      <c r="BE722" s="275">
        <f>ROUND(B212,0)</f>
        <v>418715</v>
      </c>
      <c r="BF722" s="275">
        <f>ROUND(C212,0)</f>
        <v>665751</v>
      </c>
      <c r="BG722" s="275">
        <f>ROUND(D212,0)</f>
        <v>0</v>
      </c>
      <c r="BH722" s="275">
        <f>ROUND(B213,0)</f>
        <v>3610148</v>
      </c>
      <c r="BI722" s="275">
        <f>ROUND(C213,0)</f>
        <v>4293300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145280659</v>
      </c>
      <c r="BU722" s="275">
        <f>ROUND(C224,0)</f>
        <v>78571764</v>
      </c>
      <c r="BV722" s="275">
        <f>ROUND(C225,0)</f>
        <v>6062888</v>
      </c>
      <c r="BW722" s="275">
        <f>ROUND(C226,0)</f>
        <v>0</v>
      </c>
      <c r="BX722" s="275">
        <f>ROUND(C227,0)</f>
        <v>0</v>
      </c>
      <c r="BY722" s="275">
        <f>ROUND(C228,0)</f>
        <v>59208404</v>
      </c>
      <c r="BZ722" s="275">
        <f>ROUND(C231,0)</f>
        <v>0</v>
      </c>
      <c r="CA722" s="275">
        <f>ROUND(C233,0)</f>
        <v>242376</v>
      </c>
      <c r="CB722" s="275">
        <f>ROUND(C234,0)</f>
        <v>3850531</v>
      </c>
      <c r="CC722" s="275">
        <f>ROUND(C238+C239,0)</f>
        <v>6795207</v>
      </c>
      <c r="CD722" s="275">
        <f>D221</f>
        <v>2819968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205*2017*A</v>
      </c>
      <c r="B726" s="275">
        <f>ROUND(C111,0)</f>
        <v>419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2947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11</v>
      </c>
      <c r="M726" s="275">
        <f>ROUND(C119,0)</f>
        <v>0</v>
      </c>
      <c r="N726" s="275">
        <f>ROUND(C120,0)</f>
        <v>0</v>
      </c>
      <c r="O726" s="275">
        <f>ROUND(C121,0)</f>
        <v>9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20</v>
      </c>
      <c r="W726" s="275">
        <f>ROUND(C129,0)</f>
        <v>0</v>
      </c>
      <c r="X726" s="275">
        <f>ROUND(B138,0)</f>
        <v>192</v>
      </c>
      <c r="Y726" s="275">
        <f>ROUND(B139,0)</f>
        <v>1452</v>
      </c>
      <c r="Z726" s="275">
        <f>ROUND(B140,0)</f>
        <v>0</v>
      </c>
      <c r="AA726" s="275">
        <f>ROUND(B141,0)</f>
        <v>7300344</v>
      </c>
      <c r="AB726" s="275">
        <f>ROUND(B142,0)</f>
        <v>244445547</v>
      </c>
      <c r="AC726" s="275">
        <f>ROUND(C138,0)</f>
        <v>56</v>
      </c>
      <c r="AD726" s="275">
        <f>ROUND(C139,0)</f>
        <v>601</v>
      </c>
      <c r="AE726" s="275">
        <f>ROUND(C140,0)</f>
        <v>0</v>
      </c>
      <c r="AF726" s="275">
        <f>ROUND(C141,0)</f>
        <v>2552532</v>
      </c>
      <c r="AG726" s="275">
        <f>ROUND(C142,0)</f>
        <v>107994316</v>
      </c>
      <c r="AH726" s="275">
        <f>ROUND(D138,0)</f>
        <v>171</v>
      </c>
      <c r="AI726" s="275">
        <f>ROUND(D139,0)</f>
        <v>894</v>
      </c>
      <c r="AJ726" s="275">
        <f>ROUND(D140,0)</f>
        <v>0</v>
      </c>
      <c r="AK726" s="275">
        <f>ROUND(D141,0)</f>
        <v>3905936</v>
      </c>
      <c r="AL726" s="275">
        <f>ROUND(D142,0)</f>
        <v>223144808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205*2017*A</v>
      </c>
      <c r="B730" s="275">
        <f>ROUND(C250,0)</f>
        <v>4966082</v>
      </c>
      <c r="C730" s="275">
        <f>ROUND(C251,0)</f>
        <v>0</v>
      </c>
      <c r="D730" s="275">
        <f>ROUND(C252,0)</f>
        <v>83490857</v>
      </c>
      <c r="E730" s="275">
        <f>ROUND(C253,0)</f>
        <v>36668479</v>
      </c>
      <c r="F730" s="275">
        <f>ROUND(C254,0)</f>
        <v>505044</v>
      </c>
      <c r="G730" s="275">
        <f>ROUND(C255,0)</f>
        <v>9636602</v>
      </c>
      <c r="H730" s="275">
        <f>ROUND(C256,0)</f>
        <v>0</v>
      </c>
      <c r="I730" s="275">
        <f>ROUND(C257,0)</f>
        <v>2868552</v>
      </c>
      <c r="J730" s="275">
        <f>ROUND(C258,0)</f>
        <v>1898927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80000</v>
      </c>
      <c r="P730" s="275">
        <f>ROUND(C268,0)</f>
        <v>267855</v>
      </c>
      <c r="Q730" s="275">
        <f>ROUND(C269,0)</f>
        <v>4369246</v>
      </c>
      <c r="R730" s="275">
        <f>ROUND(C270,0)</f>
        <v>3810381</v>
      </c>
      <c r="S730" s="275">
        <f>ROUND(C271,0)</f>
        <v>0</v>
      </c>
      <c r="T730" s="275">
        <f>ROUND(C272,0)</f>
        <v>15081039</v>
      </c>
      <c r="U730" s="275">
        <f>ROUND(C273,0)</f>
        <v>0</v>
      </c>
      <c r="V730" s="275">
        <f>ROUND(C274,0)</f>
        <v>2481677</v>
      </c>
      <c r="W730" s="275">
        <f>ROUND(C275,0)</f>
        <v>0</v>
      </c>
      <c r="X730" s="275">
        <f>ROUND(C276,0)</f>
        <v>10299202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4027599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16393114</v>
      </c>
      <c r="AH730" s="275">
        <f>ROUND(C305,0)</f>
        <v>40540070</v>
      </c>
      <c r="AI730" s="275">
        <f>ROUND(C306,0)</f>
        <v>3295471</v>
      </c>
      <c r="AJ730" s="275">
        <f>ROUND(C307,0)</f>
        <v>3985265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8337303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13871260</v>
      </c>
      <c r="BC730" s="275"/>
      <c r="BD730" s="275"/>
      <c r="BE730" s="275">
        <f>ROUND(C337,0)</f>
        <v>93697</v>
      </c>
      <c r="BF730" s="275">
        <f>ROUND(C336,0)</f>
        <v>0</v>
      </c>
      <c r="BG730" s="275"/>
      <c r="BH730" s="275"/>
      <c r="BI730" s="275">
        <f>ROUND(CE60,2)</f>
        <v>409027.54</v>
      </c>
      <c r="BJ730" s="275">
        <f>ROUND(C359,0)</f>
        <v>13758812</v>
      </c>
      <c r="BK730" s="275">
        <f>ROUND(C360,0)</f>
        <v>575584671</v>
      </c>
      <c r="BL730" s="275">
        <f>ROUND(C364,0)</f>
        <v>291095529</v>
      </c>
      <c r="BM730" s="275">
        <f>ROUND(C365,0)</f>
        <v>4092907</v>
      </c>
      <c r="BN730" s="275">
        <f>ROUND(C366,0)</f>
        <v>4823393</v>
      </c>
      <c r="BO730" s="275">
        <f>ROUND(C370,0)</f>
        <v>79044480</v>
      </c>
      <c r="BP730" s="275">
        <f>ROUND(C371,0)</f>
        <v>0</v>
      </c>
      <c r="BQ730" s="275">
        <f>ROUND(C378,0)</f>
        <v>74872515</v>
      </c>
      <c r="BR730" s="275">
        <f>ROUND(C379,0)</f>
        <v>21654611</v>
      </c>
      <c r="BS730" s="275">
        <f>ROUND(C380,0)</f>
        <v>201977734</v>
      </c>
      <c r="BT730" s="275">
        <f>ROUND(C381,0)</f>
        <v>30132352</v>
      </c>
      <c r="BU730" s="275">
        <f>ROUND(C382,0)</f>
        <v>1135395</v>
      </c>
      <c r="BV730" s="275">
        <f>ROUND(C383,0)</f>
        <v>12743991</v>
      </c>
      <c r="BW730" s="275">
        <f>ROUND(C384,0)</f>
        <v>2525384</v>
      </c>
      <c r="BX730" s="275">
        <f>ROUND(C385,0)</f>
        <v>8909886</v>
      </c>
      <c r="BY730" s="275">
        <f>ROUND(C386,0)</f>
        <v>3974957</v>
      </c>
      <c r="BZ730" s="275">
        <f>ROUND(C387,0)</f>
        <v>3113132</v>
      </c>
      <c r="CA730" s="275">
        <f>ROUND(C388,0)</f>
        <v>964695</v>
      </c>
      <c r="CB730" s="275">
        <f>C363</f>
        <v>2819968</v>
      </c>
      <c r="CC730" s="275">
        <f>ROUND(C389,0)</f>
        <v>3459417</v>
      </c>
      <c r="CD730" s="275">
        <f>ROUND(C392,0)</f>
        <v>1600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205*2017*6010*A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205*2017*6030*A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205*2017*6070*A</v>
      </c>
      <c r="B736" s="275">
        <f>ROUND(E59,0)</f>
        <v>1286</v>
      </c>
      <c r="C736" s="277">
        <f>ROUND(E60,2)</f>
        <v>20.68</v>
      </c>
      <c r="D736" s="275">
        <f>ROUND(E61,0)</f>
        <v>1170111</v>
      </c>
      <c r="E736" s="275">
        <f>ROUND(E62,0)</f>
        <v>318073</v>
      </c>
      <c r="F736" s="275">
        <f>ROUND(E63,0)</f>
        <v>559246</v>
      </c>
      <c r="G736" s="275">
        <f>ROUND(E64,0)</f>
        <v>296120</v>
      </c>
      <c r="H736" s="275">
        <f>ROUND(E65,0)</f>
        <v>0</v>
      </c>
      <c r="I736" s="275">
        <f>ROUND(E66,0)</f>
        <v>20190</v>
      </c>
      <c r="J736" s="275">
        <f>ROUND(E67,0)</f>
        <v>50701</v>
      </c>
      <c r="K736" s="275">
        <f>ROUND(E68,0)</f>
        <v>0</v>
      </c>
      <c r="L736" s="275">
        <f>ROUND(E69,0)</f>
        <v>8484</v>
      </c>
      <c r="M736" s="275">
        <f>ROUND(E70,0)</f>
        <v>0</v>
      </c>
      <c r="N736" s="275">
        <f>ROUND(E75,0)</f>
        <v>4513721</v>
      </c>
      <c r="O736" s="275">
        <f>ROUND(E73,0)</f>
        <v>3438587</v>
      </c>
      <c r="P736" s="275">
        <f>IF(E76&gt;0,ROUND(E76,0),0)</f>
        <v>6867</v>
      </c>
      <c r="Q736" s="275">
        <f>IF(E77&gt;0,ROUND(E77,0),0)</f>
        <v>3858</v>
      </c>
      <c r="R736" s="275">
        <f>IF(E78&gt;0,ROUND(E78,0),0)</f>
        <v>6867</v>
      </c>
      <c r="S736" s="275">
        <f>IF(E79&gt;0,ROUND(E79,0),0)</f>
        <v>72018</v>
      </c>
      <c r="T736" s="277">
        <f>IF(E80&gt;0,ROUND(E80,2),0)</f>
        <v>7.38</v>
      </c>
      <c r="U736" s="275"/>
      <c r="V736" s="276"/>
      <c r="W736" s="275"/>
      <c r="X736" s="275"/>
      <c r="Y736" s="275">
        <f t="shared" si="21"/>
        <v>859154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205*2017*6100*A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205*2017*6120*A</v>
      </c>
      <c r="B738" s="275">
        <f>ROUND(G59,0)</f>
        <v>1661</v>
      </c>
      <c r="C738" s="277">
        <f>ROUND(G60,2)</f>
        <v>22.71</v>
      </c>
      <c r="D738" s="275">
        <f>ROUND(G61,0)</f>
        <v>1575742</v>
      </c>
      <c r="E738" s="275">
        <f>ROUND(G62,0)</f>
        <v>412584</v>
      </c>
      <c r="F738" s="275">
        <f>ROUND(G63,0)</f>
        <v>19240</v>
      </c>
      <c r="G738" s="275">
        <f>ROUND(G64,0)</f>
        <v>75414</v>
      </c>
      <c r="H738" s="275">
        <f>ROUND(G65,0)</f>
        <v>960</v>
      </c>
      <c r="I738" s="275">
        <f>ROUND(G66,0)</f>
        <v>17202</v>
      </c>
      <c r="J738" s="275">
        <f>ROUND(G67,0)</f>
        <v>1</v>
      </c>
      <c r="K738" s="275">
        <f>ROUND(G68,0)</f>
        <v>2281</v>
      </c>
      <c r="L738" s="275">
        <f>ROUND(G69,0)</f>
        <v>24662</v>
      </c>
      <c r="M738" s="275">
        <f>ROUND(G70,0)</f>
        <v>0</v>
      </c>
      <c r="N738" s="275">
        <f>ROUND(G75,0)</f>
        <v>3469624</v>
      </c>
      <c r="O738" s="275">
        <f>ROUND(G73,0)</f>
        <v>3450232</v>
      </c>
      <c r="P738" s="275">
        <f>IF(G76&gt;0,ROUND(G76,0),0)</f>
        <v>4895</v>
      </c>
      <c r="Q738" s="275">
        <f>IF(G77&gt;0,ROUND(G77,0),0)</f>
        <v>4983</v>
      </c>
      <c r="R738" s="275">
        <f>IF(G78&gt;0,ROUND(G78,0),0)</f>
        <v>4895</v>
      </c>
      <c r="S738" s="275">
        <f>IF(G79&gt;0,ROUND(G79,0),0)</f>
        <v>2072</v>
      </c>
      <c r="T738" s="277">
        <f>IF(G80&gt;0,ROUND(G80,2),0)</f>
        <v>8.6999999999999993</v>
      </c>
      <c r="U738" s="275"/>
      <c r="V738" s="276"/>
      <c r="W738" s="275"/>
      <c r="X738" s="275"/>
      <c r="Y738" s="275">
        <f t="shared" si="21"/>
        <v>1535873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205*2017*6140*A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205*2017*6150*A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205*2017*6170*A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205*2017*6200*A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205*2017*6210*A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205*2017*6330*A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205*2017*6400*A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205*2017*7010*A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205*2017*7020*A</v>
      </c>
      <c r="B747" s="275">
        <f>ROUND(P59,0)</f>
        <v>386294</v>
      </c>
      <c r="C747" s="277">
        <f>ROUND(P60,2)</f>
        <v>49.19</v>
      </c>
      <c r="D747" s="275">
        <f>ROUND(P61,0)</f>
        <v>3469427</v>
      </c>
      <c r="E747" s="275">
        <f>ROUND(P62,0)</f>
        <v>901735</v>
      </c>
      <c r="F747" s="275">
        <f>ROUND(P63,0)</f>
        <v>161646</v>
      </c>
      <c r="G747" s="275">
        <f>ROUND(P64,0)</f>
        <v>7490925</v>
      </c>
      <c r="H747" s="275">
        <f>ROUND(P65,0)</f>
        <v>1520</v>
      </c>
      <c r="I747" s="275">
        <f>ROUND(P66,0)</f>
        <v>532803</v>
      </c>
      <c r="J747" s="275">
        <f>ROUND(P67,0)</f>
        <v>216289</v>
      </c>
      <c r="K747" s="275">
        <f>ROUND(P68,0)</f>
        <v>257</v>
      </c>
      <c r="L747" s="275">
        <f>ROUND(P69,0)</f>
        <v>217295</v>
      </c>
      <c r="M747" s="275">
        <f>ROUND(P70,0)</f>
        <v>0</v>
      </c>
      <c r="N747" s="275">
        <f>ROUND(P75,0)</f>
        <v>58367549</v>
      </c>
      <c r="O747" s="275">
        <f>ROUND(P73,0)</f>
        <v>2814508</v>
      </c>
      <c r="P747" s="275">
        <f>IF(P76&gt;0,ROUND(P76,0),0)</f>
        <v>27597</v>
      </c>
      <c r="Q747" s="275">
        <f>IF(P77&gt;0,ROUND(P77,0),0)</f>
        <v>0</v>
      </c>
      <c r="R747" s="275">
        <f>IF(P78&gt;0,ROUND(P78,0),0)</f>
        <v>27597</v>
      </c>
      <c r="S747" s="275">
        <f>IF(P79&gt;0,ROUND(P79,0),0)</f>
        <v>153162</v>
      </c>
      <c r="T747" s="277">
        <f>IF(P80&gt;0,ROUND(P80,2),0)</f>
        <v>30.05</v>
      </c>
      <c r="U747" s="275"/>
      <c r="V747" s="276"/>
      <c r="W747" s="275"/>
      <c r="X747" s="275"/>
      <c r="Y747" s="275">
        <f t="shared" si="21"/>
        <v>10211807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205*2017*7030*A</v>
      </c>
      <c r="B748" s="275">
        <f>ROUND(Q59,0)</f>
        <v>195336</v>
      </c>
      <c r="C748" s="277">
        <f>ROUND(Q60,2)</f>
        <v>20.46</v>
      </c>
      <c r="D748" s="275">
        <f>ROUND(Q61,0)</f>
        <v>1371108</v>
      </c>
      <c r="E748" s="275">
        <f>ROUND(Q62,0)</f>
        <v>345377</v>
      </c>
      <c r="F748" s="275">
        <f>ROUND(Q63,0)</f>
        <v>45544</v>
      </c>
      <c r="G748" s="275">
        <f>ROUND(Q64,0)</f>
        <v>274931</v>
      </c>
      <c r="H748" s="275">
        <f>ROUND(Q65,0)</f>
        <v>480</v>
      </c>
      <c r="I748" s="275">
        <f>ROUND(Q66,0)</f>
        <v>6043</v>
      </c>
      <c r="J748" s="275">
        <f>ROUND(Q67,0)</f>
        <v>1029</v>
      </c>
      <c r="K748" s="275">
        <f>ROUND(Q68,0)</f>
        <v>0</v>
      </c>
      <c r="L748" s="275">
        <f>ROUND(Q69,0)</f>
        <v>5776</v>
      </c>
      <c r="M748" s="275">
        <f>ROUND(Q70,0)</f>
        <v>0</v>
      </c>
      <c r="N748" s="275">
        <f>ROUND(Q75,0)</f>
        <v>4170955</v>
      </c>
      <c r="O748" s="275">
        <f>ROUND(Q73,0)</f>
        <v>182247</v>
      </c>
      <c r="P748" s="275">
        <f>IF(Q76&gt;0,ROUND(Q76,0),0)</f>
        <v>6898</v>
      </c>
      <c r="Q748" s="275">
        <f>IF(Q77&gt;0,ROUND(Q77,0),0)</f>
        <v>0</v>
      </c>
      <c r="R748" s="275">
        <f>IF(Q78&gt;0,ROUND(Q78,0),0)</f>
        <v>6898</v>
      </c>
      <c r="S748" s="275">
        <f>IF(Q79&gt;0,ROUND(Q79,0),0)</f>
        <v>0</v>
      </c>
      <c r="T748" s="277">
        <f>IF(Q80&gt;0,ROUND(Q80,2),0)</f>
        <v>14.53</v>
      </c>
      <c r="U748" s="275"/>
      <c r="V748" s="276"/>
      <c r="W748" s="275"/>
      <c r="X748" s="275"/>
      <c r="Y748" s="275">
        <f t="shared" si="21"/>
        <v>-54508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205*2017*7040*A</v>
      </c>
      <c r="B749" s="275">
        <f>ROUND(R59,0)</f>
        <v>386243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345402</v>
      </c>
      <c r="J749" s="275">
        <f>ROUND(R67,0)</f>
        <v>0</v>
      </c>
      <c r="K749" s="275">
        <f>ROUND(R68,0)</f>
        <v>0</v>
      </c>
      <c r="L749" s="275">
        <f>ROUND(R69,0)</f>
        <v>198160</v>
      </c>
      <c r="M749" s="275">
        <f>ROUND(R70,0)</f>
        <v>0</v>
      </c>
      <c r="N749" s="275">
        <f>ROUND(R75,0)</f>
        <v>26109903</v>
      </c>
      <c r="O749" s="275">
        <f>ROUND(R73,0)</f>
        <v>101863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0.23</v>
      </c>
      <c r="U749" s="275"/>
      <c r="V749" s="276"/>
      <c r="W749" s="275"/>
      <c r="X749" s="275"/>
      <c r="Y749" s="275">
        <f t="shared" si="21"/>
        <v>721219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205*2017*7050*A</v>
      </c>
      <c r="B750" s="275"/>
      <c r="C750" s="277">
        <f>ROUND(S60,2)</f>
        <v>7.5</v>
      </c>
      <c r="D750" s="275">
        <f>ROUND(S61,0)</f>
        <v>265137</v>
      </c>
      <c r="E750" s="275">
        <f>ROUND(S62,0)</f>
        <v>101806</v>
      </c>
      <c r="F750" s="275">
        <f>ROUND(S63,0)</f>
        <v>0</v>
      </c>
      <c r="G750" s="275">
        <f>ROUND(S64,0)</f>
        <v>-12966</v>
      </c>
      <c r="H750" s="275">
        <f>ROUND(S65,0)</f>
        <v>0</v>
      </c>
      <c r="I750" s="275">
        <f>ROUND(S66,0)</f>
        <v>1305</v>
      </c>
      <c r="J750" s="275">
        <f>ROUND(S67,0)</f>
        <v>1</v>
      </c>
      <c r="K750" s="275">
        <f>ROUND(S68,0)</f>
        <v>0</v>
      </c>
      <c r="L750" s="275">
        <f>ROUND(S69,0)</f>
        <v>846</v>
      </c>
      <c r="M750" s="275">
        <f>ROUND(S70,0)</f>
        <v>0</v>
      </c>
      <c r="N750" s="275">
        <f>ROUND(S75,0)</f>
        <v>9159027</v>
      </c>
      <c r="O750" s="275">
        <f>ROUND(S73,0)</f>
        <v>1221372</v>
      </c>
      <c r="P750" s="275">
        <f>IF(S76&gt;0,ROUND(S76,0),0)</f>
        <v>11812</v>
      </c>
      <c r="Q750" s="275">
        <f>IF(S77&gt;0,ROUND(S77,0),0)</f>
        <v>0</v>
      </c>
      <c r="R750" s="275">
        <f>IF(S78&gt;0,ROUND(S78,0),0)</f>
        <v>11812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-7563038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205*2017*7060*A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205*2017*7070*A</v>
      </c>
      <c r="B752" s="275">
        <f>ROUND(U59,0)</f>
        <v>406172</v>
      </c>
      <c r="C752" s="277">
        <f>ROUND(U60,2)</f>
        <v>407828</v>
      </c>
      <c r="D752" s="275">
        <f>ROUND(U61,0)</f>
        <v>2219992</v>
      </c>
      <c r="E752" s="275">
        <f>ROUND(U62,0)</f>
        <v>690482</v>
      </c>
      <c r="F752" s="275">
        <f>ROUND(U63,0)</f>
        <v>36278</v>
      </c>
      <c r="G752" s="275">
        <f>ROUND(U64,0)</f>
        <v>2089026</v>
      </c>
      <c r="H752" s="275">
        <f>ROUND(U65,0)</f>
        <v>0</v>
      </c>
      <c r="I752" s="275">
        <f>ROUND(U66,0)</f>
        <v>821013</v>
      </c>
      <c r="J752" s="275">
        <f>ROUND(U67,0)</f>
        <v>57671</v>
      </c>
      <c r="K752" s="275">
        <f>ROUND(U68,0)</f>
        <v>0</v>
      </c>
      <c r="L752" s="275">
        <f>ROUND(U69,0)</f>
        <v>505138</v>
      </c>
      <c r="M752" s="275">
        <f>ROUND(U70,0)</f>
        <v>0</v>
      </c>
      <c r="N752" s="275">
        <f>ROUND(U75,0)</f>
        <v>39804724</v>
      </c>
      <c r="O752" s="275">
        <f>ROUND(U73,0)</f>
        <v>153565</v>
      </c>
      <c r="P752" s="275">
        <f>IF(U76&gt;0,ROUND(U76,0),0)</f>
        <v>7833</v>
      </c>
      <c r="Q752" s="275">
        <f>IF(U77&gt;0,ROUND(U77,0),0)</f>
        <v>0</v>
      </c>
      <c r="R752" s="275">
        <f>IF(U78&gt;0,ROUND(U78,0),0)</f>
        <v>7833</v>
      </c>
      <c r="S752" s="275">
        <f>IF(U79&gt;0,ROUND(U79,0),0)</f>
        <v>1033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9854442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205*2017*7110*A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205*2017*7120*A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205*2017*7130*A</v>
      </c>
      <c r="B755" s="275">
        <f>ROUND(X59,0)</f>
        <v>0</v>
      </c>
      <c r="C755" s="277">
        <f>ROUND(X60,2)</f>
        <v>3.82</v>
      </c>
      <c r="D755" s="275">
        <f>ROUND(X61,0)</f>
        <v>233754</v>
      </c>
      <c r="E755" s="275">
        <f>ROUND(X62,0)</f>
        <v>72274</v>
      </c>
      <c r="F755" s="275">
        <f>ROUND(X63,0)</f>
        <v>0</v>
      </c>
      <c r="G755" s="275">
        <f>ROUND(X64,0)</f>
        <v>125503</v>
      </c>
      <c r="H755" s="275">
        <f>ROUND(X65,0)</f>
        <v>0</v>
      </c>
      <c r="I755" s="275">
        <f>ROUND(X66,0)</f>
        <v>630545</v>
      </c>
      <c r="J755" s="275">
        <f>ROUND(X67,0)</f>
        <v>0</v>
      </c>
      <c r="K755" s="275">
        <f>ROUND(X68,0)</f>
        <v>0</v>
      </c>
      <c r="L755" s="275">
        <f>ROUND(X69,0)</f>
        <v>510</v>
      </c>
      <c r="M755" s="275">
        <f>ROUND(X70,0)</f>
        <v>0</v>
      </c>
      <c r="N755" s="275">
        <f>ROUND(X75,0)</f>
        <v>10016677</v>
      </c>
      <c r="O755" s="275">
        <f>ROUND(X73,0)</f>
        <v>36843</v>
      </c>
      <c r="P755" s="275">
        <f>IF(X76&gt;0,ROUND(X76,0),0)</f>
        <v>3268</v>
      </c>
      <c r="Q755" s="275">
        <f>IF(X77&gt;0,ROUND(X77,0),0)</f>
        <v>0</v>
      </c>
      <c r="R755" s="275">
        <f>IF(X78&gt;0,ROUND(X78,0),0)</f>
        <v>3268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16997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205*2017*7140*A</v>
      </c>
      <c r="B756" s="275">
        <f>ROUND(Y59,0)</f>
        <v>586384</v>
      </c>
      <c r="C756" s="277">
        <f>ROUND(Y60,2)</f>
        <v>56.56</v>
      </c>
      <c r="D756" s="275">
        <f>ROUND(Y61,0)</f>
        <v>3747464</v>
      </c>
      <c r="E756" s="275">
        <f>ROUND(Y62,0)</f>
        <v>976092</v>
      </c>
      <c r="F756" s="275">
        <f>ROUND(Y63,0)</f>
        <v>62101</v>
      </c>
      <c r="G756" s="275">
        <f>ROUND(Y64,0)</f>
        <v>650408</v>
      </c>
      <c r="H756" s="275">
        <f>ROUND(Y65,0)</f>
        <v>1160</v>
      </c>
      <c r="I756" s="275">
        <f>ROUND(Y66,0)</f>
        <v>2818343</v>
      </c>
      <c r="J756" s="275">
        <f>ROUND(Y67,0)</f>
        <v>672100</v>
      </c>
      <c r="K756" s="275">
        <f>ROUND(Y68,0)</f>
        <v>0</v>
      </c>
      <c r="L756" s="275">
        <f>ROUND(Y69,0)</f>
        <v>209240</v>
      </c>
      <c r="M756" s="275">
        <f>ROUND(Y70,0)</f>
        <v>0</v>
      </c>
      <c r="N756" s="275">
        <f>ROUND(Y75,0)</f>
        <v>53881741</v>
      </c>
      <c r="O756" s="275">
        <f>ROUND(Y73,0)</f>
        <v>45135</v>
      </c>
      <c r="P756" s="275">
        <f>IF(Y76&gt;0,ROUND(Y76,0),0)</f>
        <v>25353</v>
      </c>
      <c r="Q756" s="275">
        <f>IF(Y77&gt;0,ROUND(Y77,0),0)</f>
        <v>0</v>
      </c>
      <c r="R756" s="275">
        <f>IF(Y78&gt;0,ROUND(Y78,0),0)</f>
        <v>25353</v>
      </c>
      <c r="S756" s="275">
        <f>IF(Y79&gt;0,ROUND(Y79,0),0)</f>
        <v>37989</v>
      </c>
      <c r="T756" s="277">
        <f>IF(Y80&gt;0,ROUND(Y80,2),0)</f>
        <v>0.84</v>
      </c>
      <c r="U756" s="275"/>
      <c r="V756" s="276"/>
      <c r="W756" s="275"/>
      <c r="X756" s="275"/>
      <c r="Y756" s="275">
        <f t="shared" si="21"/>
        <v>2756310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205*2017*7150*A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205*2017*7160*A</v>
      </c>
      <c r="B758" s="275">
        <f>ROUND(AA59,0)</f>
        <v>14295</v>
      </c>
      <c r="C758" s="277">
        <f>ROUND(AA60,2)</f>
        <v>1.1200000000000001</v>
      </c>
      <c r="D758" s="275">
        <f>ROUND(AA61,0)</f>
        <v>108561</v>
      </c>
      <c r="E758" s="275">
        <f>ROUND(AA62,0)</f>
        <v>28585</v>
      </c>
      <c r="F758" s="275">
        <f>ROUND(AA63,0)</f>
        <v>0</v>
      </c>
      <c r="G758" s="275">
        <f>ROUND(AA64,0)</f>
        <v>130395</v>
      </c>
      <c r="H758" s="275">
        <f>ROUND(AA65,0)</f>
        <v>0</v>
      </c>
      <c r="I758" s="275">
        <f>ROUND(AA66,0)</f>
        <v>9817</v>
      </c>
      <c r="J758" s="275">
        <f>ROUND(AA67,0)</f>
        <v>0</v>
      </c>
      <c r="K758" s="275">
        <f>ROUND(AA68,0)</f>
        <v>0</v>
      </c>
      <c r="L758" s="275">
        <f>ROUND(AA69,0)</f>
        <v>62560</v>
      </c>
      <c r="M758" s="275">
        <f>ROUND(AA70,0)</f>
        <v>0</v>
      </c>
      <c r="N758" s="275">
        <f>ROUND(AA75,0)</f>
        <v>810225</v>
      </c>
      <c r="O758" s="275">
        <f>ROUND(AA73,0)</f>
        <v>134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782868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205*2017*7170*A</v>
      </c>
      <c r="B759" s="275"/>
      <c r="C759" s="277">
        <f>ROUND(AB60,2)</f>
        <v>0</v>
      </c>
      <c r="D759" s="275">
        <f>ROUND(AB61,0)</f>
        <v>681507</v>
      </c>
      <c r="E759" s="275">
        <f>ROUND(AB62,0)</f>
        <v>136680</v>
      </c>
      <c r="F759" s="275">
        <f>ROUND(AB63,0)</f>
        <v>0</v>
      </c>
      <c r="G759" s="275">
        <f>ROUND(AB64,0)</f>
        <v>802765</v>
      </c>
      <c r="H759" s="275">
        <f>ROUND(AB65,0)</f>
        <v>0</v>
      </c>
      <c r="I759" s="275">
        <f>ROUND(AB66,0)</f>
        <v>201522</v>
      </c>
      <c r="J759" s="275">
        <f>ROUND(AB67,0)</f>
        <v>24898</v>
      </c>
      <c r="K759" s="275">
        <f>ROUND(AB68,0)</f>
        <v>0</v>
      </c>
      <c r="L759" s="275">
        <f>ROUND(AB69,0)</f>
        <v>13089</v>
      </c>
      <c r="M759" s="275">
        <f>ROUND(AB70,0)</f>
        <v>0</v>
      </c>
      <c r="N759" s="275">
        <f>ROUND(AB75,0)</f>
        <v>7548592</v>
      </c>
      <c r="O759" s="275">
        <f>ROUND(AB73,0)</f>
        <v>675937</v>
      </c>
      <c r="P759" s="275">
        <f>IF(AB76&gt;0,ROUND(AB76,0),0)</f>
        <v>2198</v>
      </c>
      <c r="Q759" s="275">
        <f>IF(AB77&gt;0,ROUND(AB77,0),0)</f>
        <v>0</v>
      </c>
      <c r="R759" s="275">
        <f>IF(AB78&gt;0,ROUND(AB78,0),0)</f>
        <v>2198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2691331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205*2017*7180*A</v>
      </c>
      <c r="B760" s="275">
        <f>ROUND(AC59,0)</f>
        <v>52</v>
      </c>
      <c r="C760" s="277">
        <f>ROUND(AC60,2)</f>
        <v>0.62</v>
      </c>
      <c r="D760" s="275">
        <f>ROUND(AC61,0)</f>
        <v>50007</v>
      </c>
      <c r="E760" s="275">
        <f>ROUND(AC62,0)</f>
        <v>10739</v>
      </c>
      <c r="F760" s="275">
        <f>ROUND(AC63,0)</f>
        <v>2293</v>
      </c>
      <c r="G760" s="275">
        <f>ROUND(AC64,0)</f>
        <v>4012</v>
      </c>
      <c r="H760" s="275">
        <f>ROUND(AC65,0)</f>
        <v>120</v>
      </c>
      <c r="I760" s="275">
        <f>ROUND(AC66,0)</f>
        <v>0</v>
      </c>
      <c r="J760" s="275">
        <f>ROUND(AC67,0)</f>
        <v>0</v>
      </c>
      <c r="K760" s="275">
        <f>ROUND(AC68,0)</f>
        <v>0</v>
      </c>
      <c r="L760" s="275">
        <f>ROUND(AC69,0)</f>
        <v>24549</v>
      </c>
      <c r="M760" s="275">
        <f>ROUND(AC70,0)</f>
        <v>0</v>
      </c>
      <c r="N760" s="275">
        <f>ROUND(AC75,0)</f>
        <v>8577</v>
      </c>
      <c r="O760" s="275">
        <f>ROUND(AC73,0)</f>
        <v>8531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215734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205*2017*7190*A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205*2017*7200*A</v>
      </c>
      <c r="B762" s="275">
        <f>ROUND(AE59,0)</f>
        <v>64474</v>
      </c>
      <c r="C762" s="277">
        <f>ROUND(AE60,2)</f>
        <v>26.12</v>
      </c>
      <c r="D762" s="275">
        <f>ROUND(AE61,0)</f>
        <v>1844830</v>
      </c>
      <c r="E762" s="275">
        <f>ROUND(AE62,0)</f>
        <v>544220</v>
      </c>
      <c r="F762" s="275">
        <f>ROUND(AE63,0)</f>
        <v>0</v>
      </c>
      <c r="G762" s="275">
        <f>ROUND(AE64,0)</f>
        <v>65540</v>
      </c>
      <c r="H762" s="275">
        <f>ROUND(AE65,0)</f>
        <v>4810</v>
      </c>
      <c r="I762" s="275">
        <f>ROUND(AE66,0)</f>
        <v>6915</v>
      </c>
      <c r="J762" s="275">
        <f>ROUND(AE67,0)</f>
        <v>21345</v>
      </c>
      <c r="K762" s="275">
        <f>ROUND(AE68,0)</f>
        <v>0</v>
      </c>
      <c r="L762" s="275">
        <f>ROUND(AE69,0)</f>
        <v>131213</v>
      </c>
      <c r="M762" s="275">
        <f>ROUND(AE70,0)</f>
        <v>0</v>
      </c>
      <c r="N762" s="275">
        <f>ROUND(AE75,0)</f>
        <v>5993072</v>
      </c>
      <c r="O762" s="275">
        <f>ROUND(AE73,0)</f>
        <v>0</v>
      </c>
      <c r="P762" s="275">
        <f>IF(AE76&gt;0,ROUND(AE76,0),0)</f>
        <v>4450</v>
      </c>
      <c r="Q762" s="275">
        <f>IF(AE77&gt;0,ROUND(AE77,0),0)</f>
        <v>0</v>
      </c>
      <c r="R762" s="275">
        <f>IF(AE78&gt;0,ROUND(AE78,0),0)</f>
        <v>4450</v>
      </c>
      <c r="S762" s="275">
        <f>IF(AE79&gt;0,ROUND(AE79,0),0)</f>
        <v>8756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2948294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205*2017*7220*A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205*2017*7230*A</v>
      </c>
      <c r="B764" s="275">
        <f>ROUND(AG59,0)</f>
        <v>0</v>
      </c>
      <c r="C764" s="277">
        <f>ROUND(AG60,2)</f>
        <v>0</v>
      </c>
      <c r="D764" s="275">
        <f>ROUND(AG61,0)</f>
        <v>0</v>
      </c>
      <c r="E764" s="275">
        <f>ROUND(AG62,0)</f>
        <v>0</v>
      </c>
      <c r="F764" s="275">
        <f>ROUND(AG63,0)</f>
        <v>0</v>
      </c>
      <c r="G764" s="275">
        <f>ROUND(AG64,0)</f>
        <v>0</v>
      </c>
      <c r="H764" s="275">
        <f>ROUND(AG65,0)</f>
        <v>0</v>
      </c>
      <c r="I764" s="275">
        <f>ROUND(AG66,0)</f>
        <v>0</v>
      </c>
      <c r="J764" s="275">
        <f>ROUND(AG67,0)</f>
        <v>0</v>
      </c>
      <c r="K764" s="275">
        <f>ROUND(AG68,0)</f>
        <v>0</v>
      </c>
      <c r="L764" s="275">
        <f>ROUND(AG69,0)</f>
        <v>0</v>
      </c>
      <c r="M764" s="275">
        <f>ROUND(AG70,0)</f>
        <v>0</v>
      </c>
      <c r="N764" s="275">
        <f>ROUND(AG75,0)</f>
        <v>0</v>
      </c>
      <c r="O764" s="275">
        <f>ROUND(AG73,0)</f>
        <v>0</v>
      </c>
      <c r="P764" s="275">
        <f>IF(AG76&gt;0,ROUND(AG76,0),0)</f>
        <v>0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0</v>
      </c>
      <c r="U764" s="275"/>
      <c r="V764" s="276"/>
      <c r="W764" s="275"/>
      <c r="X764" s="275"/>
      <c r="Y764" s="275">
        <f t="shared" si="21"/>
        <v>0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205*2017*7240*A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205*2017*7250*A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205*2017*7260*A</v>
      </c>
      <c r="B767" s="275">
        <f>ROUND(AJ59,0)</f>
        <v>327577</v>
      </c>
      <c r="C767" s="277">
        <f>ROUND(AJ60,2)</f>
        <v>295.18</v>
      </c>
      <c r="D767" s="275">
        <f>ROUND(AJ61,0)</f>
        <v>16930182</v>
      </c>
      <c r="E767" s="275">
        <f>ROUND(AJ62,0)</f>
        <v>4829731</v>
      </c>
      <c r="F767" s="275">
        <f>ROUND(AJ63,0)</f>
        <v>1363780</v>
      </c>
      <c r="G767" s="275">
        <f>ROUND(AJ64,0)</f>
        <v>10133505</v>
      </c>
      <c r="H767" s="275">
        <f>ROUND(AJ65,0)</f>
        <v>51257</v>
      </c>
      <c r="I767" s="275">
        <f>ROUND(AJ66,0)</f>
        <v>422248</v>
      </c>
      <c r="J767" s="275">
        <f>ROUND(AJ67,0)</f>
        <v>407569</v>
      </c>
      <c r="K767" s="275">
        <f>ROUND(AJ68,0)</f>
        <v>1141489</v>
      </c>
      <c r="L767" s="275">
        <f>ROUND(AJ69,0)</f>
        <v>2269798</v>
      </c>
      <c r="M767" s="275">
        <f>ROUND(AJ70,0)</f>
        <v>0</v>
      </c>
      <c r="N767" s="275">
        <f>ROUND(AJ75,0)</f>
        <v>153744122</v>
      </c>
      <c r="O767" s="275">
        <f>ROUND(AJ73,0)</f>
        <v>9556</v>
      </c>
      <c r="P767" s="275">
        <f>IF(AJ76&gt;0,ROUND(AJ76,0),0)</f>
        <v>86795</v>
      </c>
      <c r="Q767" s="275">
        <f>IF(AJ77&gt;0,ROUND(AJ77,0),0)</f>
        <v>0</v>
      </c>
      <c r="R767" s="275">
        <f>IF(AJ78&gt;0,ROUND(AJ78,0),0)</f>
        <v>86795</v>
      </c>
      <c r="S767" s="275">
        <f>IF(AJ79&gt;0,ROUND(AJ79,0),0)</f>
        <v>11949</v>
      </c>
      <c r="T767" s="277">
        <f>IF(AJ80&gt;0,ROUND(AJ80,2),0)</f>
        <v>29.43</v>
      </c>
      <c r="U767" s="275"/>
      <c r="V767" s="276"/>
      <c r="W767" s="275"/>
      <c r="X767" s="275"/>
      <c r="Y767" s="275">
        <f t="shared" si="21"/>
        <v>24816380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205*2017*7310*A</v>
      </c>
      <c r="B768" s="275">
        <f>ROUND(AK59,0)</f>
        <v>6570</v>
      </c>
      <c r="C768" s="277">
        <f>ROUND(AK60,2)</f>
        <v>17.62</v>
      </c>
      <c r="D768" s="275">
        <f>ROUND(AK61,0)</f>
        <v>1068341</v>
      </c>
      <c r="E768" s="275">
        <f>ROUND(AK62,0)</f>
        <v>339294</v>
      </c>
      <c r="F768" s="275">
        <f>ROUND(AK63,0)</f>
        <v>63834</v>
      </c>
      <c r="G768" s="275">
        <f>ROUND(AK64,0)</f>
        <v>191043</v>
      </c>
      <c r="H768" s="275">
        <f>ROUND(AK65,0)</f>
        <v>720</v>
      </c>
      <c r="I768" s="275">
        <f>ROUND(AK66,0)</f>
        <v>67484</v>
      </c>
      <c r="J768" s="275">
        <f>ROUND(AK67,0)</f>
        <v>826</v>
      </c>
      <c r="K768" s="275">
        <f>ROUND(AK68,0)</f>
        <v>39804</v>
      </c>
      <c r="L768" s="275">
        <f>ROUND(AK69,0)</f>
        <v>38290</v>
      </c>
      <c r="M768" s="275">
        <f>ROUND(AK70,0)</f>
        <v>0</v>
      </c>
      <c r="N768" s="275">
        <f>ROUND(AK75,0)</f>
        <v>3260177</v>
      </c>
      <c r="O768" s="275">
        <f>ROUND(AK73,0)</f>
        <v>753050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4190342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205*2017*7320*A</v>
      </c>
      <c r="B769" s="275">
        <f>ROUND(AL59,0)</f>
        <v>874</v>
      </c>
      <c r="C769" s="277">
        <f>ROUND(AL60,2)</f>
        <v>1.08</v>
      </c>
      <c r="D769" s="275">
        <f>ROUND(AL61,0)</f>
        <v>97667</v>
      </c>
      <c r="E769" s="275">
        <f>ROUND(AL62,0)</f>
        <v>14928</v>
      </c>
      <c r="F769" s="275">
        <f>ROUND(AL63,0)</f>
        <v>30172</v>
      </c>
      <c r="G769" s="275">
        <f>ROUND(AL64,0)</f>
        <v>1760</v>
      </c>
      <c r="H769" s="275">
        <f>ROUND(AL65,0)</f>
        <v>0</v>
      </c>
      <c r="I769" s="275">
        <f>ROUND(AL66,0)</f>
        <v>8478</v>
      </c>
      <c r="J769" s="275">
        <f>ROUND(AL67,0)</f>
        <v>0</v>
      </c>
      <c r="K769" s="275">
        <f>ROUND(AL68,0)</f>
        <v>0</v>
      </c>
      <c r="L769" s="275">
        <f>ROUND(AL69,0)</f>
        <v>41</v>
      </c>
      <c r="M769" s="275">
        <f>ROUND(AL70,0)</f>
        <v>0</v>
      </c>
      <c r="N769" s="275">
        <f>ROUND(AL75,0)</f>
        <v>384831</v>
      </c>
      <c r="O769" s="275">
        <f>ROUND(AL73,0)</f>
        <v>384614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352055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205*2017*7330*A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205*2017*7340*A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205*2017*7350*A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205*2017*7380*A</v>
      </c>
      <c r="B773" s="275">
        <f>ROUND(AP59,0)</f>
        <v>517147</v>
      </c>
      <c r="C773" s="277">
        <f>ROUND(AP60,2)</f>
        <v>616.02</v>
      </c>
      <c r="D773" s="275">
        <f>ROUND(AP61,0)</f>
        <v>36907612</v>
      </c>
      <c r="E773" s="275">
        <f>ROUND(AP62,0)</f>
        <v>9945638</v>
      </c>
      <c r="F773" s="275">
        <f>ROUND(AP63,0)</f>
        <v>3101210</v>
      </c>
      <c r="G773" s="275">
        <f>ROUND(AP64,0)</f>
        <v>6735641</v>
      </c>
      <c r="H773" s="275">
        <f>ROUND(AP65,0)</f>
        <v>425903</v>
      </c>
      <c r="I773" s="275">
        <f>ROUND(AP66,0)</f>
        <v>1918257</v>
      </c>
      <c r="J773" s="275">
        <f>ROUND(AP67,0)</f>
        <v>669453</v>
      </c>
      <c r="K773" s="275">
        <f>ROUND(AP68,0)</f>
        <v>491364</v>
      </c>
      <c r="L773" s="275">
        <f>ROUND(AP69,0)</f>
        <v>2877679</v>
      </c>
      <c r="M773" s="275">
        <f>ROUND(AP70,0)</f>
        <v>0</v>
      </c>
      <c r="N773" s="275">
        <f>ROUND(AP75,0)</f>
        <v>203670357</v>
      </c>
      <c r="O773" s="275">
        <f>ROUND(AP73,0)</f>
        <v>264245</v>
      </c>
      <c r="P773" s="275">
        <f>IF(AP76&gt;0,ROUND(AP76,0),0)</f>
        <v>97226</v>
      </c>
      <c r="Q773" s="275">
        <f>IF(AP77&gt;0,ROUND(AP77,0),0)</f>
        <v>0</v>
      </c>
      <c r="R773" s="275">
        <f>IF(AP78&gt;0,ROUND(AP78,0),0)</f>
        <v>97226</v>
      </c>
      <c r="S773" s="275">
        <f>IF(AP79&gt;0,ROUND(AP79,0),0)</f>
        <v>77148</v>
      </c>
      <c r="T773" s="277">
        <f>IF(AP80&gt;0,ROUND(AP80,2),0)</f>
        <v>61.56</v>
      </c>
      <c r="U773" s="275"/>
      <c r="V773" s="276"/>
      <c r="W773" s="275"/>
      <c r="X773" s="275"/>
      <c r="Y773" s="275">
        <f t="shared" si="21"/>
        <v>76606840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205*2017*7390*A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205*2017*7400*A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205*2017*7410*A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205*2017*7420*A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205*2017*7430*A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205*2017*7490*A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3270229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4429609</v>
      </c>
      <c r="O779" s="275">
        <f>ROUND(AV73,0)</f>
        <v>218394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7603633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205*2017*8200*A</v>
      </c>
      <c r="B780" s="275"/>
      <c r="C780" s="277">
        <f>ROUND(AW60,2)</f>
        <v>2.5299999999999998</v>
      </c>
      <c r="D780" s="275">
        <f>ROUND(AW61,0)</f>
        <v>138193</v>
      </c>
      <c r="E780" s="275">
        <f>ROUND(AW62,0)</f>
        <v>43629</v>
      </c>
      <c r="F780" s="275">
        <f>ROUND(AW63,0)</f>
        <v>0</v>
      </c>
      <c r="G780" s="275">
        <f>ROUND(AW64,0)</f>
        <v>1729</v>
      </c>
      <c r="H780" s="275">
        <f>ROUND(AW65,0)</f>
        <v>0</v>
      </c>
      <c r="I780" s="275">
        <f>ROUND(AW66,0)</f>
        <v>10983</v>
      </c>
      <c r="J780" s="275">
        <f>ROUND(AW67,0)</f>
        <v>0</v>
      </c>
      <c r="K780" s="275">
        <f>ROUND(AW68,0)</f>
        <v>0</v>
      </c>
      <c r="L780" s="275">
        <f>ROUND(AW69,0)</f>
        <v>4843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205*2017*8310*A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205*2017*8320*A</v>
      </c>
      <c r="B782" s="275">
        <f>ROUND(AY59,0)</f>
        <v>0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12</v>
      </c>
      <c r="H782" s="275">
        <f>ROUND(AY65,0)</f>
        <v>0</v>
      </c>
      <c r="I782" s="275">
        <f>ROUND(AY66,0)</f>
        <v>0</v>
      </c>
      <c r="J782" s="275">
        <f>ROUND(AY67,0)</f>
        <v>0</v>
      </c>
      <c r="K782" s="275">
        <f>ROUND(AY68,0)</f>
        <v>0</v>
      </c>
      <c r="L782" s="275">
        <f>ROUND(AY69,0)</f>
        <v>71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205*2017*8330*A</v>
      </c>
      <c r="B783" s="275">
        <f>ROUND(AZ59,0)</f>
        <v>8841</v>
      </c>
      <c r="C783" s="277">
        <f>ROUND(AZ60,2)</f>
        <v>7.21</v>
      </c>
      <c r="D783" s="275">
        <f>ROUND(AZ61,0)</f>
        <v>240326</v>
      </c>
      <c r="E783" s="275">
        <f>ROUND(AZ62,0)</f>
        <v>89824</v>
      </c>
      <c r="F783" s="275">
        <f>ROUND(AZ63,0)</f>
        <v>0</v>
      </c>
      <c r="G783" s="275">
        <f>ROUND(AZ64,0)</f>
        <v>307825</v>
      </c>
      <c r="H783" s="275">
        <f>ROUND(AZ65,0)</f>
        <v>120</v>
      </c>
      <c r="I783" s="275">
        <f>ROUND(AZ66,0)</f>
        <v>6416</v>
      </c>
      <c r="J783" s="275">
        <f>ROUND(AZ67,0)</f>
        <v>3175</v>
      </c>
      <c r="K783" s="275">
        <f>ROUND(AZ68,0)</f>
        <v>0</v>
      </c>
      <c r="L783" s="275">
        <f>ROUND(AZ69,0)</f>
        <v>11665</v>
      </c>
      <c r="M783" s="275">
        <f>ROUND(AZ70,0)</f>
        <v>0</v>
      </c>
      <c r="N783" s="275"/>
      <c r="O783" s="275"/>
      <c r="P783" s="275">
        <f>IF(AZ76&gt;0,ROUND(AZ76,0),0)</f>
        <v>1642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205*2017*8350*A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21696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11649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205*2017*8360*A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205*2017*8370*A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205*2017*8420*A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205*2017*8430*A</v>
      </c>
      <c r="B788" s="275">
        <f>ROUND(BE59,0)</f>
        <v>375361</v>
      </c>
      <c r="C788" s="277">
        <f>ROUND(BE60,2)</f>
        <v>13.77</v>
      </c>
      <c r="D788" s="275">
        <f>ROUND(BE61,0)</f>
        <v>656479</v>
      </c>
      <c r="E788" s="275">
        <f>ROUND(BE62,0)</f>
        <v>193655</v>
      </c>
      <c r="F788" s="275">
        <f>ROUND(BE63,0)</f>
        <v>0</v>
      </c>
      <c r="G788" s="275">
        <f>ROUND(BE64,0)</f>
        <v>125537</v>
      </c>
      <c r="H788" s="275">
        <f>ROUND(BE65,0)</f>
        <v>282938</v>
      </c>
      <c r="I788" s="275">
        <f>ROUND(BE66,0)</f>
        <v>874705</v>
      </c>
      <c r="J788" s="275">
        <f>ROUND(BE67,0)</f>
        <v>24565</v>
      </c>
      <c r="K788" s="275">
        <f>ROUND(BE68,0)</f>
        <v>575</v>
      </c>
      <c r="L788" s="275">
        <f>ROUND(BE69,0)</f>
        <v>9962</v>
      </c>
      <c r="M788" s="275">
        <f>ROUND(BE70,0)</f>
        <v>0</v>
      </c>
      <c r="N788" s="275"/>
      <c r="O788" s="275"/>
      <c r="P788" s="275">
        <f>IF(BE76&gt;0,ROUND(BE76,0),0)</f>
        <v>15663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205*2017*8460*A</v>
      </c>
      <c r="B789" s="275"/>
      <c r="C789" s="277">
        <f>ROUND(BF60,2)</f>
        <v>33.04</v>
      </c>
      <c r="D789" s="275">
        <f>ROUND(BF61,0)</f>
        <v>1003593</v>
      </c>
      <c r="E789" s="275">
        <f>ROUND(BF62,0)</f>
        <v>439773</v>
      </c>
      <c r="F789" s="275">
        <f>ROUND(BF63,0)</f>
        <v>0</v>
      </c>
      <c r="G789" s="275">
        <f>ROUND(BF64,0)</f>
        <v>643607</v>
      </c>
      <c r="H789" s="275">
        <f>ROUND(BF65,0)</f>
        <v>177258</v>
      </c>
      <c r="I789" s="275">
        <f>ROUND(BF66,0)</f>
        <v>35188</v>
      </c>
      <c r="J789" s="275">
        <f>ROUND(BF67,0)</f>
        <v>1330</v>
      </c>
      <c r="K789" s="275">
        <f>ROUND(BF68,0)</f>
        <v>0</v>
      </c>
      <c r="L789" s="275">
        <f>ROUND(BF69,0)</f>
        <v>5070</v>
      </c>
      <c r="M789" s="275">
        <f>ROUND(BF70,0)</f>
        <v>0</v>
      </c>
      <c r="N789" s="275"/>
      <c r="O789" s="275"/>
      <c r="P789" s="275">
        <f>IF(BF76&gt;0,ROUND(BF76,0),0)</f>
        <v>1315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205*2017*8470*A</v>
      </c>
      <c r="B790" s="275"/>
      <c r="C790" s="277">
        <f>ROUND(BG60,2)</f>
        <v>3.58</v>
      </c>
      <c r="D790" s="275">
        <f>ROUND(BG61,0)</f>
        <v>122040</v>
      </c>
      <c r="E790" s="275">
        <f>ROUND(BG62,0)</f>
        <v>48210</v>
      </c>
      <c r="F790" s="275">
        <f>ROUND(BG63,0)</f>
        <v>0</v>
      </c>
      <c r="G790" s="275">
        <f>ROUND(BG64,0)</f>
        <v>1713</v>
      </c>
      <c r="H790" s="275">
        <f>ROUND(BG65,0)</f>
        <v>933</v>
      </c>
      <c r="I790" s="275">
        <f>ROUND(BG66,0)</f>
        <v>325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205*2017*8480*A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186</v>
      </c>
      <c r="H791" s="275">
        <f>ROUND(BH65,0)</f>
        <v>0</v>
      </c>
      <c r="I791" s="275">
        <f>ROUND(BH66,0)</f>
        <v>130028</v>
      </c>
      <c r="J791" s="275">
        <f>ROUND(BH67,0)</f>
        <v>252738</v>
      </c>
      <c r="K791" s="275">
        <f>ROUND(BH68,0)</f>
        <v>0</v>
      </c>
      <c r="L791" s="275">
        <f>ROUND(BH69,0)</f>
        <v>28815</v>
      </c>
      <c r="M791" s="275">
        <f>ROUND(BH70,0)</f>
        <v>0</v>
      </c>
      <c r="N791" s="275"/>
      <c r="O791" s="275"/>
      <c r="P791" s="275">
        <f>IF(BH76&gt;0,ROUND(BH76,0),0)</f>
        <v>3673</v>
      </c>
      <c r="Q791" s="275">
        <f>IF(BH77&gt;0,ROUND(BH77,0),0)</f>
        <v>0</v>
      </c>
      <c r="R791" s="275">
        <f>IF(BH78&gt;0,ROUND(BH78,0),0)</f>
        <v>3673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205*2017*8490*A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205*2017*8510*A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587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205*2017*8530*A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3866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205*2017*8560*A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205*2017*8590*A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205*2017*8610*A</v>
      </c>
      <c r="B797" s="275"/>
      <c r="C797" s="277">
        <f>ROUND(BN60,2)</f>
        <v>0.7</v>
      </c>
      <c r="D797" s="275">
        <f>ROUND(BN61,0)</f>
        <v>883478</v>
      </c>
      <c r="E797" s="275">
        <f>ROUND(BN62,0)</f>
        <v>1144819</v>
      </c>
      <c r="F797" s="275">
        <f>ROUND(BN63,0)</f>
        <v>153051006</v>
      </c>
      <c r="G797" s="275">
        <f>ROUND(BN64,0)</f>
        <v>-32099</v>
      </c>
      <c r="H797" s="275">
        <f>ROUND(BN65,0)</f>
        <v>191548</v>
      </c>
      <c r="I797" s="275">
        <f>ROUND(BN66,0)</f>
        <v>72880</v>
      </c>
      <c r="J797" s="275">
        <f>ROUND(BN67,0)</f>
        <v>121688</v>
      </c>
      <c r="K797" s="275">
        <f>ROUND(BN68,0)</f>
        <v>7221875</v>
      </c>
      <c r="L797" s="275">
        <f>ROUND(BN69,0)</f>
        <v>4581338</v>
      </c>
      <c r="M797" s="275">
        <f>ROUND(BN70,0)</f>
        <v>0</v>
      </c>
      <c r="N797" s="275"/>
      <c r="O797" s="275"/>
      <c r="P797" s="275">
        <f>IF(BN76&gt;0,ROUND(BN76,0),0)</f>
        <v>18469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205*2017*8620*A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205*2017*8630*A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40</v>
      </c>
      <c r="H799" s="275">
        <f>ROUND(BP65,0)</f>
        <v>0</v>
      </c>
      <c r="I799" s="275">
        <f>ROUND(BP66,0)</f>
        <v>81</v>
      </c>
      <c r="J799" s="275">
        <f>ROUND(BP67,0)</f>
        <v>0</v>
      </c>
      <c r="K799" s="275">
        <f>ROUND(BP68,0)</f>
        <v>0</v>
      </c>
      <c r="L799" s="275">
        <f>ROUND(BP69,0)</f>
        <v>431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205*2017*8640*A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205*2017*8650*A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109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9</v>
      </c>
      <c r="J801" s="275">
        <f>ROUND(BR67,0)</f>
        <v>0</v>
      </c>
      <c r="K801" s="275">
        <f>ROUND(BR68,0)</f>
        <v>0</v>
      </c>
      <c r="L801" s="275">
        <f>ROUND(BR69,0)</f>
        <v>803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205*2017*8660*A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205*2017*8670*A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205*2017*8680*A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205*2017*8690*A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3219</v>
      </c>
      <c r="H805" s="275">
        <f>ROUND(BV65,0)</f>
        <v>0</v>
      </c>
      <c r="I805" s="275">
        <f>ROUND(BV66,0)</f>
        <v>304</v>
      </c>
      <c r="J805" s="275">
        <f>ROUND(BV67,0)</f>
        <v>2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17502</v>
      </c>
      <c r="Q805" s="275">
        <f>IF(BV77&gt;0,ROUND(BV77,0),0)</f>
        <v>0</v>
      </c>
      <c r="R805" s="275">
        <f>IF(BV78&gt;0,ROUND(BV78,0),0)</f>
        <v>17502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205*2017*8700*A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205*2017*8710*A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213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9312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205*2017*8720*A</v>
      </c>
      <c r="B808" s="275"/>
      <c r="C808" s="277">
        <f>ROUND(BY60,2)</f>
        <v>0</v>
      </c>
      <c r="D808" s="275">
        <f>ROUND(BY61,0)</f>
        <v>0</v>
      </c>
      <c r="E808" s="275">
        <f>ROUND(BY62,0)</f>
        <v>0</v>
      </c>
      <c r="F808" s="275">
        <f>ROUND(BY63,0)</f>
        <v>0</v>
      </c>
      <c r="G808" s="275">
        <f>ROUND(BY64,0)</f>
        <v>0</v>
      </c>
      <c r="H808" s="275">
        <f>ROUND(BY65,0)</f>
        <v>0</v>
      </c>
      <c r="I808" s="275">
        <f>ROUND(BY66,0)</f>
        <v>0</v>
      </c>
      <c r="J808" s="275">
        <f>ROUND(BY67,0)</f>
        <v>0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0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205*2017*8730*A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205*2017*8740*A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205*2017*8770*A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205*2017*8790*A</v>
      </c>
      <c r="B812" s="275"/>
      <c r="C812" s="277">
        <f>ROUND(CC60,2)</f>
        <v>0.03</v>
      </c>
      <c r="D812" s="275">
        <f>ROUND(CC61,0)</f>
        <v>86965</v>
      </c>
      <c r="E812" s="275">
        <f>ROUND(CC62,0)</f>
        <v>26358</v>
      </c>
      <c r="F812" s="275">
        <f>ROUND(CC63,0)</f>
        <v>43477518</v>
      </c>
      <c r="G812" s="275">
        <f>ROUND(CC64,0)</f>
        <v>4653</v>
      </c>
      <c r="H812" s="275">
        <f>ROUND(CC65,0)</f>
        <v>0</v>
      </c>
      <c r="I812" s="275">
        <f>ROUND(CC66,0)</f>
        <v>515260</v>
      </c>
      <c r="J812" s="275">
        <f>ROUND(CC67,0)</f>
        <v>3</v>
      </c>
      <c r="K812" s="275">
        <f>ROUND(CC68,0)</f>
        <v>593</v>
      </c>
      <c r="L812" s="275">
        <f>ROUND(CC69,0)</f>
        <v>272561</v>
      </c>
      <c r="M812" s="275">
        <f>ROUND(CC70,0)</f>
        <v>0</v>
      </c>
      <c r="N812" s="275"/>
      <c r="O812" s="275"/>
      <c r="P812" s="275">
        <f>IF(CC76&gt;0,ROUND(CC76,0),0)</f>
        <v>31318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205*2017*9000*A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79044480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409027.5400000001</v>
      </c>
      <c r="D815" s="276">
        <f t="shared" si="22"/>
        <v>74872516</v>
      </c>
      <c r="E815" s="276">
        <f t="shared" si="22"/>
        <v>21654615</v>
      </c>
      <c r="F815" s="276">
        <f t="shared" si="22"/>
        <v>201977734</v>
      </c>
      <c r="G815" s="276">
        <f t="shared" si="22"/>
        <v>30132353</v>
      </c>
      <c r="H815" s="276">
        <f t="shared" si="22"/>
        <v>1139727</v>
      </c>
      <c r="I815" s="276">
        <f t="shared" si="22"/>
        <v>12743975</v>
      </c>
      <c r="J815" s="276">
        <f t="shared" si="22"/>
        <v>2525384</v>
      </c>
      <c r="K815" s="276">
        <f t="shared" si="22"/>
        <v>8909887</v>
      </c>
      <c r="L815" s="276">
        <f>SUM(L734:L813)+SUM(U734:U813)</f>
        <v>11512201</v>
      </c>
      <c r="M815" s="276">
        <f>SUM(M734:M813)+SUM(V734:V813)</f>
        <v>79044480</v>
      </c>
      <c r="N815" s="276">
        <f t="shared" ref="N815:Y815" si="23">SUM(N734:N813)</f>
        <v>589343483</v>
      </c>
      <c r="O815" s="276">
        <f t="shared" si="23"/>
        <v>13758813</v>
      </c>
      <c r="P815" s="276">
        <f t="shared" si="23"/>
        <v>375361</v>
      </c>
      <c r="Q815" s="276">
        <f t="shared" si="23"/>
        <v>8841</v>
      </c>
      <c r="R815" s="276">
        <f t="shared" si="23"/>
        <v>306367</v>
      </c>
      <c r="S815" s="276">
        <f t="shared" si="23"/>
        <v>364127</v>
      </c>
      <c r="T815" s="280">
        <f t="shared" si="23"/>
        <v>152.72</v>
      </c>
      <c r="U815" s="276">
        <f t="shared" si="23"/>
        <v>0</v>
      </c>
      <c r="V815" s="276">
        <f t="shared" si="23"/>
        <v>79044480</v>
      </c>
      <c r="W815" s="276">
        <f t="shared" si="23"/>
        <v>0</v>
      </c>
      <c r="X815" s="276">
        <f t="shared" si="23"/>
        <v>0</v>
      </c>
      <c r="Y815" s="276">
        <f t="shared" si="23"/>
        <v>138545733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409027.5400000001</v>
      </c>
      <c r="D816" s="276">
        <f>CE61</f>
        <v>74872516.239999995</v>
      </c>
      <c r="E816" s="276">
        <f>CE62</f>
        <v>21654615</v>
      </c>
      <c r="F816" s="276">
        <f>CE63</f>
        <v>201977734</v>
      </c>
      <c r="G816" s="276">
        <f>CE64</f>
        <v>30132353</v>
      </c>
      <c r="H816" s="279">
        <f>CE65</f>
        <v>1139727</v>
      </c>
      <c r="I816" s="279">
        <f>CE66</f>
        <v>12743975</v>
      </c>
      <c r="J816" s="279">
        <f>CE67</f>
        <v>2525384</v>
      </c>
      <c r="K816" s="279">
        <f>CE68</f>
        <v>8909886.6799999997</v>
      </c>
      <c r="L816" s="279">
        <f>CE69</f>
        <v>11512201</v>
      </c>
      <c r="M816" s="279">
        <f>CE70</f>
        <v>79044480</v>
      </c>
      <c r="N816" s="276">
        <f>CE75</f>
        <v>589343483</v>
      </c>
      <c r="O816" s="276">
        <f>CE73</f>
        <v>13758813</v>
      </c>
      <c r="P816" s="276">
        <f>CE76</f>
        <v>375361</v>
      </c>
      <c r="Q816" s="276">
        <f>CE77</f>
        <v>8841</v>
      </c>
      <c r="R816" s="276">
        <f>CE78</f>
        <v>306367</v>
      </c>
      <c r="S816" s="276">
        <f>CE79</f>
        <v>364127</v>
      </c>
      <c r="T816" s="280">
        <f>CE80</f>
        <v>152.72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138545732.24000001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74872515</v>
      </c>
      <c r="E817" s="180">
        <f>C379</f>
        <v>21654611</v>
      </c>
      <c r="F817" s="180">
        <f>C380</f>
        <v>201977734</v>
      </c>
      <c r="G817" s="239">
        <f>C381</f>
        <v>30132352</v>
      </c>
      <c r="H817" s="239">
        <f>C382</f>
        <v>1135395</v>
      </c>
      <c r="I817" s="239">
        <f>C383</f>
        <v>12743991</v>
      </c>
      <c r="J817" s="239">
        <f>C384</f>
        <v>2525384</v>
      </c>
      <c r="K817" s="239">
        <f>C385</f>
        <v>8909886</v>
      </c>
      <c r="L817" s="239">
        <f>C386+C387+C388+C389</f>
        <v>11512201</v>
      </c>
      <c r="M817" s="239">
        <f>C370</f>
        <v>79044480</v>
      </c>
      <c r="N817" s="180">
        <f>D361</f>
        <v>589343483</v>
      </c>
      <c r="O817" s="180">
        <f>C359</f>
        <v>13758812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23" sqref="I23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Confluence Health: Wenatchee Valley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1201 S. Miller St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Wenatchee, WA 98801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H-205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Confluence Health: Wenatchee Valley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Dr. Peter Rutherford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John Doyle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509-663-8711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623</v>
      </c>
      <c r="G23" s="21">
        <f>data!D111</f>
        <v>2942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9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Confluence Health: Wenatchee Valley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320</v>
      </c>
      <c r="C7" s="48">
        <f>data!B139</f>
        <v>1478</v>
      </c>
      <c r="D7" s="48">
        <f>data!B140</f>
        <v>321233</v>
      </c>
      <c r="E7" s="48">
        <f>data!B141</f>
        <v>17039401</v>
      </c>
      <c r="F7" s="48">
        <f>data!B142</f>
        <v>270130221</v>
      </c>
      <c r="G7" s="48">
        <f>data!B141+data!B142</f>
        <v>287169622</v>
      </c>
    </row>
    <row r="8" spans="1:13" ht="20.100000000000001" customHeight="1" x14ac:dyDescent="0.25">
      <c r="A8" s="23" t="s">
        <v>297</v>
      </c>
      <c r="B8" s="48">
        <f>data!C138</f>
        <v>65</v>
      </c>
      <c r="C8" s="48">
        <f>data!C139</f>
        <v>472</v>
      </c>
      <c r="D8" s="48">
        <f>data!C140</f>
        <v>197275</v>
      </c>
      <c r="E8" s="48">
        <f>data!C141</f>
        <v>3129210</v>
      </c>
      <c r="F8" s="48">
        <f>data!C142</f>
        <v>107493335</v>
      </c>
      <c r="G8" s="48">
        <f>data!C141+data!C142</f>
        <v>110622545</v>
      </c>
    </row>
    <row r="9" spans="1:13" ht="20.100000000000001" customHeight="1" x14ac:dyDescent="0.25">
      <c r="A9" s="23" t="s">
        <v>1058</v>
      </c>
      <c r="B9" s="48">
        <f>data!D138</f>
        <v>238</v>
      </c>
      <c r="C9" s="48">
        <f>data!D139</f>
        <v>992</v>
      </c>
      <c r="D9" s="48">
        <f>data!D140</f>
        <v>455369</v>
      </c>
      <c r="E9" s="48">
        <f>data!D141</f>
        <v>8102511</v>
      </c>
      <c r="F9" s="48">
        <f>data!D142</f>
        <v>231040881</v>
      </c>
      <c r="G9" s="48">
        <f>data!D141+data!D142</f>
        <v>239143392</v>
      </c>
    </row>
    <row r="10" spans="1:13" ht="20.100000000000001" customHeight="1" x14ac:dyDescent="0.25">
      <c r="A10" s="111" t="s">
        <v>203</v>
      </c>
      <c r="B10" s="48">
        <f>data!E138</f>
        <v>623</v>
      </c>
      <c r="C10" s="48">
        <f>data!E139</f>
        <v>2942</v>
      </c>
      <c r="D10" s="48">
        <f>data!E140</f>
        <v>973877</v>
      </c>
      <c r="E10" s="48">
        <f>data!E141</f>
        <v>28271122</v>
      </c>
      <c r="F10" s="48">
        <f>data!E142</f>
        <v>608664437</v>
      </c>
      <c r="G10" s="48">
        <f>data!E141+data!E142</f>
        <v>636935559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Confluence Health: Wenatchee Valley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5557698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-127328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715032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14120657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62425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3795738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410167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469881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25004270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9187576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73916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9261492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2901768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553180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3454948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116459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2801076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2917535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1159696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1159696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Confluence Health: Wenatchee Valley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80000</v>
      </c>
      <c r="D7" s="21">
        <f>data!C195</f>
        <v>43086</v>
      </c>
      <c r="E7" s="21">
        <f>data!D195</f>
        <v>0</v>
      </c>
      <c r="F7" s="21">
        <f>data!E195</f>
        <v>123086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267855</v>
      </c>
      <c r="D8" s="21">
        <f>data!C196</f>
        <v>93161</v>
      </c>
      <c r="E8" s="21">
        <f>data!D196</f>
        <v>34997</v>
      </c>
      <c r="F8" s="21">
        <f>data!E196</f>
        <v>326019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1191243</v>
      </c>
      <c r="D9" s="21">
        <f>data!C197</f>
        <v>0</v>
      </c>
      <c r="E9" s="21">
        <f>data!D197</f>
        <v>843562</v>
      </c>
      <c r="F9" s="21">
        <f>data!E197</f>
        <v>347681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3178003</v>
      </c>
      <c r="D10" s="21">
        <f>data!C198</f>
        <v>259900</v>
      </c>
      <c r="E10" s="21">
        <f>data!D198</f>
        <v>276115</v>
      </c>
      <c r="F10" s="21">
        <f>data!E198</f>
        <v>3161788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3810381</v>
      </c>
      <c r="D11" s="21">
        <f>data!C199</f>
        <v>243277</v>
      </c>
      <c r="E11" s="21">
        <f>data!D199</f>
        <v>46477</v>
      </c>
      <c r="F11" s="21">
        <f>data!E199</f>
        <v>4007181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15081039</v>
      </c>
      <c r="D12" s="21">
        <f>data!C200</f>
        <v>5232630</v>
      </c>
      <c r="E12" s="21">
        <f>data!D200</f>
        <v>1682720</v>
      </c>
      <c r="F12" s="21">
        <f>data!E200</f>
        <v>18630949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2481677</v>
      </c>
      <c r="D15" s="21">
        <f>data!C203</f>
        <v>-633403</v>
      </c>
      <c r="E15" s="21">
        <f>data!D203</f>
        <v>0</v>
      </c>
      <c r="F15" s="21">
        <f>data!E203</f>
        <v>1848274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26090198</v>
      </c>
      <c r="D16" s="21">
        <f>data!C204</f>
        <v>5238651</v>
      </c>
      <c r="E16" s="21">
        <f>data!D204</f>
        <v>2883871</v>
      </c>
      <c r="F16" s="21">
        <f>data!E204</f>
        <v>28444978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231490</v>
      </c>
      <c r="D24" s="21">
        <f>data!C209</f>
        <v>4751</v>
      </c>
      <c r="E24" s="21">
        <f>data!D209</f>
        <v>31030</v>
      </c>
      <c r="F24" s="21">
        <f>data!E209</f>
        <v>205211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838633</v>
      </c>
      <c r="D25" s="21">
        <f>data!C210</f>
        <v>36937</v>
      </c>
      <c r="E25" s="21">
        <f>data!D210</f>
        <v>747390</v>
      </c>
      <c r="F25" s="21">
        <f>data!E210</f>
        <v>128180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241165</v>
      </c>
      <c r="D26" s="21">
        <f>data!C211</f>
        <v>220122</v>
      </c>
      <c r="E26" s="21">
        <f>data!D211</f>
        <v>97465</v>
      </c>
      <c r="F26" s="21">
        <f>data!E211</f>
        <v>363822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1084466</v>
      </c>
      <c r="D27" s="21">
        <f>data!C212</f>
        <v>466361</v>
      </c>
      <c r="E27" s="21">
        <f>data!D212</f>
        <v>25745</v>
      </c>
      <c r="F27" s="21">
        <f>data!E212</f>
        <v>1525082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7903449</v>
      </c>
      <c r="D28" s="21">
        <f>data!C213</f>
        <v>2150315</v>
      </c>
      <c r="E28" s="21">
        <f>data!D213</f>
        <v>1168231</v>
      </c>
      <c r="F28" s="21">
        <f>data!E213</f>
        <v>8885533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10299203</v>
      </c>
      <c r="D32" s="21">
        <f>data!C217</f>
        <v>2878486</v>
      </c>
      <c r="E32" s="21">
        <f>data!D217</f>
        <v>2069861</v>
      </c>
      <c r="F32" s="21">
        <f>data!E217</f>
        <v>11107828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Confluence Health: Wenatchee Valley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5663847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172405992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81710745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6605971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56975825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317698533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2330466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3737863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6068329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2185644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331616353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Confluence Health: Wenatchee Valley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5338046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75897837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33766208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562209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15594209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3064820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1447597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68138510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123086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326019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3509468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4007180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18630948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1848274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28444975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11107828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17337147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4027599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4027599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89503256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Confluence Health: Wenatchee Valley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17552810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41885851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3156156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3927493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8605258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75127568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13964958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410730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14375688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89503256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Confluence Health: Wenatchee Valley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28271123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608664437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636935560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5663847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317698533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6068329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2185644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331616353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305319207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72809153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72809153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378128360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77939051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25004264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194762533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36570570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1138130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19690212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2878485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9261381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3454948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2917535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1159696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2920527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377697332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431028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-20293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410735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410735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Confluence Health: Wenatchee Valley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936</v>
      </c>
      <c r="F9" s="14">
        <f>data!F59</f>
        <v>0</v>
      </c>
      <c r="G9" s="14">
        <f>data!G59</f>
        <v>2006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19.399999999999999</v>
      </c>
      <c r="F10" s="26">
        <f>data!F60</f>
        <v>0</v>
      </c>
      <c r="G10" s="26">
        <f>data!G60</f>
        <v>26.02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1183521</v>
      </c>
      <c r="F11" s="14">
        <f>data!F61</f>
        <v>0</v>
      </c>
      <c r="G11" s="14">
        <f>data!G61</f>
        <v>1804218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365795</v>
      </c>
      <c r="F12" s="14">
        <f>data!F62</f>
        <v>0</v>
      </c>
      <c r="G12" s="14">
        <f>data!G62</f>
        <v>535915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67756</v>
      </c>
      <c r="F13" s="14">
        <f>data!F63</f>
        <v>0</v>
      </c>
      <c r="G13" s="14">
        <f>data!G63</f>
        <v>45706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156660</v>
      </c>
      <c r="F14" s="14">
        <f>data!F64</f>
        <v>0</v>
      </c>
      <c r="G14" s="14">
        <f>data!G64</f>
        <v>21132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11230</v>
      </c>
      <c r="F15" s="14">
        <f>data!F65</f>
        <v>0</v>
      </c>
      <c r="G15" s="14">
        <f>data!G65</f>
        <v>11828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24196</v>
      </c>
      <c r="F16" s="14">
        <f>data!F66</f>
        <v>0</v>
      </c>
      <c r="G16" s="14">
        <f>data!G66</f>
        <v>20543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31226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171875</v>
      </c>
      <c r="F18" s="14">
        <f>data!F68</f>
        <v>0</v>
      </c>
      <c r="G18" s="14">
        <f>data!G68</f>
        <v>165648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6379</v>
      </c>
      <c r="F19" s="14">
        <f>data!F69</f>
        <v>0</v>
      </c>
      <c r="G19" s="14">
        <f>data!G69</f>
        <v>19531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2018638</v>
      </c>
      <c r="F21" s="14">
        <f>data!F71</f>
        <v>0</v>
      </c>
      <c r="G21" s="14">
        <f>data!G71</f>
        <v>2624521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-94965</v>
      </c>
      <c r="F23" s="48">
        <f>+data!M671</f>
        <v>0</v>
      </c>
      <c r="G23" s="48">
        <f>+data!M672</f>
        <v>1765866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2798138</v>
      </c>
      <c r="F24" s="14">
        <f>data!F73</f>
        <v>0</v>
      </c>
      <c r="G24" s="14">
        <f>data!G73</f>
        <v>5030048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788345</v>
      </c>
      <c r="F25" s="14">
        <f>data!F74</f>
        <v>0</v>
      </c>
      <c r="G25" s="14">
        <f>data!G74</f>
        <v>10372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3586483</v>
      </c>
      <c r="F26" s="14">
        <f>data!F75</f>
        <v>0</v>
      </c>
      <c r="G26" s="14">
        <f>data!G75</f>
        <v>5040420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6867</v>
      </c>
      <c r="F28" s="14">
        <f>data!F76</f>
        <v>0</v>
      </c>
      <c r="G28" s="14">
        <f>data!G76</f>
        <v>4895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2808</v>
      </c>
      <c r="F29" s="14">
        <f>data!F77</f>
        <v>0</v>
      </c>
      <c r="G29" s="14">
        <f>data!G77</f>
        <v>6018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6867</v>
      </c>
      <c r="F30" s="14">
        <f>data!F78</f>
        <v>0</v>
      </c>
      <c r="G30" s="14">
        <f>data!G78</f>
        <v>4895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72018</v>
      </c>
      <c r="F31" s="14">
        <f>data!F79</f>
        <v>0</v>
      </c>
      <c r="G31" s="14">
        <f>data!G79</f>
        <v>2072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8.1999999999999993</v>
      </c>
      <c r="F32" s="84">
        <f>data!F80</f>
        <v>0</v>
      </c>
      <c r="G32" s="84">
        <f>data!G80</f>
        <v>9.8800000000000008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Confluence Health: Wenatchee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377479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49.08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3525038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1025637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294847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2904056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31191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527917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279928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467859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 t="str">
        <f>data!M69</f>
        <v xml:space="preserve">                                                       </v>
      </c>
      <c r="G51" s="14">
        <f>data!N69</f>
        <v>0</v>
      </c>
      <c r="H51" s="14">
        <f>data!O69</f>
        <v>0</v>
      </c>
      <c r="I51" s="14">
        <f>data!P69</f>
        <v>185678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9242151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471971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9477669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61742996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71220665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27597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27597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153162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29.62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Confluence Health: Wenatchee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183134</v>
      </c>
      <c r="D73" s="48">
        <f>data!R59</f>
        <v>203214</v>
      </c>
      <c r="E73" s="212"/>
      <c r="F73" s="212"/>
      <c r="G73" s="14">
        <f>data!U59</f>
        <v>448337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18.739999999999998</v>
      </c>
      <c r="D74" s="26">
        <f>data!R60</f>
        <v>0</v>
      </c>
      <c r="E74" s="26">
        <f>data!S60</f>
        <v>7.02</v>
      </c>
      <c r="F74" s="26">
        <f>data!T60</f>
        <v>0</v>
      </c>
      <c r="G74" s="26">
        <f>data!U60</f>
        <v>30.98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1385624</v>
      </c>
      <c r="D75" s="14">
        <f>data!R61</f>
        <v>0</v>
      </c>
      <c r="E75" s="14">
        <f>data!S61</f>
        <v>286331</v>
      </c>
      <c r="F75" s="14">
        <f>data!T61</f>
        <v>0</v>
      </c>
      <c r="G75" s="14">
        <f>data!U61</f>
        <v>1548198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351823</v>
      </c>
      <c r="D76" s="14">
        <f>data!R62</f>
        <v>4</v>
      </c>
      <c r="E76" s="14">
        <f>data!S62</f>
        <v>120795</v>
      </c>
      <c r="F76" s="14">
        <f>data!T62</f>
        <v>0</v>
      </c>
      <c r="G76" s="14">
        <f>data!U62</f>
        <v>532150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133219</v>
      </c>
      <c r="D78" s="14">
        <f>data!R64</f>
        <v>487</v>
      </c>
      <c r="E78" s="14">
        <f>data!S64</f>
        <v>6505797</v>
      </c>
      <c r="F78" s="14">
        <f>data!T64</f>
        <v>0</v>
      </c>
      <c r="G78" s="14">
        <f>data!U64</f>
        <v>1322088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11733</v>
      </c>
      <c r="D79" s="14">
        <f>data!R65</f>
        <v>0</v>
      </c>
      <c r="E79" s="14">
        <f>data!S65</f>
        <v>1937</v>
      </c>
      <c r="F79" s="14">
        <f>data!T65</f>
        <v>0</v>
      </c>
      <c r="G79" s="14">
        <f>data!U65</f>
        <v>13478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329</v>
      </c>
      <c r="D80" s="14">
        <f>data!R66</f>
        <v>155772</v>
      </c>
      <c r="E80" s="14">
        <f>data!S66</f>
        <v>0</v>
      </c>
      <c r="F80" s="14">
        <f>data!T66</f>
        <v>0</v>
      </c>
      <c r="G80" s="14">
        <f>data!U66</f>
        <v>907689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4111</v>
      </c>
      <c r="D81" s="14">
        <f>data!R67</f>
        <v>11603</v>
      </c>
      <c r="E81" s="14">
        <f>data!S67</f>
        <v>0</v>
      </c>
      <c r="F81" s="14">
        <f>data!T67</f>
        <v>0</v>
      </c>
      <c r="G81" s="14">
        <f>data!U67</f>
        <v>97537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172651</v>
      </c>
      <c r="D82" s="14">
        <f>data!R68</f>
        <v>0</v>
      </c>
      <c r="E82" s="14">
        <f>data!S68</f>
        <v>42793</v>
      </c>
      <c r="F82" s="14">
        <f>data!T68</f>
        <v>0</v>
      </c>
      <c r="G82" s="14">
        <f>data!U68</f>
        <v>199866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9305</v>
      </c>
      <c r="D83" s="14">
        <f>data!R69</f>
        <v>190478</v>
      </c>
      <c r="E83" s="14">
        <f>data!S69</f>
        <v>2282</v>
      </c>
      <c r="F83" s="14">
        <f>data!T69</f>
        <v>0</v>
      </c>
      <c r="G83" s="14">
        <f>data!U69</f>
        <v>63714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2068795</v>
      </c>
      <c r="D85" s="14">
        <f>data!R71</f>
        <v>358344</v>
      </c>
      <c r="E85" s="14">
        <f>data!S71</f>
        <v>6959935</v>
      </c>
      <c r="F85" s="14">
        <f>data!T71</f>
        <v>0</v>
      </c>
      <c r="G85" s="14">
        <f>data!U71</f>
        <v>4684720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-99519</v>
      </c>
      <c r="D87" s="48">
        <f>+data!M683</f>
        <v>159777</v>
      </c>
      <c r="E87" s="48">
        <f>+data!M684</f>
        <v>5131147</v>
      </c>
      <c r="F87" s="48">
        <f>+data!M685</f>
        <v>0</v>
      </c>
      <c r="G87" s="48">
        <f>+data!M686</f>
        <v>3406143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670531</v>
      </c>
      <c r="D88" s="14">
        <f>data!R73</f>
        <v>266121</v>
      </c>
      <c r="E88" s="14">
        <f>data!S73</f>
        <v>6952381</v>
      </c>
      <c r="F88" s="14">
        <f>data!T73</f>
        <v>0</v>
      </c>
      <c r="G88" s="14">
        <f>data!U73</f>
        <v>74572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5111627</v>
      </c>
      <c r="D89" s="14">
        <f>data!R74</f>
        <v>27597186</v>
      </c>
      <c r="E89" s="14">
        <f>data!S74</f>
        <v>8660429.8599999994</v>
      </c>
      <c r="F89" s="14">
        <f>data!T74</f>
        <v>0</v>
      </c>
      <c r="G89" s="14">
        <f>data!U74</f>
        <v>19767569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5782158</v>
      </c>
      <c r="D90" s="14">
        <f>data!R75</f>
        <v>27863307</v>
      </c>
      <c r="E90" s="14">
        <f>data!S75</f>
        <v>15612810.859999999</v>
      </c>
      <c r="F90" s="14">
        <f>data!T75</f>
        <v>0</v>
      </c>
      <c r="G90" s="14">
        <f>data!U75</f>
        <v>19842141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6898</v>
      </c>
      <c r="D92" s="14">
        <f>data!R76</f>
        <v>0</v>
      </c>
      <c r="E92" s="14">
        <f>data!S76</f>
        <v>11812</v>
      </c>
      <c r="F92" s="14">
        <f>data!T76</f>
        <v>0</v>
      </c>
      <c r="G92" s="14">
        <f>data!U76</f>
        <v>7833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6898</v>
      </c>
      <c r="D94" s="14">
        <f>data!R78</f>
        <v>0</v>
      </c>
      <c r="E94" s="14">
        <f>data!S78</f>
        <v>11812</v>
      </c>
      <c r="F94" s="14">
        <f>data!T78</f>
        <v>0</v>
      </c>
      <c r="G94" s="14">
        <f>data!U78</f>
        <v>7833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1033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14.04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Confluence Health: Wenatchee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616573</v>
      </c>
      <c r="E105" s="14">
        <f>data!Z59</f>
        <v>0</v>
      </c>
      <c r="F105" s="14">
        <f>data!AA59</f>
        <v>9418</v>
      </c>
      <c r="G105" s="212"/>
      <c r="H105" s="14">
        <f>data!AC59</f>
        <v>131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3.39</v>
      </c>
      <c r="D106" s="26">
        <f>data!Y60</f>
        <v>56.15</v>
      </c>
      <c r="E106" s="26">
        <f>data!Z60</f>
        <v>0</v>
      </c>
      <c r="F106" s="26">
        <f>data!AA60</f>
        <v>1.08</v>
      </c>
      <c r="G106" s="26">
        <f>data!AB60</f>
        <v>0</v>
      </c>
      <c r="H106" s="26">
        <f>data!AC60</f>
        <v>1.07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230388</v>
      </c>
      <c r="D107" s="14">
        <f>data!Y61</f>
        <v>3811613</v>
      </c>
      <c r="E107" s="14">
        <f>data!Z61</f>
        <v>0</v>
      </c>
      <c r="F107" s="14">
        <f>data!AA61</f>
        <v>106196</v>
      </c>
      <c r="G107" s="14">
        <f>data!AB61</f>
        <v>723768</v>
      </c>
      <c r="H107" s="14">
        <f>data!AC61</f>
        <v>83947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75329</v>
      </c>
      <c r="D108" s="14">
        <f>data!Y62</f>
        <v>1091402</v>
      </c>
      <c r="E108" s="14">
        <f>data!Z62</f>
        <v>0</v>
      </c>
      <c r="F108" s="14">
        <f>data!AA62</f>
        <v>28973</v>
      </c>
      <c r="G108" s="14">
        <f>data!AB62</f>
        <v>177407</v>
      </c>
      <c r="H108" s="14">
        <f>data!AC62</f>
        <v>21164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35124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82105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112755</v>
      </c>
      <c r="D110" s="14">
        <f>data!Y64</f>
        <v>560367</v>
      </c>
      <c r="E110" s="14">
        <f>data!Z64</f>
        <v>0</v>
      </c>
      <c r="F110" s="14">
        <f>data!AA64</f>
        <v>147197</v>
      </c>
      <c r="G110" s="14">
        <f>data!AB64</f>
        <v>1955687</v>
      </c>
      <c r="H110" s="14">
        <f>data!AC64</f>
        <v>14241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5344</v>
      </c>
      <c r="D111" s="14">
        <f>data!Y65</f>
        <v>11861</v>
      </c>
      <c r="E111" s="14">
        <f>data!Z65</f>
        <v>0</v>
      </c>
      <c r="F111" s="14">
        <f>data!AA65</f>
        <v>22022</v>
      </c>
      <c r="G111" s="14">
        <f>data!AB65</f>
        <v>2433</v>
      </c>
      <c r="H111" s="14">
        <f>data!AC65</f>
        <v>360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737838</v>
      </c>
      <c r="D112" s="14">
        <f>data!Y66</f>
        <v>3173071</v>
      </c>
      <c r="E112" s="14">
        <f>data!Z66</f>
        <v>0</v>
      </c>
      <c r="F112" s="14">
        <f>data!AA66</f>
        <v>15649</v>
      </c>
      <c r="G112" s="14">
        <f>data!AB66</f>
        <v>122523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530901</v>
      </c>
      <c r="E113" s="14">
        <f>data!Z67</f>
        <v>0</v>
      </c>
      <c r="F113" s="14">
        <f>data!AA67</f>
        <v>0</v>
      </c>
      <c r="G113" s="14">
        <f>data!AB67</f>
        <v>26587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81795</v>
      </c>
      <c r="D114" s="14">
        <f>data!Y68</f>
        <v>172688</v>
      </c>
      <c r="E114" s="14">
        <f>data!Z68</f>
        <v>0</v>
      </c>
      <c r="F114" s="14">
        <f>data!AA68</f>
        <v>337042</v>
      </c>
      <c r="G114" s="14">
        <f>data!AB68</f>
        <v>30813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289</v>
      </c>
      <c r="D115" s="14">
        <f>data!Y69</f>
        <v>225663</v>
      </c>
      <c r="E115" s="14">
        <f>data!Z69</f>
        <v>0</v>
      </c>
      <c r="F115" s="14">
        <f>data!AA69</f>
        <v>36602</v>
      </c>
      <c r="G115" s="14">
        <f>data!AB69</f>
        <v>47505</v>
      </c>
      <c r="H115" s="14">
        <f>data!AC69</f>
        <v>21257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1243738</v>
      </c>
      <c r="D117" s="14">
        <f>data!Y71</f>
        <v>9612690</v>
      </c>
      <c r="E117" s="14">
        <f>data!Z71</f>
        <v>0</v>
      </c>
      <c r="F117" s="14">
        <f>data!AA71</f>
        <v>693681</v>
      </c>
      <c r="G117" s="14">
        <f>data!AB71</f>
        <v>3086723</v>
      </c>
      <c r="H117" s="14">
        <f>data!AC71</f>
        <v>223074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278959</v>
      </c>
      <c r="D119" s="48">
        <f>+data!M690</f>
        <v>2235103</v>
      </c>
      <c r="E119" s="48">
        <f>+data!M691</f>
        <v>0</v>
      </c>
      <c r="F119" s="48">
        <f>+data!M692</f>
        <v>1089036</v>
      </c>
      <c r="G119" s="48">
        <f>+data!M693</f>
        <v>3721191</v>
      </c>
      <c r="H119" s="48">
        <f>+data!M694</f>
        <v>354501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9432</v>
      </c>
      <c r="D120" s="14">
        <f>data!Y73</f>
        <v>106947</v>
      </c>
      <c r="E120" s="14">
        <f>data!Z73</f>
        <v>0</v>
      </c>
      <c r="F120" s="14">
        <f>data!AA73</f>
        <v>907</v>
      </c>
      <c r="G120" s="14">
        <f>data!AB73</f>
        <v>587700</v>
      </c>
      <c r="H120" s="14">
        <f>data!AC73</f>
        <v>21506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8532292</v>
      </c>
      <c r="D121" s="14">
        <f>data!Y74</f>
        <v>61172986</v>
      </c>
      <c r="E121" s="14">
        <f>data!Z74</f>
        <v>0</v>
      </c>
      <c r="F121" s="14">
        <f>data!AA74</f>
        <v>792042</v>
      </c>
      <c r="G121" s="14">
        <f>data!AB74</f>
        <v>7187684</v>
      </c>
      <c r="H121" s="14">
        <f>data!AC74</f>
        <v>866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8541724</v>
      </c>
      <c r="D122" s="14">
        <f>data!Y75</f>
        <v>61279933</v>
      </c>
      <c r="E122" s="14">
        <f>data!Z75</f>
        <v>0</v>
      </c>
      <c r="F122" s="14">
        <f>data!AA75</f>
        <v>792949</v>
      </c>
      <c r="G122" s="14">
        <f>data!AB75</f>
        <v>7775384</v>
      </c>
      <c r="H122" s="14">
        <f>data!AC75</f>
        <v>22372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3268</v>
      </c>
      <c r="D124" s="14">
        <f>data!Y76</f>
        <v>25353</v>
      </c>
      <c r="E124" s="14">
        <f>data!Z76</f>
        <v>0</v>
      </c>
      <c r="F124" s="14">
        <f>data!AA76</f>
        <v>0</v>
      </c>
      <c r="G124" s="14">
        <f>data!AB76</f>
        <v>2198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3268</v>
      </c>
      <c r="D126" s="14">
        <f>data!Y78</f>
        <v>25353</v>
      </c>
      <c r="E126" s="14">
        <f>data!Z78</f>
        <v>0</v>
      </c>
      <c r="F126" s="14">
        <f>data!AA78</f>
        <v>0</v>
      </c>
      <c r="G126" s="14">
        <f>data!AB78</f>
        <v>2198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37989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0.83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Confluence Health: Wenatchee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87099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368018</v>
      </c>
      <c r="I137" s="14">
        <f>data!AK59</f>
        <v>8056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24.61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378.53</v>
      </c>
      <c r="I138" s="26">
        <f>data!AK60</f>
        <v>16.3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1786333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22813777</v>
      </c>
      <c r="I139" s="14">
        <f>data!AK61</f>
        <v>1095282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586669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7143415</v>
      </c>
      <c r="I140" s="14">
        <f>data!AK62</f>
        <v>356962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620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2481945</v>
      </c>
      <c r="I141" s="14">
        <f>data!AK63</f>
        <v>68523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47830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13714262</v>
      </c>
      <c r="I142" s="14">
        <f>data!AK64</f>
        <v>61063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18903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131490</v>
      </c>
      <c r="I143" s="14">
        <f>data!AK65</f>
        <v>960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5477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537350</v>
      </c>
      <c r="I144" s="14">
        <f>data!AK66</f>
        <v>64884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26402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817907</v>
      </c>
      <c r="I145" s="14">
        <f>data!AK67</f>
        <v>826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210512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2488121</v>
      </c>
      <c r="I146" s="14">
        <f>data!AK68</f>
        <v>56551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111346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2551267</v>
      </c>
      <c r="I147" s="14">
        <f>data!AK69</f>
        <v>67792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2794092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52679534</v>
      </c>
      <c r="I149" s="14">
        <f>data!AK71</f>
        <v>1772843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2238882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39149368</v>
      </c>
      <c r="I151" s="48">
        <f>+data!M702</f>
        <v>2770704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6593</v>
      </c>
      <c r="I152" s="14">
        <f>data!AK73</f>
        <v>1268620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5743572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210023770</v>
      </c>
      <c r="I153" s="14">
        <f>data!AK74</f>
        <v>2741912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5743572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210030363</v>
      </c>
      <c r="I154" s="14">
        <f>data!AK75</f>
        <v>4010532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4450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86795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4450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86795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8756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11949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28.16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Confluence Health: Wenatchee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1371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520207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1.4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557.98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126246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34022412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25182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10550999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2651211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2029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7852711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505445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16158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1744444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614988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3989391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68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2096110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169683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64027711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261761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52781509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603317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120430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1364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181825049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604681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181945479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97226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97226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77148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57.3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Confluence Health: Wenatchee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2.17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120949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42687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865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9715093</v>
      </c>
      <c r="G208" s="14">
        <f>data!AW66</f>
        <v>-5959</v>
      </c>
      <c r="H208" s="14">
        <f>data!AX66</f>
        <v>0</v>
      </c>
      <c r="I208" s="14">
        <f>data!AY66</f>
        <v>442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2347</v>
      </c>
      <c r="H211" s="14">
        <f>data!AX69</f>
        <v>0</v>
      </c>
      <c r="I211" s="14">
        <f>data!AY69</f>
        <v>98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9715093</v>
      </c>
      <c r="G213" s="14">
        <f>data!AW71</f>
        <v>160889</v>
      </c>
      <c r="H213" s="14">
        <f>data!AX71</f>
        <v>0</v>
      </c>
      <c r="I213" s="14">
        <f>data!AY71</f>
        <v>540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15290254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276210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6964376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7240586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Confluence Health: Wenatchee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8226</v>
      </c>
      <c r="D233" s="14">
        <f>data!BA59</f>
        <v>0</v>
      </c>
      <c r="E233" s="212"/>
      <c r="F233" s="212"/>
      <c r="G233" s="212"/>
      <c r="H233" s="14">
        <f>data!BE59</f>
        <v>375361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8.81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15.01</v>
      </c>
      <c r="I234" s="26">
        <f>data!BF60</f>
        <v>34.04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319948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775885</v>
      </c>
      <c r="I235" s="14">
        <f>data!BF61</f>
        <v>1090987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113730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247526</v>
      </c>
      <c r="I236" s="14">
        <f>data!BF62</f>
        <v>535780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213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392271</v>
      </c>
      <c r="D238" s="14">
        <f>data!BA64</f>
        <v>-40994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67067</v>
      </c>
      <c r="I238" s="14">
        <f>data!BF64</f>
        <v>658271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3261</v>
      </c>
      <c r="D239" s="14">
        <f>data!BA65</f>
        <v>4286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48293</v>
      </c>
      <c r="I239" s="14">
        <f>data!BF65</f>
        <v>220418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14356</v>
      </c>
      <c r="D240" s="14">
        <f>data!BA66</f>
        <v>161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1188301</v>
      </c>
      <c r="I240" s="14">
        <f>data!BF66</f>
        <v>42920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2288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41038</v>
      </c>
      <c r="I241" s="14">
        <f>data!BF67</f>
        <v>4077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41073</v>
      </c>
      <c r="D242" s="14">
        <f>data!BA68</f>
        <v>106435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203633</v>
      </c>
      <c r="I242" s="14">
        <f>data!BF68</f>
        <v>81021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11608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15373</v>
      </c>
      <c r="I243" s="14">
        <f>data!BF69</f>
        <v>7020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898535</v>
      </c>
      <c r="D245" s="14">
        <f>data!BA71</f>
        <v>69888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2587329</v>
      </c>
      <c r="I245" s="14">
        <f>data!BF71</f>
        <v>2640494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1642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15663</v>
      </c>
      <c r="I252" s="85">
        <f>data!BF76</f>
        <v>1315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Confluence Health: Wenatchee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3.64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128012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56885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171</v>
      </c>
      <c r="D270" s="14">
        <f>data!BH64</f>
        <v>2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933</v>
      </c>
      <c r="D271" s="14">
        <f>data!BH65</f>
        <v>986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64034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265353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15093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23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186024</v>
      </c>
      <c r="D277" s="14">
        <f>data!BH71</f>
        <v>345468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3673</v>
      </c>
      <c r="E284" s="85">
        <f>data!BI76</f>
        <v>0</v>
      </c>
      <c r="F284" s="85">
        <f>data!BJ76</f>
        <v>587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Confluence Health: Wenatchee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0.6321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890496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990892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149832476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-19280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79194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88697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123712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212269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4489229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156687685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18469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Confluence Health: Wenatchee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17502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Confluence Health: Wenatchee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1.95</v>
      </c>
      <c r="E362" s="217"/>
      <c r="F362" s="211"/>
      <c r="G362" s="211"/>
      <c r="H362" s="211"/>
      <c r="I362" s="87">
        <f>data!CE60</f>
        <v>1258.0021000000002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79880</v>
      </c>
      <c r="E363" s="218"/>
      <c r="F363" s="219"/>
      <c r="G363" s="219"/>
      <c r="H363" s="219"/>
      <c r="I363" s="86">
        <f>data!CE61</f>
        <v>77939049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27149</v>
      </c>
      <c r="E364" s="218"/>
      <c r="F364" s="219"/>
      <c r="G364" s="219"/>
      <c r="H364" s="219"/>
      <c r="I364" s="86">
        <f>data!CE62</f>
        <v>25004270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39202008</v>
      </c>
      <c r="E365" s="218"/>
      <c r="F365" s="219"/>
      <c r="G365" s="219"/>
      <c r="H365" s="219"/>
      <c r="I365" s="86">
        <f>data!CE63</f>
        <v>194762534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622</v>
      </c>
      <c r="E366" s="218"/>
      <c r="F366" s="219"/>
      <c r="G366" s="219"/>
      <c r="H366" s="219"/>
      <c r="I366" s="86">
        <f>data!CE64</f>
        <v>36570576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544</v>
      </c>
      <c r="E367" s="218"/>
      <c r="F367" s="219"/>
      <c r="G367" s="219"/>
      <c r="H367" s="219"/>
      <c r="I367" s="86">
        <f>data!CE65</f>
        <v>1138130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528327</v>
      </c>
      <c r="E368" s="218"/>
      <c r="F368" s="219"/>
      <c r="G368" s="219"/>
      <c r="H368" s="219"/>
      <c r="I368" s="86">
        <f>data!CE66</f>
        <v>19690212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2878484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13716</v>
      </c>
      <c r="E370" s="218"/>
      <c r="F370" s="219"/>
      <c r="G370" s="219"/>
      <c r="H370" s="219"/>
      <c r="I370" s="86">
        <f>data!CE68</f>
        <v>9260845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248</v>
      </c>
      <c r="E371" s="86">
        <f>data!CD69</f>
        <v>291493</v>
      </c>
      <c r="F371" s="219"/>
      <c r="G371" s="219"/>
      <c r="H371" s="219"/>
      <c r="I371" s="86">
        <f>data!CE69</f>
        <v>10452705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72809153</v>
      </c>
      <c r="F372" s="220"/>
      <c r="G372" s="220"/>
      <c r="H372" s="220"/>
      <c r="I372" s="14">
        <f>-data!CE70</f>
        <v>-72809153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39852494</v>
      </c>
      <c r="E373" s="86">
        <f>data!CD71</f>
        <v>-72517660</v>
      </c>
      <c r="F373" s="219"/>
      <c r="G373" s="219"/>
      <c r="H373" s="219"/>
      <c r="I373" s="14">
        <f>data!CE71</f>
        <v>304887652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28271122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608664437.86000001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636935559.86000001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31318</v>
      </c>
      <c r="E380" s="214"/>
      <c r="F380" s="211"/>
      <c r="G380" s="211"/>
      <c r="H380" s="211"/>
      <c r="I380" s="14">
        <f>data!CE76</f>
        <v>375361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8826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285192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364127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148.03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Wenatchee Valley Hospital Year End Report</dc:title>
  <dc:subject>2018 Wenatchee Valley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2019-06-27T21:35:07Z</dcterms:modified>
</cp:coreProperties>
</file>