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data!$DR$823:$DR$868</definedName>
    <definedName name="Costcenter" localSheetId="9">'Prior Year'!$A$732:$W$813</definedName>
    <definedName name="Costcenter">data!#REF!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data!#REF!</definedName>
    <definedName name="Hospital" localSheetId="9">'Prior Year'!$A$724:$BR$726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2" i="1" l="1"/>
  <c r="D141" i="1"/>
  <c r="C142" i="1"/>
  <c r="C141" i="1"/>
  <c r="B141" i="1"/>
  <c r="B142" i="1"/>
  <c r="C225" i="1"/>
  <c r="C224" i="1"/>
  <c r="C223" i="1"/>
  <c r="AV74" i="1" l="1"/>
  <c r="CC68" i="1"/>
  <c r="CC69" i="1"/>
  <c r="CC47" i="1"/>
  <c r="CC61" i="1"/>
  <c r="O817" i="11" l="1"/>
  <c r="M817" i="11"/>
  <c r="L817" i="11"/>
  <c r="K817" i="11"/>
  <c r="J817" i="11"/>
  <c r="I817" i="11"/>
  <c r="H817" i="11"/>
  <c r="G817" i="11"/>
  <c r="F817" i="11"/>
  <c r="E817" i="11"/>
  <c r="D817" i="11"/>
  <c r="X813" i="11"/>
  <c r="X815" i="11" s="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E550" i="11"/>
  <c r="E546" i="11"/>
  <c r="F546" i="11"/>
  <c r="E545" i="11"/>
  <c r="F545" i="11"/>
  <c r="F544" i="11"/>
  <c r="E544" i="11"/>
  <c r="F540" i="11"/>
  <c r="E540" i="11"/>
  <c r="H540" i="11"/>
  <c r="E539" i="11"/>
  <c r="H539" i="11"/>
  <c r="H538" i="11"/>
  <c r="F538" i="11"/>
  <c r="E538" i="11"/>
  <c r="H537" i="11"/>
  <c r="F537" i="11"/>
  <c r="E537" i="11"/>
  <c r="F536" i="11"/>
  <c r="E536" i="11"/>
  <c r="H536" i="11"/>
  <c r="E535" i="11"/>
  <c r="H534" i="11"/>
  <c r="F534" i="11"/>
  <c r="E534" i="11"/>
  <c r="H533" i="11"/>
  <c r="E533" i="11"/>
  <c r="F533" i="11"/>
  <c r="E532" i="11"/>
  <c r="H532" i="11"/>
  <c r="E531" i="11"/>
  <c r="F530" i="11"/>
  <c r="E530" i="11"/>
  <c r="E529" i="11"/>
  <c r="F529" i="11"/>
  <c r="E528" i="11"/>
  <c r="H528" i="11"/>
  <c r="E527" i="11"/>
  <c r="E526" i="11"/>
  <c r="H526" i="11"/>
  <c r="H525" i="11"/>
  <c r="E525" i="11"/>
  <c r="F525" i="11"/>
  <c r="F524" i="11"/>
  <c r="E524" i="11"/>
  <c r="E523" i="11"/>
  <c r="F522" i="11"/>
  <c r="E522" i="11"/>
  <c r="F521" i="11"/>
  <c r="E520" i="11"/>
  <c r="F520" i="11"/>
  <c r="H519" i="11"/>
  <c r="E519" i="11"/>
  <c r="F519" i="11"/>
  <c r="E518" i="11"/>
  <c r="F518" i="11"/>
  <c r="F517" i="11"/>
  <c r="E517" i="11"/>
  <c r="E516" i="11"/>
  <c r="F516" i="11"/>
  <c r="H515" i="11"/>
  <c r="F515" i="11"/>
  <c r="E515" i="11"/>
  <c r="F514" i="11"/>
  <c r="E514" i="11"/>
  <c r="F513" i="11"/>
  <c r="H513" i="11"/>
  <c r="F512" i="11"/>
  <c r="E511" i="11"/>
  <c r="F511" i="11"/>
  <c r="F510" i="11"/>
  <c r="E510" i="11"/>
  <c r="E509" i="11"/>
  <c r="H508" i="11"/>
  <c r="F508" i="11"/>
  <c r="E508" i="11"/>
  <c r="H507" i="11"/>
  <c r="E507" i="11"/>
  <c r="F507" i="11"/>
  <c r="E506" i="11"/>
  <c r="H506" i="11"/>
  <c r="E505" i="11"/>
  <c r="H505" i="11"/>
  <c r="H504" i="11"/>
  <c r="F504" i="11"/>
  <c r="E504" i="11"/>
  <c r="H503" i="11"/>
  <c r="F503" i="11"/>
  <c r="E503" i="11"/>
  <c r="E502" i="11"/>
  <c r="E501" i="11"/>
  <c r="E500" i="11"/>
  <c r="E499" i="11"/>
  <c r="F499" i="11"/>
  <c r="E498" i="11"/>
  <c r="F498" i="11"/>
  <c r="E497" i="11"/>
  <c r="H497" i="11"/>
  <c r="F496" i="11"/>
  <c r="E496" i="11"/>
  <c r="H496" i="11"/>
  <c r="G493" i="11"/>
  <c r="E493" i="11"/>
  <c r="C493" i="11"/>
  <c r="A493" i="11"/>
  <c r="B478" i="11"/>
  <c r="B475" i="11"/>
  <c r="B474" i="11"/>
  <c r="B473" i="11"/>
  <c r="B472" i="11"/>
  <c r="B471" i="11"/>
  <c r="B470" i="11"/>
  <c r="B469" i="11"/>
  <c r="B468" i="11"/>
  <c r="B464" i="11"/>
  <c r="B463" i="11"/>
  <c r="C459" i="11"/>
  <c r="B459" i="11"/>
  <c r="B458" i="11"/>
  <c r="B455" i="11"/>
  <c r="B454" i="11"/>
  <c r="B453" i="11"/>
  <c r="C447" i="11"/>
  <c r="C446" i="11"/>
  <c r="C445" i="11"/>
  <c r="C444" i="11"/>
  <c r="B441" i="11"/>
  <c r="C439" i="11"/>
  <c r="B439" i="11"/>
  <c r="C438" i="11"/>
  <c r="B438" i="11"/>
  <c r="B437" i="11"/>
  <c r="B436" i="11"/>
  <c r="B435" i="11"/>
  <c r="B434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D390" i="11"/>
  <c r="D372" i="11"/>
  <c r="D367" i="11"/>
  <c r="C448" i="11" s="1"/>
  <c r="D361" i="11"/>
  <c r="D329" i="11"/>
  <c r="D328" i="11"/>
  <c r="D330" i="11" s="1"/>
  <c r="D319" i="11"/>
  <c r="D314" i="11"/>
  <c r="D290" i="11"/>
  <c r="D283" i="11"/>
  <c r="D275" i="11"/>
  <c r="D277" i="11" s="1"/>
  <c r="D265" i="11"/>
  <c r="D260" i="11"/>
  <c r="D240" i="11"/>
  <c r="B447" i="11" s="1"/>
  <c r="D236" i="11"/>
  <c r="B446" i="11" s="1"/>
  <c r="D229" i="11"/>
  <c r="B445" i="11" s="1"/>
  <c r="D221" i="1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C473" i="11" s="1"/>
  <c r="E199" i="11"/>
  <c r="C472" i="11" s="1"/>
  <c r="E198" i="11"/>
  <c r="C471" i="11" s="1"/>
  <c r="E197" i="11"/>
  <c r="C470" i="11" s="1"/>
  <c r="E196" i="11"/>
  <c r="C469" i="11" s="1"/>
  <c r="E195" i="11"/>
  <c r="C468" i="11" s="1"/>
  <c r="D190" i="11"/>
  <c r="D437" i="11" s="1"/>
  <c r="D186" i="11"/>
  <c r="D436" i="11" s="1"/>
  <c r="D181" i="11"/>
  <c r="D435" i="11" s="1"/>
  <c r="D177" i="11"/>
  <c r="D434" i="11" s="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E142" i="11"/>
  <c r="E141" i="11"/>
  <c r="E140" i="11"/>
  <c r="E139" i="11"/>
  <c r="C415" i="11" s="1"/>
  <c r="E138" i="11"/>
  <c r="C414" i="11" s="1"/>
  <c r="E127" i="11"/>
  <c r="CE80" i="11"/>
  <c r="T816" i="11" s="1"/>
  <c r="CF79" i="11"/>
  <c r="CE79" i="11"/>
  <c r="CE78" i="11"/>
  <c r="CE77" i="11"/>
  <c r="G612" i="11" s="1"/>
  <c r="CE76" i="1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D75" i="11"/>
  <c r="N761" i="11" s="1"/>
  <c r="AC75" i="11"/>
  <c r="N760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Q75" i="11"/>
  <c r="N748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AE74" i="11"/>
  <c r="AE75" i="11" s="1"/>
  <c r="N762" i="11" s="1"/>
  <c r="AB74" i="11"/>
  <c r="AB75" i="11" s="1"/>
  <c r="N759" i="11" s="1"/>
  <c r="R74" i="11"/>
  <c r="P74" i="11"/>
  <c r="P75" i="11" s="1"/>
  <c r="N747" i="11" s="1"/>
  <c r="AV73" i="11"/>
  <c r="AV75" i="11" s="1"/>
  <c r="N779" i="11" s="1"/>
  <c r="CD71" i="11"/>
  <c r="C575" i="11" s="1"/>
  <c r="CE70" i="11"/>
  <c r="CE69" i="11"/>
  <c r="L816" i="11" s="1"/>
  <c r="CE68" i="11"/>
  <c r="K816" i="11" s="1"/>
  <c r="CE66" i="11"/>
  <c r="I816" i="11" s="1"/>
  <c r="CE65" i="11"/>
  <c r="CE64" i="11"/>
  <c r="C430" i="11" s="1"/>
  <c r="CE63" i="11"/>
  <c r="CE61" i="11"/>
  <c r="D816" i="11" s="1"/>
  <c r="CE60" i="11"/>
  <c r="B53" i="11"/>
  <c r="CE51" i="11"/>
  <c r="B49" i="11"/>
  <c r="BS48" i="11"/>
  <c r="BS62" i="11" s="1"/>
  <c r="E802" i="11" s="1"/>
  <c r="BC48" i="11"/>
  <c r="BC62" i="11" s="1"/>
  <c r="E786" i="11" s="1"/>
  <c r="BA48" i="11"/>
  <c r="BA62" i="11" s="1"/>
  <c r="AH48" i="11"/>
  <c r="AH62" i="11" s="1"/>
  <c r="E765" i="11" s="1"/>
  <c r="P48" i="11"/>
  <c r="P62" i="11" s="1"/>
  <c r="CE47" i="11"/>
  <c r="AO48" i="11" l="1"/>
  <c r="AO62" i="11" s="1"/>
  <c r="E48" i="11"/>
  <c r="E62" i="11" s="1"/>
  <c r="BH48" i="11"/>
  <c r="BH62" i="11" s="1"/>
  <c r="L48" i="11"/>
  <c r="L62" i="11" s="1"/>
  <c r="E743" i="11" s="1"/>
  <c r="AD48" i="11"/>
  <c r="AD62" i="11" s="1"/>
  <c r="AV48" i="11"/>
  <c r="AV62" i="11" s="1"/>
  <c r="BN48" i="11"/>
  <c r="BN62" i="11" s="1"/>
  <c r="E797" i="11" s="1"/>
  <c r="N48" i="11"/>
  <c r="N62" i="11" s="1"/>
  <c r="AF48" i="11"/>
  <c r="AF62" i="11" s="1"/>
  <c r="AX48" i="11"/>
  <c r="AX62" i="11" s="1"/>
  <c r="E781" i="11" s="1"/>
  <c r="BQ48" i="11"/>
  <c r="BQ62" i="11" s="1"/>
  <c r="R48" i="11"/>
  <c r="R62" i="11" s="1"/>
  <c r="U48" i="11"/>
  <c r="U62" i="11" s="1"/>
  <c r="AM48" i="11"/>
  <c r="AM62" i="11" s="1"/>
  <c r="E770" i="11" s="1"/>
  <c r="BE48" i="11"/>
  <c r="BE62" i="11" s="1"/>
  <c r="BX48" i="11"/>
  <c r="BX62" i="11" s="1"/>
  <c r="E807" i="11" s="1"/>
  <c r="AK48" i="11"/>
  <c r="AK62" i="11" s="1"/>
  <c r="BU48" i="11"/>
  <c r="BU62" i="11" s="1"/>
  <c r="W48" i="11"/>
  <c r="W62" i="11" s="1"/>
  <c r="E754" i="11" s="1"/>
  <c r="BZ48" i="11"/>
  <c r="BZ62" i="11" s="1"/>
  <c r="Y48" i="11"/>
  <c r="Y62" i="11" s="1"/>
  <c r="G48" i="11"/>
  <c r="G62" i="11" s="1"/>
  <c r="AR48" i="11"/>
  <c r="AR62" i="11" s="1"/>
  <c r="E775" i="11" s="1"/>
  <c r="BJ48" i="11"/>
  <c r="BJ62" i="11" s="1"/>
  <c r="CB48" i="11"/>
  <c r="CB62" i="11" s="1"/>
  <c r="E811" i="11" s="1"/>
  <c r="D464" i="11"/>
  <c r="I48" i="11"/>
  <c r="I62" i="11" s="1"/>
  <c r="AB48" i="11"/>
  <c r="AB62" i="11" s="1"/>
  <c r="AT48" i="11"/>
  <c r="AT62" i="11" s="1"/>
  <c r="BL48" i="11"/>
  <c r="BL62" i="11" s="1"/>
  <c r="E795" i="11" s="1"/>
  <c r="E217" i="11"/>
  <c r="C478" i="11" s="1"/>
  <c r="D438" i="11"/>
  <c r="L612" i="11"/>
  <c r="D48" i="11"/>
  <c r="D62" i="11" s="1"/>
  <c r="E735" i="11" s="1"/>
  <c r="F48" i="11"/>
  <c r="F62" i="11" s="1"/>
  <c r="H48" i="11"/>
  <c r="H62" i="11" s="1"/>
  <c r="J48" i="11"/>
  <c r="J62" i="11" s="1"/>
  <c r="E741" i="11" s="1"/>
  <c r="M48" i="11"/>
  <c r="M62" i="11" s="1"/>
  <c r="O48" i="11"/>
  <c r="O62" i="11" s="1"/>
  <c r="E746" i="11" s="1"/>
  <c r="Q48" i="11"/>
  <c r="Q62" i="11" s="1"/>
  <c r="E748" i="11" s="1"/>
  <c r="T48" i="11"/>
  <c r="T62" i="11" s="1"/>
  <c r="V48" i="11"/>
  <c r="V62" i="11" s="1"/>
  <c r="X48" i="11"/>
  <c r="X62" i="11" s="1"/>
  <c r="Z48" i="11"/>
  <c r="Z62" i="11" s="1"/>
  <c r="E757" i="11" s="1"/>
  <c r="AC48" i="11"/>
  <c r="AC62" i="11" s="1"/>
  <c r="E760" i="11" s="1"/>
  <c r="AE48" i="11"/>
  <c r="AE62" i="11" s="1"/>
  <c r="AG48" i="11"/>
  <c r="AG62" i="11" s="1"/>
  <c r="E764" i="11" s="1"/>
  <c r="AJ48" i="11"/>
  <c r="AJ62" i="11" s="1"/>
  <c r="E767" i="11" s="1"/>
  <c r="AL48" i="11"/>
  <c r="AL62" i="11" s="1"/>
  <c r="AN48" i="11"/>
  <c r="AN62" i="11" s="1"/>
  <c r="AP48" i="11"/>
  <c r="AP62" i="11" s="1"/>
  <c r="E773" i="11" s="1"/>
  <c r="AS48" i="11"/>
  <c r="AS62" i="11" s="1"/>
  <c r="AU48" i="11"/>
  <c r="AU62" i="11" s="1"/>
  <c r="E778" i="11" s="1"/>
  <c r="AW48" i="11"/>
  <c r="AW62" i="11" s="1"/>
  <c r="AZ48" i="11"/>
  <c r="AZ62" i="11" s="1"/>
  <c r="BB48" i="11"/>
  <c r="BB62" i="11" s="1"/>
  <c r="E785" i="11" s="1"/>
  <c r="BD48" i="11"/>
  <c r="BD62" i="11" s="1"/>
  <c r="E787" i="11" s="1"/>
  <c r="BF48" i="11"/>
  <c r="BF62" i="11" s="1"/>
  <c r="E789" i="11" s="1"/>
  <c r="BI48" i="11"/>
  <c r="BI62" i="11" s="1"/>
  <c r="E792" i="11" s="1"/>
  <c r="BK48" i="11"/>
  <c r="BK62" i="11" s="1"/>
  <c r="BM48" i="11"/>
  <c r="BM62" i="11" s="1"/>
  <c r="BP48" i="11"/>
  <c r="BP62" i="11" s="1"/>
  <c r="E799" i="11" s="1"/>
  <c r="BR48" i="11"/>
  <c r="BR62" i="11" s="1"/>
  <c r="BT48" i="11"/>
  <c r="BT62" i="11" s="1"/>
  <c r="E803" i="11" s="1"/>
  <c r="BV48" i="11"/>
  <c r="BV62" i="11" s="1"/>
  <c r="E805" i="11" s="1"/>
  <c r="BY48" i="11"/>
  <c r="BY62" i="11" s="1"/>
  <c r="CA48" i="11"/>
  <c r="CA62" i="11" s="1"/>
  <c r="E810" i="11" s="1"/>
  <c r="CC48" i="11"/>
  <c r="CC62" i="11" s="1"/>
  <c r="D292" i="11"/>
  <c r="D341" i="11" s="1"/>
  <c r="C481" i="11" s="1"/>
  <c r="C434" i="11"/>
  <c r="C440" i="11"/>
  <c r="B476" i="11"/>
  <c r="G815" i="11"/>
  <c r="L815" i="11"/>
  <c r="E809" i="11"/>
  <c r="E739" i="11"/>
  <c r="E776" i="11"/>
  <c r="E777" i="11"/>
  <c r="E759" i="11"/>
  <c r="E751" i="11"/>
  <c r="E769" i="11"/>
  <c r="BI730" i="11"/>
  <c r="C816" i="11"/>
  <c r="H612" i="11"/>
  <c r="H816" i="11"/>
  <c r="C431" i="11"/>
  <c r="E752" i="11"/>
  <c r="E761" i="11"/>
  <c r="E779" i="11"/>
  <c r="E756" i="11"/>
  <c r="E794" i="11"/>
  <c r="E762" i="11"/>
  <c r="E738" i="11"/>
  <c r="H502" i="11"/>
  <c r="F502" i="11"/>
  <c r="E749" i="11"/>
  <c r="E808" i="11"/>
  <c r="E804" i="11"/>
  <c r="E796" i="11"/>
  <c r="E744" i="11"/>
  <c r="E771" i="11"/>
  <c r="E745" i="11"/>
  <c r="E772" i="11"/>
  <c r="E791" i="11"/>
  <c r="M816" i="11"/>
  <c r="C458" i="11"/>
  <c r="E755" i="11"/>
  <c r="E783" i="11"/>
  <c r="E801" i="11"/>
  <c r="E740" i="11"/>
  <c r="E204" i="11"/>
  <c r="C476" i="11" s="1"/>
  <c r="E753" i="11"/>
  <c r="E736" i="11"/>
  <c r="E763" i="11"/>
  <c r="E800" i="11"/>
  <c r="E737" i="11"/>
  <c r="E784" i="11"/>
  <c r="E793" i="11"/>
  <c r="P816" i="11"/>
  <c r="D612" i="11"/>
  <c r="I52" i="11"/>
  <c r="I67" i="11" s="1"/>
  <c r="J740" i="11" s="1"/>
  <c r="CF76" i="11"/>
  <c r="BE52" i="11" s="1"/>
  <c r="BE67" i="11" s="1"/>
  <c r="U52" i="11"/>
  <c r="U67" i="11" s="1"/>
  <c r="J752" i="11" s="1"/>
  <c r="E52" i="11"/>
  <c r="E67" i="11" s="1"/>
  <c r="J736" i="11" s="1"/>
  <c r="E747" i="11"/>
  <c r="E788" i="11"/>
  <c r="R75" i="11"/>
  <c r="N749" i="11" s="1"/>
  <c r="CE74" i="11"/>
  <c r="C464" i="11" s="1"/>
  <c r="E768" i="11"/>
  <c r="H523" i="11"/>
  <c r="F523" i="11"/>
  <c r="D242" i="11"/>
  <c r="B448" i="11" s="1"/>
  <c r="D339" i="11"/>
  <c r="C482" i="11" s="1"/>
  <c r="C427" i="11"/>
  <c r="F526" i="11"/>
  <c r="F535" i="11"/>
  <c r="N734" i="11"/>
  <c r="CE75" i="11"/>
  <c r="F528" i="11"/>
  <c r="R816" i="11"/>
  <c r="I612" i="11"/>
  <c r="F500" i="11"/>
  <c r="F506" i="11"/>
  <c r="F550" i="11"/>
  <c r="E812" i="11"/>
  <c r="C432" i="11"/>
  <c r="D463" i="11"/>
  <c r="D465" i="11" s="1"/>
  <c r="F497" i="11"/>
  <c r="H527" i="11"/>
  <c r="F527" i="11"/>
  <c r="F816" i="11"/>
  <c r="C429" i="11"/>
  <c r="O779" i="11"/>
  <c r="CE73" i="11"/>
  <c r="S816" i="11"/>
  <c r="J612" i="11"/>
  <c r="B440" i="11"/>
  <c r="E780" i="11"/>
  <c r="Q816" i="11"/>
  <c r="CF77" i="11"/>
  <c r="H516" i="11"/>
  <c r="C48" i="11"/>
  <c r="K48" i="11"/>
  <c r="K62" i="11" s="1"/>
  <c r="S48" i="11"/>
  <c r="S62" i="11" s="1"/>
  <c r="AA48" i="11"/>
  <c r="AA62" i="11" s="1"/>
  <c r="AI48" i="11"/>
  <c r="AI62" i="11" s="1"/>
  <c r="AQ48" i="11"/>
  <c r="AQ62" i="11" s="1"/>
  <c r="AY48" i="11"/>
  <c r="AY62" i="11" s="1"/>
  <c r="BG48" i="11"/>
  <c r="BG62" i="11" s="1"/>
  <c r="BO48" i="11"/>
  <c r="BO62" i="11" s="1"/>
  <c r="BW48" i="11"/>
  <c r="BW62" i="11" s="1"/>
  <c r="CD722" i="11"/>
  <c r="B444" i="11"/>
  <c r="H501" i="11"/>
  <c r="F501" i="11"/>
  <c r="F532" i="11"/>
  <c r="F531" i="11"/>
  <c r="N817" i="11"/>
  <c r="D368" i="11"/>
  <c r="D373" i="11" s="1"/>
  <c r="D391" i="11" s="1"/>
  <c r="D393" i="11" s="1"/>
  <c r="D396" i="11" s="1"/>
  <c r="B465" i="11"/>
  <c r="H499" i="11"/>
  <c r="G816" i="11"/>
  <c r="F612" i="11"/>
  <c r="F505" i="11"/>
  <c r="F509" i="11"/>
  <c r="F539" i="11"/>
  <c r="C815" i="11"/>
  <c r="M815" i="11"/>
  <c r="F815" i="11"/>
  <c r="P815" i="11"/>
  <c r="Q815" i="11"/>
  <c r="H815" i="11"/>
  <c r="R815" i="11"/>
  <c r="I815" i="11"/>
  <c r="S815" i="11"/>
  <c r="K815" i="11"/>
  <c r="T815" i="11"/>
  <c r="D815" i="11"/>
  <c r="O815" i="11"/>
  <c r="AS52" i="11" l="1"/>
  <c r="AS67" i="11" s="1"/>
  <c r="J776" i="11" s="1"/>
  <c r="BQ52" i="11"/>
  <c r="BQ67" i="11" s="1"/>
  <c r="J800" i="11" s="1"/>
  <c r="AL52" i="11"/>
  <c r="AL67" i="11" s="1"/>
  <c r="J769" i="11" s="1"/>
  <c r="AM52" i="11"/>
  <c r="AM67" i="11" s="1"/>
  <c r="BB52" i="11"/>
  <c r="BB67" i="11" s="1"/>
  <c r="J785" i="11" s="1"/>
  <c r="AE52" i="11"/>
  <c r="AE67" i="11" s="1"/>
  <c r="J762" i="11" s="1"/>
  <c r="P52" i="11"/>
  <c r="P67" i="11" s="1"/>
  <c r="BZ52" i="11"/>
  <c r="BZ67" i="11" s="1"/>
  <c r="J809" i="11" s="1"/>
  <c r="BS52" i="11"/>
  <c r="BS67" i="11" s="1"/>
  <c r="AN52" i="11"/>
  <c r="AN67" i="11" s="1"/>
  <c r="J771" i="11" s="1"/>
  <c r="BL52" i="11"/>
  <c r="BL67" i="11" s="1"/>
  <c r="J795" i="11" s="1"/>
  <c r="AO52" i="11"/>
  <c r="AO67" i="11" s="1"/>
  <c r="BM52" i="11"/>
  <c r="BM67" i="11" s="1"/>
  <c r="J796" i="11" s="1"/>
  <c r="E71" i="11"/>
  <c r="U71" i="11"/>
  <c r="N815" i="11"/>
  <c r="M52" i="11"/>
  <c r="M67" i="11" s="1"/>
  <c r="J744" i="11" s="1"/>
  <c r="AK52" i="11"/>
  <c r="AK67" i="11" s="1"/>
  <c r="J768" i="11" s="1"/>
  <c r="BA52" i="11"/>
  <c r="BA67" i="11" s="1"/>
  <c r="J784" i="11" s="1"/>
  <c r="BY52" i="11"/>
  <c r="BY67" i="11" s="1"/>
  <c r="J808" i="11" s="1"/>
  <c r="BJ52" i="11"/>
  <c r="BJ67" i="11" s="1"/>
  <c r="J793" i="11" s="1"/>
  <c r="BR52" i="11"/>
  <c r="BR67" i="11" s="1"/>
  <c r="J801" i="11" s="1"/>
  <c r="BK52" i="11"/>
  <c r="BK67" i="11" s="1"/>
  <c r="J794" i="11" s="1"/>
  <c r="G52" i="11"/>
  <c r="G67" i="11" s="1"/>
  <c r="J738" i="11" s="1"/>
  <c r="CA52" i="11"/>
  <c r="CA67" i="11" s="1"/>
  <c r="AT52" i="11"/>
  <c r="AT67" i="11" s="1"/>
  <c r="J777" i="11" s="1"/>
  <c r="W52" i="11"/>
  <c r="W67" i="11" s="1"/>
  <c r="J754" i="11" s="1"/>
  <c r="H52" i="11"/>
  <c r="H67" i="11" s="1"/>
  <c r="J739" i="11" s="1"/>
  <c r="BD52" i="11"/>
  <c r="BD67" i="11" s="1"/>
  <c r="J787" i="11" s="1"/>
  <c r="CB52" i="11"/>
  <c r="CB67" i="11" s="1"/>
  <c r="AG52" i="11"/>
  <c r="AG67" i="11" s="1"/>
  <c r="J764" i="11" s="1"/>
  <c r="AW52" i="11"/>
  <c r="AW67" i="11" s="1"/>
  <c r="J780" i="11" s="1"/>
  <c r="BU52" i="11"/>
  <c r="BU67" i="11" s="1"/>
  <c r="J804" i="11" s="1"/>
  <c r="J788" i="11"/>
  <c r="BE71" i="11"/>
  <c r="N816" i="11"/>
  <c r="C465" i="11"/>
  <c r="K612" i="11"/>
  <c r="E790" i="11"/>
  <c r="W71" i="11"/>
  <c r="AG71" i="11"/>
  <c r="C686" i="11"/>
  <c r="C514" i="11"/>
  <c r="E782" i="11"/>
  <c r="BI52" i="11"/>
  <c r="BI67" i="11" s="1"/>
  <c r="O52" i="11"/>
  <c r="O67" i="11" s="1"/>
  <c r="BC52" i="11"/>
  <c r="BC67" i="11" s="1"/>
  <c r="AU52" i="11"/>
  <c r="AU67" i="11" s="1"/>
  <c r="BT52" i="11"/>
  <c r="BT67" i="11" s="1"/>
  <c r="BJ71" i="11"/>
  <c r="BU71" i="11"/>
  <c r="AT71" i="11"/>
  <c r="E806" i="11"/>
  <c r="CE48" i="11"/>
  <c r="C62" i="11"/>
  <c r="BB71" i="11"/>
  <c r="E774" i="11"/>
  <c r="AK71" i="11"/>
  <c r="J810" i="11"/>
  <c r="CA71" i="11"/>
  <c r="BQ71" i="11"/>
  <c r="E766" i="11"/>
  <c r="BA71" i="11"/>
  <c r="AN71" i="11"/>
  <c r="AE71" i="11"/>
  <c r="E758" i="11"/>
  <c r="BG52" i="11"/>
  <c r="BG67" i="11" s="1"/>
  <c r="J790" i="11" s="1"/>
  <c r="BX52" i="11"/>
  <c r="BX67" i="11" s="1"/>
  <c r="BF52" i="11"/>
  <c r="BF67" i="11" s="1"/>
  <c r="AI52" i="11"/>
  <c r="AI67" i="11" s="1"/>
  <c r="J766" i="11" s="1"/>
  <c r="L52" i="11"/>
  <c r="L67" i="11" s="1"/>
  <c r="BV52" i="11"/>
  <c r="BV67" i="11" s="1"/>
  <c r="AB52" i="11"/>
  <c r="AB67" i="11" s="1"/>
  <c r="AA52" i="11"/>
  <c r="AA67" i="11" s="1"/>
  <c r="J758" i="11" s="1"/>
  <c r="BH52" i="11"/>
  <c r="BH67" i="11" s="1"/>
  <c r="S52" i="11"/>
  <c r="S67" i="11" s="1"/>
  <c r="J750" i="11" s="1"/>
  <c r="AJ52" i="11"/>
  <c r="AJ67" i="11" s="1"/>
  <c r="BW52" i="11"/>
  <c r="BW67" i="11" s="1"/>
  <c r="J806" i="11" s="1"/>
  <c r="AZ52" i="11"/>
  <c r="AZ67" i="11" s="1"/>
  <c r="AH52" i="11"/>
  <c r="AH67" i="11" s="1"/>
  <c r="K52" i="11"/>
  <c r="K67" i="11" s="1"/>
  <c r="J742" i="11" s="1"/>
  <c r="AY52" i="11"/>
  <c r="AY67" i="11" s="1"/>
  <c r="J782" i="11" s="1"/>
  <c r="J52" i="11"/>
  <c r="J67" i="11" s="1"/>
  <c r="BP52" i="11"/>
  <c r="BP67" i="11" s="1"/>
  <c r="D52" i="11"/>
  <c r="D67" i="11" s="1"/>
  <c r="R52" i="11"/>
  <c r="R67" i="11" s="1"/>
  <c r="AX52" i="11"/>
  <c r="AX67" i="11" s="1"/>
  <c r="AP52" i="11"/>
  <c r="AP67" i="11" s="1"/>
  <c r="BO52" i="11"/>
  <c r="BO67" i="11" s="1"/>
  <c r="J798" i="11" s="1"/>
  <c r="AR52" i="11"/>
  <c r="AR67" i="11" s="1"/>
  <c r="Z52" i="11"/>
  <c r="Z67" i="11" s="1"/>
  <c r="C52" i="11"/>
  <c r="BN52" i="11"/>
  <c r="BN67" i="11" s="1"/>
  <c r="AQ52" i="11"/>
  <c r="AQ67" i="11" s="1"/>
  <c r="J774" i="11" s="1"/>
  <c r="T52" i="11"/>
  <c r="T67" i="11" s="1"/>
  <c r="F52" i="11"/>
  <c r="F67" i="11" s="1"/>
  <c r="AV52" i="11"/>
  <c r="AV67" i="11" s="1"/>
  <c r="X52" i="11"/>
  <c r="X67" i="11" s="1"/>
  <c r="Q52" i="11"/>
  <c r="Q67" i="11" s="1"/>
  <c r="CC52" i="11"/>
  <c r="CC67" i="11" s="1"/>
  <c r="E798" i="11"/>
  <c r="J770" i="11"/>
  <c r="AM71" i="11"/>
  <c r="J802" i="11"/>
  <c r="BS71" i="11"/>
  <c r="O816" i="11"/>
  <c r="C463" i="11"/>
  <c r="BY71" i="11"/>
  <c r="AL71" i="11"/>
  <c r="AS71" i="11"/>
  <c r="BD71" i="11"/>
  <c r="BL71" i="11"/>
  <c r="E750" i="11"/>
  <c r="AC52" i="11"/>
  <c r="AC67" i="11" s="1"/>
  <c r="N52" i="11"/>
  <c r="N67" i="11" s="1"/>
  <c r="AD52" i="11"/>
  <c r="AD67" i="11" s="1"/>
  <c r="V52" i="11"/>
  <c r="V67" i="11" s="1"/>
  <c r="AF52" i="11"/>
  <c r="AF67" i="11" s="1"/>
  <c r="Y52" i="11"/>
  <c r="Y67" i="11" s="1"/>
  <c r="I71" i="11"/>
  <c r="M71" i="11"/>
  <c r="BK71" i="11"/>
  <c r="H71" i="11"/>
  <c r="E742" i="11"/>
  <c r="C670" i="11"/>
  <c r="C498" i="11"/>
  <c r="BZ71" i="11" l="1"/>
  <c r="S71" i="11"/>
  <c r="AW71" i="11"/>
  <c r="C542" i="11" s="1"/>
  <c r="G71" i="11"/>
  <c r="J811" i="11"/>
  <c r="CB71" i="11"/>
  <c r="J772" i="11"/>
  <c r="AO71" i="11"/>
  <c r="BM71" i="11"/>
  <c r="J747" i="11"/>
  <c r="P71" i="11"/>
  <c r="BR71" i="11"/>
  <c r="J761" i="11"/>
  <c r="AD71" i="11"/>
  <c r="J775" i="11"/>
  <c r="AR71" i="11"/>
  <c r="C631" i="11"/>
  <c r="C646" i="11"/>
  <c r="C571" i="11"/>
  <c r="C673" i="11"/>
  <c r="C501" i="11"/>
  <c r="G501" i="11" s="1"/>
  <c r="C645" i="11"/>
  <c r="C570" i="11"/>
  <c r="C556" i="11"/>
  <c r="C635" i="11"/>
  <c r="J760" i="11"/>
  <c r="AC71" i="11"/>
  <c r="BO71" i="11"/>
  <c r="J737" i="11"/>
  <c r="F71" i="11"/>
  <c r="J773" i="11"/>
  <c r="AP71" i="11"/>
  <c r="J765" i="11"/>
  <c r="AH71" i="11"/>
  <c r="J805" i="11"/>
  <c r="BV71" i="11"/>
  <c r="C572" i="11"/>
  <c r="C647" i="11"/>
  <c r="BW71" i="11"/>
  <c r="J786" i="11"/>
  <c r="BC71" i="11"/>
  <c r="C688" i="11"/>
  <c r="C516" i="11"/>
  <c r="G516" i="11" s="1"/>
  <c r="C678" i="11"/>
  <c r="C506" i="11"/>
  <c r="G506" i="11" s="1"/>
  <c r="C512" i="11"/>
  <c r="C684" i="11"/>
  <c r="J751" i="11"/>
  <c r="T71" i="11"/>
  <c r="J781" i="11"/>
  <c r="AX71" i="11"/>
  <c r="J783" i="11"/>
  <c r="AZ71" i="11"/>
  <c r="J743" i="11"/>
  <c r="L71" i="11"/>
  <c r="C696" i="11"/>
  <c r="C524" i="11"/>
  <c r="J746" i="11"/>
  <c r="O71" i="11"/>
  <c r="J755" i="11"/>
  <c r="X71" i="11"/>
  <c r="E734" i="11"/>
  <c r="E815" i="11" s="1"/>
  <c r="CE62" i="11"/>
  <c r="J745" i="11"/>
  <c r="N71" i="11"/>
  <c r="J779" i="11"/>
  <c r="AV71" i="11"/>
  <c r="J759" i="11"/>
  <c r="AB71" i="11"/>
  <c r="C623" i="11"/>
  <c r="C562" i="11"/>
  <c r="C526" i="11"/>
  <c r="G526" i="11" s="1"/>
  <c r="C698" i="11"/>
  <c r="C702" i="11"/>
  <c r="C530" i="11"/>
  <c r="J792" i="11"/>
  <c r="BI71" i="11"/>
  <c r="G498" i="11"/>
  <c r="H498" i="11" s="1"/>
  <c r="J797" i="11"/>
  <c r="BN71" i="11"/>
  <c r="J767" i="11"/>
  <c r="AJ71" i="11"/>
  <c r="C630" i="11"/>
  <c r="C546" i="11"/>
  <c r="AQ71" i="11"/>
  <c r="AY71" i="11"/>
  <c r="J763" i="11"/>
  <c r="AF71" i="11"/>
  <c r="C549" i="11"/>
  <c r="C624" i="11"/>
  <c r="C704" i="11"/>
  <c r="C532" i="11"/>
  <c r="G532" i="11" s="1"/>
  <c r="J812" i="11"/>
  <c r="CC71" i="11"/>
  <c r="C67" i="11"/>
  <c r="CE52" i="11"/>
  <c r="J799" i="11"/>
  <c r="BP71" i="11"/>
  <c r="J807" i="11"/>
  <c r="BX71" i="11"/>
  <c r="C641" i="11"/>
  <c r="C566" i="11"/>
  <c r="BG71" i="11"/>
  <c r="C703" i="11"/>
  <c r="C531" i="11"/>
  <c r="J803" i="11"/>
  <c r="BT71" i="11"/>
  <c r="C614" i="11"/>
  <c r="C550" i="11"/>
  <c r="AA71" i="11"/>
  <c r="J778" i="11"/>
  <c r="AU71" i="11"/>
  <c r="C674" i="11"/>
  <c r="C502" i="11"/>
  <c r="G502" i="11" s="1"/>
  <c r="C564" i="11"/>
  <c r="C639" i="11"/>
  <c r="J749" i="11"/>
  <c r="R71" i="11"/>
  <c r="C705" i="11"/>
  <c r="C533" i="11"/>
  <c r="G533" i="11" s="1"/>
  <c r="C711" i="11"/>
  <c r="C539" i="11"/>
  <c r="G539" i="11" s="1"/>
  <c r="J756" i="11"/>
  <c r="Y71" i="11"/>
  <c r="C557" i="11"/>
  <c r="C637" i="11"/>
  <c r="J735" i="11"/>
  <c r="D71" i="11"/>
  <c r="J789" i="11"/>
  <c r="BF71" i="11"/>
  <c r="C672" i="11"/>
  <c r="C500" i="11"/>
  <c r="K71" i="11"/>
  <c r="J753" i="11"/>
  <c r="V71" i="11"/>
  <c r="C710" i="11"/>
  <c r="C538" i="11"/>
  <c r="G538" i="11" s="1"/>
  <c r="J748" i="11"/>
  <c r="Q71" i="11"/>
  <c r="J757" i="11"/>
  <c r="Z71" i="11"/>
  <c r="J741" i="11"/>
  <c r="J71" i="11"/>
  <c r="J791" i="11"/>
  <c r="BH71" i="11"/>
  <c r="AI71" i="11"/>
  <c r="C547" i="11"/>
  <c r="C632" i="11"/>
  <c r="C617" i="11"/>
  <c r="C555" i="11"/>
  <c r="G514" i="11"/>
  <c r="H514" i="11" s="1"/>
  <c r="C626" i="11" l="1"/>
  <c r="C563" i="11"/>
  <c r="C706" i="11"/>
  <c r="C534" i="11"/>
  <c r="G534" i="11" s="1"/>
  <c r="C622" i="11"/>
  <c r="C573" i="11"/>
  <c r="C681" i="11"/>
  <c r="C509" i="11"/>
  <c r="G509" i="11" s="1"/>
  <c r="H509" i="11" s="1"/>
  <c r="C638" i="11"/>
  <c r="C558" i="11"/>
  <c r="C675" i="11"/>
  <c r="C503" i="11"/>
  <c r="G503" i="11" s="1"/>
  <c r="C642" i="11"/>
  <c r="C567" i="11"/>
  <c r="C712" i="11"/>
  <c r="C540" i="11"/>
  <c r="G540" i="11" s="1"/>
  <c r="G531" i="11"/>
  <c r="H531" i="11"/>
  <c r="C508" i="11"/>
  <c r="G508" i="11" s="1"/>
  <c r="C680" i="11"/>
  <c r="C616" i="11"/>
  <c r="C543" i="11"/>
  <c r="C694" i="11"/>
  <c r="C522" i="11"/>
  <c r="C691" i="11"/>
  <c r="C519" i="11"/>
  <c r="G519" i="11" s="1"/>
  <c r="C504" i="11"/>
  <c r="G504" i="11" s="1"/>
  <c r="C676" i="11"/>
  <c r="C697" i="11"/>
  <c r="C525" i="11"/>
  <c r="G525" i="11" s="1"/>
  <c r="C619" i="11"/>
  <c r="C559" i="11"/>
  <c r="C679" i="11"/>
  <c r="C507" i="11"/>
  <c r="G507" i="11" s="1"/>
  <c r="C699" i="11"/>
  <c r="C527" i="11"/>
  <c r="G527" i="11" s="1"/>
  <c r="C690" i="11"/>
  <c r="C518" i="11"/>
  <c r="C552" i="11"/>
  <c r="C618" i="11"/>
  <c r="J734" i="11"/>
  <c r="J815" i="11" s="1"/>
  <c r="CE67" i="11"/>
  <c r="G524" i="11"/>
  <c r="H524" i="11" s="1"/>
  <c r="C685" i="11"/>
  <c r="C513" i="11"/>
  <c r="G513" i="11" s="1"/>
  <c r="C633" i="11"/>
  <c r="C548" i="11"/>
  <c r="C683" i="11"/>
  <c r="C511" i="11"/>
  <c r="C574" i="11"/>
  <c r="C620" i="11"/>
  <c r="C700" i="11"/>
  <c r="C528" i="11"/>
  <c r="G528" i="11" s="1"/>
  <c r="C629" i="11"/>
  <c r="C551" i="11"/>
  <c r="G550" i="11"/>
  <c r="H550" i="11" s="1"/>
  <c r="C708" i="11"/>
  <c r="C536" i="11"/>
  <c r="G536" i="11" s="1"/>
  <c r="C71" i="11"/>
  <c r="C677" i="11"/>
  <c r="C505" i="11"/>
  <c r="G505" i="11" s="1"/>
  <c r="C643" i="11"/>
  <c r="C568" i="11"/>
  <c r="C709" i="11"/>
  <c r="C537" i="11"/>
  <c r="G537" i="11" s="1"/>
  <c r="G500" i="11"/>
  <c r="H500" i="11" s="1"/>
  <c r="C692" i="11"/>
  <c r="C520" i="11"/>
  <c r="C682" i="11"/>
  <c r="C510" i="11"/>
  <c r="C625" i="11"/>
  <c r="C544" i="11"/>
  <c r="E816" i="11"/>
  <c r="C428" i="11"/>
  <c r="C707" i="11"/>
  <c r="C535" i="11"/>
  <c r="C636" i="11"/>
  <c r="C553" i="11"/>
  <c r="D615" i="11"/>
  <c r="C644" i="11"/>
  <c r="C569" i="11"/>
  <c r="G546" i="11"/>
  <c r="H546" i="11"/>
  <c r="C634" i="11"/>
  <c r="C554" i="11"/>
  <c r="C693" i="11"/>
  <c r="C521" i="11"/>
  <c r="H512" i="11"/>
  <c r="G512" i="11"/>
  <c r="C671" i="11"/>
  <c r="C499" i="11"/>
  <c r="G499" i="11" s="1"/>
  <c r="C669" i="11"/>
  <c r="C497" i="11"/>
  <c r="G497" i="11" s="1"/>
  <c r="C640" i="11"/>
  <c r="C565" i="11"/>
  <c r="C689" i="11"/>
  <c r="C517" i="11"/>
  <c r="C628" i="11"/>
  <c r="C545" i="11"/>
  <c r="C695" i="11"/>
  <c r="C523" i="11"/>
  <c r="G523" i="11" s="1"/>
  <c r="C687" i="11"/>
  <c r="C515" i="11"/>
  <c r="G515" i="11" s="1"/>
  <c r="C621" i="11"/>
  <c r="C648" i="11" s="1"/>
  <c r="M716" i="11" s="1"/>
  <c r="Y816" i="11" s="1"/>
  <c r="C561" i="11"/>
  <c r="C701" i="11"/>
  <c r="C529" i="11"/>
  <c r="G530" i="11"/>
  <c r="H530" i="11" s="1"/>
  <c r="C713" i="11"/>
  <c r="C541" i="11"/>
  <c r="C560" i="11"/>
  <c r="C627" i="11"/>
  <c r="G517" i="11" l="1"/>
  <c r="H517" i="11"/>
  <c r="G535" i="11"/>
  <c r="H535" i="11"/>
  <c r="G520" i="11"/>
  <c r="H520" i="11"/>
  <c r="G522" i="11"/>
  <c r="H522" i="11"/>
  <c r="J816" i="11"/>
  <c r="C433" i="11"/>
  <c r="CE71" i="11"/>
  <c r="C716" i="11" s="1"/>
  <c r="G521" i="11"/>
  <c r="H521" i="11"/>
  <c r="C441" i="11"/>
  <c r="C496" i="11"/>
  <c r="G496" i="11" s="1"/>
  <c r="C668" i="11"/>
  <c r="C715" i="11" s="1"/>
  <c r="G518" i="11"/>
  <c r="H518" i="11" s="1"/>
  <c r="G510" i="11"/>
  <c r="H510" i="11" s="1"/>
  <c r="D712" i="11"/>
  <c r="D704" i="11"/>
  <c r="D696" i="11"/>
  <c r="D688" i="11"/>
  <c r="D709" i="11"/>
  <c r="D701" i="11"/>
  <c r="D693" i="11"/>
  <c r="D685" i="11"/>
  <c r="D706" i="11"/>
  <c r="D698" i="11"/>
  <c r="D690" i="11"/>
  <c r="D682" i="11"/>
  <c r="D708" i="11"/>
  <c r="D700" i="11"/>
  <c r="D692" i="11"/>
  <c r="D684" i="11"/>
  <c r="D713" i="11"/>
  <c r="D705" i="11"/>
  <c r="D697" i="11"/>
  <c r="D710" i="11"/>
  <c r="D702" i="11"/>
  <c r="D694" i="11"/>
  <c r="D716" i="11"/>
  <c r="D707" i="11"/>
  <c r="D699" i="11"/>
  <c r="D691" i="11"/>
  <c r="D683" i="11"/>
  <c r="D689" i="11"/>
  <c r="D687" i="11"/>
  <c r="D680" i="11"/>
  <c r="D672" i="11"/>
  <c r="D679" i="11"/>
  <c r="D671" i="11"/>
  <c r="D625" i="11"/>
  <c r="D711" i="11"/>
  <c r="D676" i="11"/>
  <c r="D668" i="11"/>
  <c r="D628" i="11"/>
  <c r="D622" i="11"/>
  <c r="D618" i="11"/>
  <c r="D686" i="11"/>
  <c r="D681" i="11"/>
  <c r="D673" i="11"/>
  <c r="D703" i="11"/>
  <c r="D675" i="11"/>
  <c r="D644" i="11"/>
  <c r="D643" i="11"/>
  <c r="D642" i="11"/>
  <c r="D641" i="11"/>
  <c r="D640" i="11"/>
  <c r="D639" i="11"/>
  <c r="D638" i="11"/>
  <c r="D637" i="11"/>
  <c r="D636" i="11"/>
  <c r="D635" i="11"/>
  <c r="D634" i="11"/>
  <c r="D633" i="11"/>
  <c r="D632" i="11"/>
  <c r="D631" i="11"/>
  <c r="D630" i="11"/>
  <c r="D624" i="11"/>
  <c r="D669" i="11"/>
  <c r="D647" i="11"/>
  <c r="D695" i="11"/>
  <c r="D621" i="11"/>
  <c r="D620" i="11"/>
  <c r="D674" i="11"/>
  <c r="D670" i="11"/>
  <c r="D629" i="11"/>
  <c r="D678" i="11"/>
  <c r="D617" i="11"/>
  <c r="D626" i="11"/>
  <c r="D616" i="11"/>
  <c r="D677" i="11"/>
  <c r="D646" i="11"/>
  <c r="D645" i="11"/>
  <c r="D623" i="11"/>
  <c r="D627" i="11"/>
  <c r="D619" i="11"/>
  <c r="G545" i="11"/>
  <c r="H545" i="11" s="1"/>
  <c r="G544" i="11"/>
  <c r="H544" i="11"/>
  <c r="G529" i="11"/>
  <c r="H529" i="11" s="1"/>
  <c r="G511" i="11"/>
  <c r="H511" i="11" s="1"/>
  <c r="D715" i="11" l="1"/>
  <c r="E623" i="11"/>
  <c r="E612" i="11"/>
  <c r="E709" i="11" l="1"/>
  <c r="E701" i="11"/>
  <c r="E693" i="11"/>
  <c r="E685" i="11"/>
  <c r="E706" i="11"/>
  <c r="E698" i="11"/>
  <c r="E690" i="11"/>
  <c r="E682" i="11"/>
  <c r="E711" i="11"/>
  <c r="E703" i="11"/>
  <c r="E695" i="11"/>
  <c r="E687" i="11"/>
  <c r="E713" i="11"/>
  <c r="E705" i="11"/>
  <c r="E697" i="11"/>
  <c r="E689" i="11"/>
  <c r="E710" i="11"/>
  <c r="E702" i="11"/>
  <c r="E716" i="11"/>
  <c r="E707" i="11"/>
  <c r="E699" i="11"/>
  <c r="E712" i="11"/>
  <c r="E704" i="11"/>
  <c r="E696" i="11"/>
  <c r="E688" i="11"/>
  <c r="E708" i="11"/>
  <c r="E691" i="11"/>
  <c r="E677" i="11"/>
  <c r="E669" i="11"/>
  <c r="E700" i="11"/>
  <c r="E692" i="11"/>
  <c r="E676" i="11"/>
  <c r="E668" i="11"/>
  <c r="E628" i="11"/>
  <c r="E694" i="11"/>
  <c r="E686" i="11"/>
  <c r="E684" i="11"/>
  <c r="E681" i="11"/>
  <c r="E673" i="11"/>
  <c r="E678" i="11"/>
  <c r="E670" i="11"/>
  <c r="E647" i="11"/>
  <c r="E646" i="11"/>
  <c r="E645" i="11"/>
  <c r="E680" i="11"/>
  <c r="E672" i="11"/>
  <c r="E671" i="11"/>
  <c r="E638" i="11"/>
  <c r="E630" i="11"/>
  <c r="E644" i="11"/>
  <c r="E633" i="11"/>
  <c r="E683" i="11"/>
  <c r="E641" i="11"/>
  <c r="E636" i="11"/>
  <c r="E625" i="11"/>
  <c r="E643" i="11"/>
  <c r="E637" i="11"/>
  <c r="E626" i="11"/>
  <c r="E640" i="11"/>
  <c r="E639" i="11"/>
  <c r="E629" i="11"/>
  <c r="E624" i="11"/>
  <c r="E632" i="11"/>
  <c r="E675" i="11"/>
  <c r="E635" i="11"/>
  <c r="E674" i="11"/>
  <c r="E631" i="11"/>
  <c r="E627" i="11"/>
  <c r="E679" i="11"/>
  <c r="E642" i="11"/>
  <c r="E634" i="11"/>
  <c r="E715" i="11" l="1"/>
  <c r="F624" i="11"/>
  <c r="F706" i="11" l="1"/>
  <c r="F698" i="11"/>
  <c r="F690" i="11"/>
  <c r="F711" i="11"/>
  <c r="F703" i="11"/>
  <c r="F695" i="11"/>
  <c r="F687" i="11"/>
  <c r="F708" i="11"/>
  <c r="F700" i="11"/>
  <c r="F692" i="11"/>
  <c r="F684" i="11"/>
  <c r="F710" i="11"/>
  <c r="F702" i="11"/>
  <c r="F694" i="11"/>
  <c r="F686" i="11"/>
  <c r="F716" i="11"/>
  <c r="F707" i="11"/>
  <c r="F699" i="11"/>
  <c r="F712" i="11"/>
  <c r="F704" i="11"/>
  <c r="F696" i="11"/>
  <c r="F709" i="11"/>
  <c r="F701" i="11"/>
  <c r="F693" i="11"/>
  <c r="F685" i="11"/>
  <c r="F683" i="11"/>
  <c r="F674" i="11"/>
  <c r="F681" i="11"/>
  <c r="F673" i="11"/>
  <c r="F705" i="11"/>
  <c r="F688" i="11"/>
  <c r="F678" i="11"/>
  <c r="F670" i="11"/>
  <c r="F647" i="11"/>
  <c r="F646" i="11"/>
  <c r="F645" i="11"/>
  <c r="F629" i="11"/>
  <c r="F626" i="11"/>
  <c r="F682" i="11"/>
  <c r="F675" i="11"/>
  <c r="F644" i="11"/>
  <c r="F643" i="11"/>
  <c r="F642" i="11"/>
  <c r="F641" i="11"/>
  <c r="F697" i="11"/>
  <c r="F691" i="11"/>
  <c r="F689" i="11"/>
  <c r="F677" i="11"/>
  <c r="F669" i="11"/>
  <c r="F627" i="11"/>
  <c r="F633" i="11"/>
  <c r="F628" i="11"/>
  <c r="F636" i="11"/>
  <c r="F625" i="11"/>
  <c r="F680" i="11"/>
  <c r="F639" i="11"/>
  <c r="F631" i="11"/>
  <c r="F668" i="11"/>
  <c r="F640" i="11"/>
  <c r="F632" i="11"/>
  <c r="F713" i="11"/>
  <c r="F672" i="11"/>
  <c r="F630" i="11"/>
  <c r="F676" i="11"/>
  <c r="F671" i="11"/>
  <c r="F635" i="11"/>
  <c r="F638" i="11"/>
  <c r="F679" i="11"/>
  <c r="F634" i="11"/>
  <c r="F637" i="11"/>
  <c r="F715" i="11" l="1"/>
  <c r="G625" i="11"/>
  <c r="G711" i="11" l="1"/>
  <c r="G703" i="11"/>
  <c r="G695" i="11"/>
  <c r="G687" i="11"/>
  <c r="G708" i="11"/>
  <c r="G700" i="11"/>
  <c r="G692" i="11"/>
  <c r="G684" i="11"/>
  <c r="G713" i="11"/>
  <c r="G705" i="11"/>
  <c r="G697" i="11"/>
  <c r="G689" i="11"/>
  <c r="G681" i="11"/>
  <c r="G716" i="11"/>
  <c r="G707" i="11"/>
  <c r="G699" i="11"/>
  <c r="G691" i="11"/>
  <c r="G683" i="11"/>
  <c r="G712" i="11"/>
  <c r="G704" i="11"/>
  <c r="G696" i="11"/>
  <c r="G709" i="11"/>
  <c r="G701" i="11"/>
  <c r="G706" i="11"/>
  <c r="G698" i="11"/>
  <c r="G690" i="11"/>
  <c r="G682" i="11"/>
  <c r="G702" i="11"/>
  <c r="G685" i="11"/>
  <c r="G679" i="11"/>
  <c r="G671" i="11"/>
  <c r="G694" i="11"/>
  <c r="G688" i="11"/>
  <c r="G686" i="11"/>
  <c r="G678" i="11"/>
  <c r="G670" i="11"/>
  <c r="G647" i="11"/>
  <c r="G646" i="11"/>
  <c r="G645" i="11"/>
  <c r="G629" i="11"/>
  <c r="G626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710" i="11"/>
  <c r="G680" i="11"/>
  <c r="G672" i="11"/>
  <c r="G693" i="11"/>
  <c r="G674" i="11"/>
  <c r="G676" i="11"/>
  <c r="G627" i="11"/>
  <c r="G673" i="11"/>
  <c r="G677" i="11"/>
  <c r="G628" i="11"/>
  <c r="G669" i="11"/>
  <c r="G668" i="11"/>
  <c r="H628" i="11" l="1"/>
  <c r="H708" i="11"/>
  <c r="H700" i="11"/>
  <c r="H692" i="11"/>
  <c r="H684" i="11"/>
  <c r="H713" i="11"/>
  <c r="H705" i="11"/>
  <c r="H697" i="11"/>
  <c r="H689" i="11"/>
  <c r="H710" i="11"/>
  <c r="H702" i="11"/>
  <c r="H694" i="11"/>
  <c r="H686" i="11"/>
  <c r="H712" i="11"/>
  <c r="H704" i="11"/>
  <c r="H696" i="11"/>
  <c r="H688" i="11"/>
  <c r="H709" i="11"/>
  <c r="H701" i="11"/>
  <c r="H706" i="11"/>
  <c r="H698" i="11"/>
  <c r="H711" i="11"/>
  <c r="H703" i="11"/>
  <c r="H695" i="11"/>
  <c r="H687" i="11"/>
  <c r="H676" i="11"/>
  <c r="H668" i="11"/>
  <c r="H690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99" i="11"/>
  <c r="H682" i="11"/>
  <c r="H680" i="11"/>
  <c r="H672" i="11"/>
  <c r="H677" i="11"/>
  <c r="H669" i="11"/>
  <c r="H685" i="11"/>
  <c r="H683" i="11"/>
  <c r="H679" i="11"/>
  <c r="H671" i="11"/>
  <c r="H707" i="11"/>
  <c r="H693" i="11"/>
  <c r="H678" i="11"/>
  <c r="H674" i="11"/>
  <c r="H646" i="11"/>
  <c r="H691" i="11"/>
  <c r="H645" i="11"/>
  <c r="H647" i="11"/>
  <c r="H629" i="11"/>
  <c r="H670" i="11"/>
  <c r="H681" i="11"/>
  <c r="H716" i="11"/>
  <c r="H673" i="11"/>
  <c r="G715" i="11"/>
  <c r="H715" i="11" l="1"/>
  <c r="I629" i="11"/>
  <c r="I713" i="11" l="1"/>
  <c r="I705" i="11"/>
  <c r="I697" i="11"/>
  <c r="I689" i="11"/>
  <c r="I710" i="11"/>
  <c r="I702" i="11"/>
  <c r="I694" i="11"/>
  <c r="I686" i="11"/>
  <c r="I716" i="11"/>
  <c r="I707" i="11"/>
  <c r="I699" i="11"/>
  <c r="I691" i="11"/>
  <c r="I683" i="11"/>
  <c r="I709" i="11"/>
  <c r="I701" i="11"/>
  <c r="I693" i="11"/>
  <c r="I685" i="11"/>
  <c r="I706" i="11"/>
  <c r="I698" i="11"/>
  <c r="I711" i="11"/>
  <c r="I703" i="11"/>
  <c r="I695" i="11"/>
  <c r="I708" i="11"/>
  <c r="I700" i="11"/>
  <c r="I692" i="11"/>
  <c r="I684" i="11"/>
  <c r="I696" i="11"/>
  <c r="I673" i="11"/>
  <c r="I682" i="11"/>
  <c r="I680" i="11"/>
  <c r="I672" i="11"/>
  <c r="I677" i="11"/>
  <c r="I669" i="11"/>
  <c r="I704" i="11"/>
  <c r="I674" i="11"/>
  <c r="I687" i="11"/>
  <c r="I676" i="11"/>
  <c r="I668" i="11"/>
  <c r="I712" i="11"/>
  <c r="I644" i="11"/>
  <c r="I636" i="11"/>
  <c r="I678" i="11"/>
  <c r="I646" i="11"/>
  <c r="I641" i="11"/>
  <c r="I639" i="11"/>
  <c r="I631" i="11"/>
  <c r="I688" i="11"/>
  <c r="I670" i="11"/>
  <c r="I634" i="11"/>
  <c r="I645" i="11"/>
  <c r="I640" i="11"/>
  <c r="I681" i="11"/>
  <c r="I679" i="11"/>
  <c r="I635" i="11"/>
  <c r="I647" i="11"/>
  <c r="I630" i="11"/>
  <c r="I633" i="11"/>
  <c r="I671" i="11"/>
  <c r="I632" i="11"/>
  <c r="I675" i="11"/>
  <c r="I638" i="11"/>
  <c r="I643" i="11"/>
  <c r="I690" i="11"/>
  <c r="I642" i="11"/>
  <c r="I637" i="11"/>
  <c r="I715" i="11" l="1"/>
  <c r="J630" i="11"/>
  <c r="J710" i="11" l="1"/>
  <c r="J702" i="11"/>
  <c r="J694" i="11"/>
  <c r="J686" i="11"/>
  <c r="J716" i="11"/>
  <c r="J707" i="11"/>
  <c r="J699" i="11"/>
  <c r="J691" i="11"/>
  <c r="J683" i="11"/>
  <c r="J712" i="11"/>
  <c r="J704" i="11"/>
  <c r="J696" i="11"/>
  <c r="J688" i="11"/>
  <c r="J706" i="11"/>
  <c r="J698" i="11"/>
  <c r="J690" i="11"/>
  <c r="J682" i="11"/>
  <c r="J711" i="11"/>
  <c r="J703" i="11"/>
  <c r="J695" i="11"/>
  <c r="J708" i="11"/>
  <c r="J700" i="11"/>
  <c r="J713" i="11"/>
  <c r="J705" i="11"/>
  <c r="J697" i="11"/>
  <c r="J689" i="11"/>
  <c r="J681" i="11"/>
  <c r="J678" i="11"/>
  <c r="J670" i="11"/>
  <c r="J647" i="11"/>
  <c r="J646" i="11"/>
  <c r="J645" i="11"/>
  <c r="J684" i="11"/>
  <c r="J677" i="11"/>
  <c r="J669" i="11"/>
  <c r="J674" i="11"/>
  <c r="J693" i="11"/>
  <c r="J679" i="11"/>
  <c r="J671" i="11"/>
  <c r="J673" i="11"/>
  <c r="J641" i="11"/>
  <c r="J639" i="11"/>
  <c r="J631" i="11"/>
  <c r="J709" i="11"/>
  <c r="J680" i="11"/>
  <c r="J676" i="11"/>
  <c r="J634" i="11"/>
  <c r="J672" i="11"/>
  <c r="J668" i="11"/>
  <c r="J643" i="11"/>
  <c r="J637" i="11"/>
  <c r="J692" i="11"/>
  <c r="J701" i="11"/>
  <c r="J675" i="11"/>
  <c r="J642" i="11"/>
  <c r="J638" i="11"/>
  <c r="J685" i="11"/>
  <c r="J640" i="11"/>
  <c r="J633" i="11"/>
  <c r="J636" i="11"/>
  <c r="J632" i="11"/>
  <c r="J635" i="11"/>
  <c r="J644" i="11"/>
  <c r="J687" i="11"/>
  <c r="L647" i="11" l="1"/>
  <c r="J715" i="11"/>
  <c r="K644" i="11"/>
  <c r="K716" i="11" l="1"/>
  <c r="K707" i="11"/>
  <c r="K699" i="11"/>
  <c r="K691" i="11"/>
  <c r="K683" i="11"/>
  <c r="K712" i="11"/>
  <c r="K704" i="11"/>
  <c r="K696" i="11"/>
  <c r="K688" i="11"/>
  <c r="K709" i="11"/>
  <c r="K701" i="11"/>
  <c r="K693" i="11"/>
  <c r="K685" i="11"/>
  <c r="K711" i="11"/>
  <c r="K703" i="11"/>
  <c r="K695" i="11"/>
  <c r="K687" i="11"/>
  <c r="K708" i="11"/>
  <c r="K700" i="11"/>
  <c r="K713" i="11"/>
  <c r="K705" i="11"/>
  <c r="K697" i="11"/>
  <c r="K710" i="11"/>
  <c r="K702" i="11"/>
  <c r="K694" i="11"/>
  <c r="K686" i="11"/>
  <c r="K681" i="11"/>
  <c r="K675" i="11"/>
  <c r="K674" i="11"/>
  <c r="K679" i="11"/>
  <c r="K671" i="11"/>
  <c r="K698" i="11"/>
  <c r="K676" i="11"/>
  <c r="K668" i="11"/>
  <c r="K678" i="11"/>
  <c r="K670" i="11"/>
  <c r="K689" i="11"/>
  <c r="K684" i="11"/>
  <c r="K680" i="11"/>
  <c r="K672" i="11"/>
  <c r="K677" i="11"/>
  <c r="K673" i="11"/>
  <c r="K706" i="11"/>
  <c r="K682" i="11"/>
  <c r="K692" i="11"/>
  <c r="K690" i="11"/>
  <c r="K669" i="11"/>
  <c r="L712" i="11"/>
  <c r="M712" i="11" s="1"/>
  <c r="Y778" i="11" s="1"/>
  <c r="L704" i="11"/>
  <c r="L696" i="11"/>
  <c r="L688" i="11"/>
  <c r="M688" i="11" s="1"/>
  <c r="Y754" i="11" s="1"/>
  <c r="L709" i="11"/>
  <c r="M709" i="11" s="1"/>
  <c r="Y775" i="11" s="1"/>
  <c r="L701" i="11"/>
  <c r="M701" i="11" s="1"/>
  <c r="Y767" i="11" s="1"/>
  <c r="L693" i="11"/>
  <c r="M693" i="11" s="1"/>
  <c r="Y759" i="11" s="1"/>
  <c r="L685" i="11"/>
  <c r="M685" i="11" s="1"/>
  <c r="Y751" i="11" s="1"/>
  <c r="L706" i="11"/>
  <c r="M706" i="11" s="1"/>
  <c r="Y772" i="11" s="1"/>
  <c r="L698" i="11"/>
  <c r="L690" i="11"/>
  <c r="L682" i="11"/>
  <c r="M682" i="11" s="1"/>
  <c r="Y748" i="11" s="1"/>
  <c r="L708" i="11"/>
  <c r="M708" i="11" s="1"/>
  <c r="Y774" i="11" s="1"/>
  <c r="L700" i="11"/>
  <c r="M700" i="11" s="1"/>
  <c r="Y766" i="11" s="1"/>
  <c r="L692" i="11"/>
  <c r="M692" i="11" s="1"/>
  <c r="Y758" i="11" s="1"/>
  <c r="L684" i="11"/>
  <c r="M684" i="11" s="1"/>
  <c r="Y750" i="11" s="1"/>
  <c r="L713" i="11"/>
  <c r="M713" i="11" s="1"/>
  <c r="Y779" i="11" s="1"/>
  <c r="L705" i="11"/>
  <c r="M705" i="11" s="1"/>
  <c r="Y771" i="11" s="1"/>
  <c r="L697" i="11"/>
  <c r="M697" i="11" s="1"/>
  <c r="Y763" i="11" s="1"/>
  <c r="L710" i="11"/>
  <c r="M710" i="11" s="1"/>
  <c r="Y776" i="11" s="1"/>
  <c r="L702" i="11"/>
  <c r="L694" i="11"/>
  <c r="M694" i="11" s="1"/>
  <c r="Y760" i="11" s="1"/>
  <c r="L716" i="11"/>
  <c r="L707" i="11"/>
  <c r="M707" i="11" s="1"/>
  <c r="Y773" i="11" s="1"/>
  <c r="L699" i="11"/>
  <c r="M699" i="11" s="1"/>
  <c r="Y765" i="11" s="1"/>
  <c r="L691" i="11"/>
  <c r="M691" i="11" s="1"/>
  <c r="Y757" i="11" s="1"/>
  <c r="L683" i="11"/>
  <c r="M683" i="11" s="1"/>
  <c r="Y749" i="11" s="1"/>
  <c r="L680" i="11"/>
  <c r="M680" i="11" s="1"/>
  <c r="Y746" i="11" s="1"/>
  <c r="L672" i="11"/>
  <c r="L711" i="11"/>
  <c r="M711" i="11" s="1"/>
  <c r="Y777" i="11" s="1"/>
  <c r="L679" i="11"/>
  <c r="M679" i="11" s="1"/>
  <c r="Y745" i="11" s="1"/>
  <c r="L671" i="11"/>
  <c r="M671" i="11" s="1"/>
  <c r="Y737" i="11" s="1"/>
  <c r="L676" i="11"/>
  <c r="M676" i="11" s="1"/>
  <c r="Y742" i="11" s="1"/>
  <c r="L668" i="11"/>
  <c r="L689" i="11"/>
  <c r="M689" i="11" s="1"/>
  <c r="Y755" i="11" s="1"/>
  <c r="L687" i="11"/>
  <c r="M687" i="11" s="1"/>
  <c r="Y753" i="11" s="1"/>
  <c r="L673" i="11"/>
  <c r="M673" i="11" s="1"/>
  <c r="Y739" i="11" s="1"/>
  <c r="L681" i="11"/>
  <c r="M681" i="11" s="1"/>
  <c r="Y747" i="11" s="1"/>
  <c r="L675" i="11"/>
  <c r="M675" i="11" s="1"/>
  <c r="Y741" i="11" s="1"/>
  <c r="L695" i="11"/>
  <c r="L678" i="11"/>
  <c r="M678" i="11" s="1"/>
  <c r="Y744" i="11" s="1"/>
  <c r="L674" i="11"/>
  <c r="M674" i="11" s="1"/>
  <c r="Y740" i="11" s="1"/>
  <c r="L670" i="11"/>
  <c r="M670" i="11" s="1"/>
  <c r="Y736" i="11" s="1"/>
  <c r="L703" i="11"/>
  <c r="M703" i="11" s="1"/>
  <c r="Y769" i="11" s="1"/>
  <c r="L677" i="11"/>
  <c r="M677" i="11" s="1"/>
  <c r="Y743" i="11" s="1"/>
  <c r="L686" i="11"/>
  <c r="M686" i="11" s="1"/>
  <c r="Y752" i="11" s="1"/>
  <c r="L669" i="11"/>
  <c r="M669" i="11" s="1"/>
  <c r="Y735" i="11" s="1"/>
  <c r="M695" i="11" l="1"/>
  <c r="Y761" i="11" s="1"/>
  <c r="M672" i="11"/>
  <c r="Y738" i="11" s="1"/>
  <c r="M702" i="11"/>
  <c r="Y768" i="11" s="1"/>
  <c r="M690" i="11"/>
  <c r="Y756" i="11" s="1"/>
  <c r="M696" i="11"/>
  <c r="Y762" i="11" s="1"/>
  <c r="K715" i="11"/>
  <c r="L715" i="11"/>
  <c r="M668" i="11"/>
  <c r="M698" i="11"/>
  <c r="Y764" i="11" s="1"/>
  <c r="M704" i="11"/>
  <c r="Y770" i="11" s="1"/>
  <c r="M715" i="11" l="1"/>
  <c r="Y734" i="11"/>
  <c r="Y815" i="11" s="1"/>
  <c r="B575" i="1" l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7" i="1"/>
  <c r="D496" i="1"/>
  <c r="F493" i="1"/>
  <c r="D493" i="1"/>
  <c r="D498" i="1"/>
  <c r="B496" i="1"/>
  <c r="B493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C469" i="1" s="1"/>
  <c r="E197" i="1"/>
  <c r="E198" i="1"/>
  <c r="E199" i="1"/>
  <c r="C472" i="1" s="1"/>
  <c r="E200" i="1"/>
  <c r="E201" i="1"/>
  <c r="E202" i="1"/>
  <c r="C474" i="1" s="1"/>
  <c r="E203" i="1"/>
  <c r="C475" i="1" s="1"/>
  <c r="D204" i="1"/>
  <c r="E16" i="6" s="1"/>
  <c r="B204" i="1"/>
  <c r="D190" i="1"/>
  <c r="D437" i="1" s="1"/>
  <c r="D186" i="1"/>
  <c r="D436" i="1" s="1"/>
  <c r="D181" i="1"/>
  <c r="D435" i="1" s="1"/>
  <c r="D177" i="1"/>
  <c r="C20" i="5" s="1"/>
  <c r="E154" i="1"/>
  <c r="E153" i="1"/>
  <c r="E28" i="4" s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B19" i="4" s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G122" i="9"/>
  <c r="I26" i="9"/>
  <c r="F90" i="9"/>
  <c r="C218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BA48" i="1"/>
  <c r="BA62" i="1" s="1"/>
  <c r="C615" i="1"/>
  <c r="E372" i="9"/>
  <c r="AT48" i="1"/>
  <c r="AT62" i="1" s="1"/>
  <c r="I380" i="9"/>
  <c r="I372" i="9"/>
  <c r="D13" i="7" l="1"/>
  <c r="C10" i="4"/>
  <c r="D368" i="1"/>
  <c r="C120" i="8" s="1"/>
  <c r="C34" i="5"/>
  <c r="C575" i="1"/>
  <c r="G10" i="4"/>
  <c r="D428" i="1"/>
  <c r="D32" i="6"/>
  <c r="F8" i="6"/>
  <c r="F15" i="6"/>
  <c r="C473" i="1"/>
  <c r="F11" i="6"/>
  <c r="G612" i="1"/>
  <c r="I381" i="9"/>
  <c r="I612" i="1"/>
  <c r="BC52" i="1"/>
  <c r="BC67" i="1" s="1"/>
  <c r="F241" i="9" s="1"/>
  <c r="CF76" i="1"/>
  <c r="P52" i="1" s="1"/>
  <c r="P67" i="1" s="1"/>
  <c r="D612" i="1"/>
  <c r="J52" i="1"/>
  <c r="J67" i="1" s="1"/>
  <c r="C49" i="9" s="1"/>
  <c r="BO52" i="1"/>
  <c r="BO67" i="1" s="1"/>
  <c r="D305" i="9" s="1"/>
  <c r="C448" i="1"/>
  <c r="C119" i="8"/>
  <c r="B440" i="1"/>
  <c r="C141" i="8"/>
  <c r="G28" i="4"/>
  <c r="D463" i="1"/>
  <c r="C417" i="1"/>
  <c r="AV48" i="1"/>
  <c r="AV62" i="1" s="1"/>
  <c r="F204" i="9" s="1"/>
  <c r="C48" i="1"/>
  <c r="C62" i="1" s="1"/>
  <c r="C12" i="9" s="1"/>
  <c r="BY48" i="1"/>
  <c r="BY62" i="1" s="1"/>
  <c r="CA48" i="1"/>
  <c r="CA62" i="1" s="1"/>
  <c r="BS48" i="1"/>
  <c r="BS62" i="1" s="1"/>
  <c r="G48" i="1"/>
  <c r="G62" i="1" s="1"/>
  <c r="G12" i="9" s="1"/>
  <c r="BG48" i="1"/>
  <c r="BG62" i="1" s="1"/>
  <c r="C268" i="9" s="1"/>
  <c r="CC48" i="1"/>
  <c r="CC62" i="1" s="1"/>
  <c r="C432" i="1"/>
  <c r="C440" i="1"/>
  <c r="N48" i="1"/>
  <c r="N62" i="1" s="1"/>
  <c r="BB48" i="1"/>
  <c r="BB62" i="1" s="1"/>
  <c r="E236" i="9" s="1"/>
  <c r="I48" i="1"/>
  <c r="I62" i="1" s="1"/>
  <c r="Z48" i="1"/>
  <c r="Z62" i="1" s="1"/>
  <c r="E108" i="9" s="1"/>
  <c r="BH48" i="1"/>
  <c r="BH62" i="1" s="1"/>
  <c r="D268" i="9" s="1"/>
  <c r="Q48" i="1"/>
  <c r="Q62" i="1" s="1"/>
  <c r="AD48" i="1"/>
  <c r="AD62" i="1" s="1"/>
  <c r="I108" i="9" s="1"/>
  <c r="BJ48" i="1"/>
  <c r="BJ62" i="1" s="1"/>
  <c r="F268" i="9" s="1"/>
  <c r="AO48" i="1"/>
  <c r="AO62" i="1" s="1"/>
  <c r="AF48" i="1"/>
  <c r="AF62" i="1" s="1"/>
  <c r="BL48" i="1"/>
  <c r="BL62" i="1" s="1"/>
  <c r="S48" i="1"/>
  <c r="S62" i="1" s="1"/>
  <c r="BM48" i="1"/>
  <c r="BM62" i="1" s="1"/>
  <c r="I268" i="9" s="1"/>
  <c r="AM48" i="1"/>
  <c r="AM62" i="1" s="1"/>
  <c r="D172" i="9" s="1"/>
  <c r="AL48" i="1"/>
  <c r="AL62" i="1" s="1"/>
  <c r="C172" i="9" s="1"/>
  <c r="BR48" i="1"/>
  <c r="BR62" i="1" s="1"/>
  <c r="AA48" i="1"/>
  <c r="AA62" i="1" s="1"/>
  <c r="F108" i="9" s="1"/>
  <c r="BU48" i="1"/>
  <c r="BU62" i="1" s="1"/>
  <c r="C332" i="9" s="1"/>
  <c r="AE48" i="1"/>
  <c r="AE62" i="1" s="1"/>
  <c r="AR48" i="1"/>
  <c r="AR62" i="1" s="1"/>
  <c r="BX48" i="1"/>
  <c r="BX62" i="1" s="1"/>
  <c r="CB48" i="1"/>
  <c r="CB62" i="1" s="1"/>
  <c r="C364" i="9" s="1"/>
  <c r="AI48" i="1"/>
  <c r="AI62" i="1" s="1"/>
  <c r="E48" i="1"/>
  <c r="E62" i="1" s="1"/>
  <c r="M48" i="1"/>
  <c r="M62" i="1" s="1"/>
  <c r="P48" i="1"/>
  <c r="P62" i="1" s="1"/>
  <c r="C429" i="1"/>
  <c r="F48" i="1"/>
  <c r="F62" i="1" s="1"/>
  <c r="AH48" i="1"/>
  <c r="AH62" i="1" s="1"/>
  <c r="AX48" i="1"/>
  <c r="AX62" i="1" s="1"/>
  <c r="BN48" i="1"/>
  <c r="BN62" i="1" s="1"/>
  <c r="C300" i="9" s="1"/>
  <c r="AQ48" i="1"/>
  <c r="AQ62" i="1" s="1"/>
  <c r="Y48" i="1"/>
  <c r="Y62" i="1" s="1"/>
  <c r="U48" i="1"/>
  <c r="U62" i="1" s="1"/>
  <c r="G76" i="9" s="1"/>
  <c r="C427" i="1"/>
  <c r="AU48" i="1"/>
  <c r="AU62" i="1" s="1"/>
  <c r="J48" i="1"/>
  <c r="J62" i="1" s="1"/>
  <c r="AJ48" i="1"/>
  <c r="AJ62" i="1" s="1"/>
  <c r="AZ48" i="1"/>
  <c r="AZ62" i="1" s="1"/>
  <c r="BP48" i="1"/>
  <c r="BP62" i="1" s="1"/>
  <c r="AY48" i="1"/>
  <c r="AY62" i="1" s="1"/>
  <c r="AG48" i="1"/>
  <c r="AG62" i="1" s="1"/>
  <c r="AK48" i="1"/>
  <c r="AK62" i="1" s="1"/>
  <c r="BI48" i="1"/>
  <c r="BI62" i="1" s="1"/>
  <c r="AC48" i="1"/>
  <c r="AC62" i="1" s="1"/>
  <c r="H108" i="9" s="1"/>
  <c r="L48" i="1"/>
  <c r="L62" i="1" s="1"/>
  <c r="R48" i="1"/>
  <c r="R62" i="1" s="1"/>
  <c r="D76" i="9" s="1"/>
  <c r="AN48" i="1"/>
  <c r="AN62" i="1" s="1"/>
  <c r="E172" i="9" s="1"/>
  <c r="BD48" i="1"/>
  <c r="BD62" i="1" s="1"/>
  <c r="BT48" i="1"/>
  <c r="BT62" i="1" s="1"/>
  <c r="BO48" i="1"/>
  <c r="BO62" i="1" s="1"/>
  <c r="D300" i="9" s="1"/>
  <c r="AW48" i="1"/>
  <c r="AW62" i="1" s="1"/>
  <c r="BQ48" i="1"/>
  <c r="BQ62" i="1" s="1"/>
  <c r="O48" i="1"/>
  <c r="O62" i="1" s="1"/>
  <c r="BZ48" i="1"/>
  <c r="BZ62" i="1" s="1"/>
  <c r="H332" i="9" s="1"/>
  <c r="T48" i="1"/>
  <c r="T62" i="1" s="1"/>
  <c r="V48" i="1"/>
  <c r="V62" i="1" s="1"/>
  <c r="AP48" i="1"/>
  <c r="AP62" i="1" s="1"/>
  <c r="BF48" i="1"/>
  <c r="BF62" i="1" s="1"/>
  <c r="I236" i="9" s="1"/>
  <c r="BV48" i="1"/>
  <c r="BV62" i="1" s="1"/>
  <c r="K48" i="1"/>
  <c r="K62" i="1" s="1"/>
  <c r="BW48" i="1"/>
  <c r="BW62" i="1" s="1"/>
  <c r="E332" i="9" s="1"/>
  <c r="BE48" i="1"/>
  <c r="BE62" i="1" s="1"/>
  <c r="H236" i="9" s="1"/>
  <c r="BC48" i="1"/>
  <c r="BC62" i="1" s="1"/>
  <c r="BC71" i="1" s="1"/>
  <c r="C633" i="1" s="1"/>
  <c r="W48" i="1"/>
  <c r="W62" i="1" s="1"/>
  <c r="I76" i="9" s="1"/>
  <c r="X48" i="1"/>
  <c r="X62" i="1" s="1"/>
  <c r="C108" i="9" s="1"/>
  <c r="AB48" i="1"/>
  <c r="AB62" i="1" s="1"/>
  <c r="I363" i="9"/>
  <c r="D48" i="1"/>
  <c r="D62" i="1" s="1"/>
  <c r="D12" i="9" s="1"/>
  <c r="H48" i="1"/>
  <c r="H62" i="1" s="1"/>
  <c r="AS48" i="1"/>
  <c r="AS62" i="1" s="1"/>
  <c r="E140" i="9"/>
  <c r="I366" i="9"/>
  <c r="C434" i="1"/>
  <c r="H300" i="9"/>
  <c r="C464" i="1"/>
  <c r="D236" i="9"/>
  <c r="I52" i="1"/>
  <c r="I67" i="1" s="1"/>
  <c r="BJ52" i="1"/>
  <c r="BJ67" i="1" s="1"/>
  <c r="BJ71" i="1" s="1"/>
  <c r="CA52" i="1"/>
  <c r="CA67" i="1" s="1"/>
  <c r="CA71" i="1" s="1"/>
  <c r="BZ52" i="1"/>
  <c r="BZ67" i="1" s="1"/>
  <c r="H337" i="9" s="1"/>
  <c r="F12" i="6"/>
  <c r="C27" i="5"/>
  <c r="E19" i="4"/>
  <c r="G19" i="4"/>
  <c r="AF52" i="1"/>
  <c r="AF67" i="1" s="1"/>
  <c r="AR52" i="1"/>
  <c r="AR67" i="1" s="1"/>
  <c r="I177" i="9" s="1"/>
  <c r="U52" i="1"/>
  <c r="U67" i="1" s="1"/>
  <c r="AU52" i="1"/>
  <c r="AU67" i="1" s="1"/>
  <c r="BL52" i="1"/>
  <c r="BL67" i="1" s="1"/>
  <c r="AV52" i="1"/>
  <c r="AV67" i="1" s="1"/>
  <c r="E52" i="1"/>
  <c r="E67" i="1" s="1"/>
  <c r="AE52" i="1"/>
  <c r="AE67" i="1" s="1"/>
  <c r="C145" i="9" s="1"/>
  <c r="CC52" i="1"/>
  <c r="CC67" i="1" s="1"/>
  <c r="AT52" i="1"/>
  <c r="AT67" i="1" s="1"/>
  <c r="AT71" i="1" s="1"/>
  <c r="BS52" i="1"/>
  <c r="BS67" i="1" s="1"/>
  <c r="BS71" i="1" s="1"/>
  <c r="C639" i="1" s="1"/>
  <c r="I362" i="9"/>
  <c r="AQ52" i="1"/>
  <c r="AQ67" i="1" s="1"/>
  <c r="H177" i="9" s="1"/>
  <c r="C52" i="1"/>
  <c r="C67" i="1" s="1"/>
  <c r="C71" i="1" s="1"/>
  <c r="AH52" i="1"/>
  <c r="AH67" i="1" s="1"/>
  <c r="F145" i="9" s="1"/>
  <c r="AD52" i="1"/>
  <c r="AD67" i="1" s="1"/>
  <c r="AC52" i="1"/>
  <c r="AC67" i="1" s="1"/>
  <c r="BT52" i="1"/>
  <c r="BT67" i="1" s="1"/>
  <c r="X52" i="1"/>
  <c r="X67" i="1" s="1"/>
  <c r="AL52" i="1"/>
  <c r="AL67" i="1" s="1"/>
  <c r="AO52" i="1"/>
  <c r="AO67" i="1" s="1"/>
  <c r="F177" i="9" s="1"/>
  <c r="B476" i="1"/>
  <c r="C33" i="8"/>
  <c r="S52" i="1"/>
  <c r="S67" i="1" s="1"/>
  <c r="I90" i="9"/>
  <c r="I113" i="9"/>
  <c r="I332" i="9"/>
  <c r="D5" i="7"/>
  <c r="C430" i="1"/>
  <c r="B10" i="4"/>
  <c r="D186" i="9"/>
  <c r="B566" i="1"/>
  <c r="B564" i="1"/>
  <c r="B571" i="1"/>
  <c r="B500" i="1"/>
  <c r="B525" i="1"/>
  <c r="B563" i="1"/>
  <c r="B532" i="1"/>
  <c r="B573" i="1"/>
  <c r="B501" i="1"/>
  <c r="B544" i="1"/>
  <c r="B550" i="1"/>
  <c r="B556" i="1"/>
  <c r="B507" i="1"/>
  <c r="B510" i="1"/>
  <c r="B557" i="1"/>
  <c r="B531" i="1"/>
  <c r="B534" i="1"/>
  <c r="B536" i="1"/>
  <c r="B517" i="1"/>
  <c r="B508" i="1"/>
  <c r="B552" i="1"/>
  <c r="B558" i="1"/>
  <c r="B520" i="1"/>
  <c r="B560" i="1"/>
  <c r="B523" i="1"/>
  <c r="F209" i="9"/>
  <c r="D204" i="9"/>
  <c r="G332" i="9"/>
  <c r="BY71" i="1"/>
  <c r="B446" i="1"/>
  <c r="D242" i="1"/>
  <c r="H273" i="9"/>
  <c r="E12" i="9"/>
  <c r="C418" i="1"/>
  <c r="D438" i="1"/>
  <c r="F14" i="6"/>
  <c r="C471" i="1"/>
  <c r="F10" i="6"/>
  <c r="D339" i="1"/>
  <c r="D26" i="9"/>
  <c r="CE75" i="1"/>
  <c r="G204" i="9"/>
  <c r="F7" i="6"/>
  <c r="E204" i="1"/>
  <c r="C468" i="1"/>
  <c r="I383" i="9"/>
  <c r="D22" i="7"/>
  <c r="C40" i="5"/>
  <c r="C420" i="1"/>
  <c r="B28" i="4"/>
  <c r="F186" i="9"/>
  <c r="E17" i="9"/>
  <c r="BD52" i="1"/>
  <c r="BD67" i="1" s="1"/>
  <c r="AM52" i="1"/>
  <c r="AM67" i="1" s="1"/>
  <c r="AM71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G71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AV71" i="1" l="1"/>
  <c r="C713" i="1" s="1"/>
  <c r="H305" i="9"/>
  <c r="I49" i="9"/>
  <c r="C17" i="9"/>
  <c r="N52" i="1"/>
  <c r="N67" i="1" s="1"/>
  <c r="F273" i="9"/>
  <c r="O52" i="1"/>
  <c r="O67" i="1" s="1"/>
  <c r="R52" i="1"/>
  <c r="R67" i="1" s="1"/>
  <c r="BD71" i="1"/>
  <c r="C624" i="1" s="1"/>
  <c r="AF71" i="1"/>
  <c r="C697" i="1" s="1"/>
  <c r="T71" i="1"/>
  <c r="C513" i="1" s="1"/>
  <c r="G513" i="1" s="1"/>
  <c r="AO71" i="1"/>
  <c r="F181" i="9" s="1"/>
  <c r="I305" i="9"/>
  <c r="AU71" i="1"/>
  <c r="C540" i="1" s="1"/>
  <c r="G540" i="1" s="1"/>
  <c r="AP52" i="1"/>
  <c r="AP67" i="1" s="1"/>
  <c r="AP71" i="1" s="1"/>
  <c r="BX52" i="1"/>
  <c r="BX67" i="1" s="1"/>
  <c r="BX71" i="1" s="1"/>
  <c r="C569" i="1" s="1"/>
  <c r="AZ52" i="1"/>
  <c r="AZ67" i="1" s="1"/>
  <c r="AZ71" i="1" s="1"/>
  <c r="C245" i="9" s="1"/>
  <c r="AS52" i="1"/>
  <c r="AS67" i="1" s="1"/>
  <c r="AS71" i="1" s="1"/>
  <c r="BU52" i="1"/>
  <c r="BU67" i="1" s="1"/>
  <c r="W52" i="1"/>
  <c r="W67" i="1" s="1"/>
  <c r="L52" i="1"/>
  <c r="L67" i="1" s="1"/>
  <c r="BG52" i="1"/>
  <c r="BG67" i="1" s="1"/>
  <c r="AI52" i="1"/>
  <c r="AI67" i="1" s="1"/>
  <c r="AI71" i="1" s="1"/>
  <c r="AG52" i="1"/>
  <c r="AG67" i="1" s="1"/>
  <c r="BW52" i="1"/>
  <c r="BW67" i="1" s="1"/>
  <c r="BW71" i="1" s="1"/>
  <c r="C568" i="1" s="1"/>
  <c r="V52" i="1"/>
  <c r="V67" i="1" s="1"/>
  <c r="Y52" i="1"/>
  <c r="Y67" i="1" s="1"/>
  <c r="Y71" i="1" s="1"/>
  <c r="Z52" i="1"/>
  <c r="Z67" i="1" s="1"/>
  <c r="BI52" i="1"/>
  <c r="BI67" i="1" s="1"/>
  <c r="BH52" i="1"/>
  <c r="BH67" i="1" s="1"/>
  <c r="BH71" i="1" s="1"/>
  <c r="C636" i="1" s="1"/>
  <c r="AN52" i="1"/>
  <c r="AN67" i="1" s="1"/>
  <c r="AN71" i="1" s="1"/>
  <c r="C533" i="1" s="1"/>
  <c r="G533" i="1" s="1"/>
  <c r="BP52" i="1"/>
  <c r="BP67" i="1" s="1"/>
  <c r="AB52" i="1"/>
  <c r="AB67" i="1" s="1"/>
  <c r="AB71" i="1" s="1"/>
  <c r="G117" i="9" s="1"/>
  <c r="BK52" i="1"/>
  <c r="BK67" i="1" s="1"/>
  <c r="BB52" i="1"/>
  <c r="BB67" i="1" s="1"/>
  <c r="AJ52" i="1"/>
  <c r="AJ67" i="1" s="1"/>
  <c r="H52" i="1"/>
  <c r="H67" i="1" s="1"/>
  <c r="Q52" i="1"/>
  <c r="Q67" i="1" s="1"/>
  <c r="BA52" i="1"/>
  <c r="BA67" i="1" s="1"/>
  <c r="F71" i="1"/>
  <c r="F21" i="9" s="1"/>
  <c r="S71" i="1"/>
  <c r="E85" i="9" s="1"/>
  <c r="BL71" i="1"/>
  <c r="C557" i="1" s="1"/>
  <c r="I71" i="1"/>
  <c r="C674" i="1" s="1"/>
  <c r="K52" i="1"/>
  <c r="K67" i="1" s="1"/>
  <c r="K71" i="1" s="1"/>
  <c r="C676" i="1" s="1"/>
  <c r="CC71" i="1"/>
  <c r="C620" i="1" s="1"/>
  <c r="D364" i="9"/>
  <c r="G300" i="9"/>
  <c r="G44" i="9"/>
  <c r="F76" i="9"/>
  <c r="AC71" i="1"/>
  <c r="C694" i="1" s="1"/>
  <c r="BV71" i="1"/>
  <c r="C642" i="1" s="1"/>
  <c r="F12" i="9"/>
  <c r="D140" i="9"/>
  <c r="BU71" i="1"/>
  <c r="C641" i="1" s="1"/>
  <c r="AX71" i="1"/>
  <c r="C543" i="1" s="1"/>
  <c r="H204" i="9"/>
  <c r="F140" i="9"/>
  <c r="C76" i="9"/>
  <c r="W71" i="1"/>
  <c r="C516" i="1" s="1"/>
  <c r="G516" i="1" s="1"/>
  <c r="E204" i="9"/>
  <c r="G172" i="9"/>
  <c r="V71" i="1"/>
  <c r="C515" i="1" s="1"/>
  <c r="G515" i="1" s="1"/>
  <c r="BT71" i="1"/>
  <c r="C640" i="1" s="1"/>
  <c r="E76" i="9"/>
  <c r="H76" i="9"/>
  <c r="AR71" i="1"/>
  <c r="C537" i="1" s="1"/>
  <c r="G537" i="1" s="1"/>
  <c r="I300" i="9"/>
  <c r="AG71" i="1"/>
  <c r="E149" i="9" s="1"/>
  <c r="I172" i="9"/>
  <c r="BF71" i="1"/>
  <c r="I245" i="9" s="1"/>
  <c r="E268" i="9"/>
  <c r="C685" i="1"/>
  <c r="J71" i="1"/>
  <c r="C503" i="1" s="1"/>
  <c r="G503" i="1" s="1"/>
  <c r="BN71" i="1"/>
  <c r="C559" i="1" s="1"/>
  <c r="I12" i="9"/>
  <c r="CB71" i="1"/>
  <c r="C373" i="9" s="1"/>
  <c r="AL71" i="1"/>
  <c r="C181" i="9" s="1"/>
  <c r="F44" i="9"/>
  <c r="BR71" i="1"/>
  <c r="C563" i="1" s="1"/>
  <c r="D332" i="9"/>
  <c r="F172" i="9"/>
  <c r="G236" i="9"/>
  <c r="C44" i="9"/>
  <c r="N71" i="1"/>
  <c r="G53" i="9" s="1"/>
  <c r="U71" i="1"/>
  <c r="G85" i="9" s="1"/>
  <c r="AA71" i="1"/>
  <c r="C520" i="1" s="1"/>
  <c r="G520" i="1" s="1"/>
  <c r="M71" i="1"/>
  <c r="C506" i="1" s="1"/>
  <c r="G506" i="1" s="1"/>
  <c r="AD71" i="1"/>
  <c r="I117" i="9" s="1"/>
  <c r="G140" i="9"/>
  <c r="BO71" i="1"/>
  <c r="D309" i="9" s="1"/>
  <c r="F332" i="9"/>
  <c r="I140" i="9"/>
  <c r="AH71" i="1"/>
  <c r="C527" i="1" s="1"/>
  <c r="G527" i="1" s="1"/>
  <c r="BM71" i="1"/>
  <c r="C638" i="1" s="1"/>
  <c r="E213" i="9"/>
  <c r="AK71" i="1"/>
  <c r="C530" i="1" s="1"/>
  <c r="G530" i="1" s="1"/>
  <c r="BB71" i="1"/>
  <c r="E245" i="9" s="1"/>
  <c r="C140" i="9"/>
  <c r="F85" i="9"/>
  <c r="I44" i="9"/>
  <c r="AW71" i="1"/>
  <c r="G213" i="9" s="1"/>
  <c r="BP71" i="1"/>
  <c r="C621" i="1" s="1"/>
  <c r="F236" i="9"/>
  <c r="BE71" i="1"/>
  <c r="C550" i="1" s="1"/>
  <c r="G550" i="1" s="1"/>
  <c r="E71" i="1"/>
  <c r="C498" i="1" s="1"/>
  <c r="G498" i="1" s="1"/>
  <c r="C548" i="1"/>
  <c r="F245" i="9"/>
  <c r="AY71" i="1"/>
  <c r="I213" i="9" s="1"/>
  <c r="I204" i="9"/>
  <c r="D108" i="9"/>
  <c r="H268" i="9"/>
  <c r="C637" i="1"/>
  <c r="P71" i="1"/>
  <c r="I53" i="9" s="1"/>
  <c r="E300" i="9"/>
  <c r="R71" i="1"/>
  <c r="D85" i="9" s="1"/>
  <c r="O71" i="1"/>
  <c r="H53" i="9" s="1"/>
  <c r="C236" i="9"/>
  <c r="H44" i="9"/>
  <c r="H140" i="9"/>
  <c r="BZ71" i="1"/>
  <c r="C571" i="1" s="1"/>
  <c r="E44" i="9"/>
  <c r="F300" i="9"/>
  <c r="BQ71" i="1"/>
  <c r="AQ71" i="1"/>
  <c r="C708" i="1" s="1"/>
  <c r="H172" i="9"/>
  <c r="D44" i="9"/>
  <c r="D71" i="1"/>
  <c r="C669" i="1" s="1"/>
  <c r="G108" i="9"/>
  <c r="AE71" i="1"/>
  <c r="C524" i="1" s="1"/>
  <c r="G524" i="1" s="1"/>
  <c r="CE62" i="1"/>
  <c r="C428" i="1" s="1"/>
  <c r="H12" i="9"/>
  <c r="X71" i="1"/>
  <c r="C117" i="9" s="1"/>
  <c r="CE48" i="1"/>
  <c r="C204" i="9"/>
  <c r="H309" i="9"/>
  <c r="C671" i="1"/>
  <c r="C499" i="1"/>
  <c r="G499" i="1" s="1"/>
  <c r="C564" i="1"/>
  <c r="I17" i="9"/>
  <c r="E81" i="9"/>
  <c r="H113" i="9"/>
  <c r="D145" i="9"/>
  <c r="C496" i="1"/>
  <c r="G496" i="1" s="1"/>
  <c r="C668" i="1"/>
  <c r="C21" i="9"/>
  <c r="E209" i="9"/>
  <c r="C113" i="9"/>
  <c r="D369" i="9"/>
  <c r="G81" i="9"/>
  <c r="I337" i="9"/>
  <c r="C177" i="9"/>
  <c r="D209" i="9"/>
  <c r="C647" i="1"/>
  <c r="I341" i="9"/>
  <c r="C572" i="1"/>
  <c r="C541" i="1"/>
  <c r="C526" i="1"/>
  <c r="G526" i="1" s="1"/>
  <c r="C532" i="1"/>
  <c r="G532" i="1" s="1"/>
  <c r="D181" i="9"/>
  <c r="C704" i="1"/>
  <c r="B513" i="1"/>
  <c r="B524" i="1"/>
  <c r="B545" i="1"/>
  <c r="B549" i="1"/>
  <c r="B533" i="1"/>
  <c r="B562" i="1"/>
  <c r="B502" i="1"/>
  <c r="B553" i="1"/>
  <c r="B514" i="1"/>
  <c r="B522" i="1"/>
  <c r="B570" i="1"/>
  <c r="B554" i="1"/>
  <c r="B504" i="1"/>
  <c r="B515" i="1"/>
  <c r="H515" i="1" s="1"/>
  <c r="B529" i="1"/>
  <c r="B542" i="1"/>
  <c r="B498" i="1"/>
  <c r="B526" i="1"/>
  <c r="B506" i="1"/>
  <c r="B505" i="1"/>
  <c r="H505" i="1" s="1"/>
  <c r="B539" i="1"/>
  <c r="B567" i="1"/>
  <c r="B521" i="1"/>
  <c r="B548" i="1"/>
  <c r="B547" i="1"/>
  <c r="B535" i="1"/>
  <c r="B509" i="1"/>
  <c r="B561" i="1"/>
  <c r="B569" i="1"/>
  <c r="B527" i="1"/>
  <c r="B516" i="1"/>
  <c r="F516" i="1" s="1"/>
  <c r="B540" i="1"/>
  <c r="B511" i="1"/>
  <c r="B572" i="1"/>
  <c r="B574" i="1"/>
  <c r="B528" i="1"/>
  <c r="F528" i="1" s="1"/>
  <c r="B568" i="1"/>
  <c r="B541" i="1"/>
  <c r="B551" i="1"/>
  <c r="B530" i="1"/>
  <c r="B565" i="1"/>
  <c r="B503" i="1"/>
  <c r="B559" i="1"/>
  <c r="B518" i="1"/>
  <c r="B497" i="1"/>
  <c r="F497" i="1" s="1"/>
  <c r="B538" i="1"/>
  <c r="B499" i="1"/>
  <c r="F499" i="1" s="1"/>
  <c r="B512" i="1"/>
  <c r="B546" i="1"/>
  <c r="B537" i="1"/>
  <c r="B519" i="1"/>
  <c r="B555" i="1"/>
  <c r="B543" i="1"/>
  <c r="H501" i="1"/>
  <c r="F501" i="1"/>
  <c r="F517" i="1"/>
  <c r="F515" i="1"/>
  <c r="G17" i="9"/>
  <c r="I273" i="9"/>
  <c r="D27" i="7"/>
  <c r="B448" i="1"/>
  <c r="F544" i="1"/>
  <c r="H536" i="1"/>
  <c r="F536" i="1"/>
  <c r="F520" i="1"/>
  <c r="D341" i="1"/>
  <c r="C481" i="1" s="1"/>
  <c r="C50" i="8"/>
  <c r="H209" i="9"/>
  <c r="D337" i="9"/>
  <c r="F81" i="9"/>
  <c r="I209" i="9"/>
  <c r="I241" i="9"/>
  <c r="C522" i="1"/>
  <c r="G522" i="1" s="1"/>
  <c r="I378" i="9"/>
  <c r="K612" i="1"/>
  <c r="C465" i="1"/>
  <c r="H213" i="9"/>
  <c r="C126" i="8"/>
  <c r="D391" i="1"/>
  <c r="F32" i="6"/>
  <c r="C478" i="1"/>
  <c r="C305" i="9"/>
  <c r="C102" i="8"/>
  <c r="C482" i="1"/>
  <c r="C687" i="1"/>
  <c r="H241" i="9"/>
  <c r="I145" i="9"/>
  <c r="G209" i="9"/>
  <c r="G337" i="9"/>
  <c r="D177" i="9"/>
  <c r="C476" i="1"/>
  <c r="F16" i="6"/>
  <c r="C672" i="1"/>
  <c r="C500" i="1"/>
  <c r="G500" i="1" s="1"/>
  <c r="G21" i="9"/>
  <c r="D341" i="9"/>
  <c r="G341" i="9"/>
  <c r="C570" i="1"/>
  <c r="C645" i="1"/>
  <c r="C711" i="1"/>
  <c r="D213" i="9"/>
  <c r="C539" i="1"/>
  <c r="G539" i="1" s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C555" i="1"/>
  <c r="C617" i="1"/>
  <c r="F277" i="9"/>
  <c r="C523" i="1"/>
  <c r="G523" i="1" s="1"/>
  <c r="C695" i="1"/>
  <c r="H528" i="1" l="1"/>
  <c r="G245" i="9"/>
  <c r="H497" i="1"/>
  <c r="F213" i="9"/>
  <c r="F505" i="1"/>
  <c r="C684" i="1"/>
  <c r="CE67" i="1"/>
  <c r="CE71" i="1" s="1"/>
  <c r="C716" i="1" s="1"/>
  <c r="C528" i="1"/>
  <c r="G528" i="1" s="1"/>
  <c r="G149" i="9"/>
  <c r="C518" i="1"/>
  <c r="G518" i="1" s="1"/>
  <c r="C690" i="1"/>
  <c r="D117" i="9"/>
  <c r="D149" i="9"/>
  <c r="CE52" i="1"/>
  <c r="C512" i="1"/>
  <c r="G512" i="1" s="1"/>
  <c r="G49" i="9"/>
  <c r="H277" i="9"/>
  <c r="C712" i="1"/>
  <c r="C525" i="1"/>
  <c r="G525" i="1" s="1"/>
  <c r="C622" i="1"/>
  <c r="C706" i="1"/>
  <c r="C534" i="1"/>
  <c r="G534" i="1" s="1"/>
  <c r="D81" i="9"/>
  <c r="H49" i="9"/>
  <c r="C707" i="1"/>
  <c r="C535" i="1"/>
  <c r="G535" i="1" s="1"/>
  <c r="G181" i="9"/>
  <c r="C81" i="9"/>
  <c r="D273" i="9"/>
  <c r="BG71" i="1"/>
  <c r="C273" i="9"/>
  <c r="D373" i="9"/>
  <c r="C549" i="1"/>
  <c r="C566" i="1"/>
  <c r="I21" i="9"/>
  <c r="D49" i="9"/>
  <c r="H17" i="9"/>
  <c r="E273" i="9"/>
  <c r="E49" i="9"/>
  <c r="BI71" i="1"/>
  <c r="H145" i="9"/>
  <c r="C545" i="1"/>
  <c r="G545" i="1" s="1"/>
  <c r="C502" i="1"/>
  <c r="G502" i="1" s="1"/>
  <c r="E241" i="9"/>
  <c r="D113" i="9"/>
  <c r="C337" i="9"/>
  <c r="Q71" i="1"/>
  <c r="H71" i="1"/>
  <c r="E113" i="9"/>
  <c r="H117" i="9"/>
  <c r="C628" i="1"/>
  <c r="D53" i="9"/>
  <c r="Z71" i="1"/>
  <c r="C519" i="1" s="1"/>
  <c r="G519" i="1" s="1"/>
  <c r="G273" i="9"/>
  <c r="BK71" i="1"/>
  <c r="H81" i="9"/>
  <c r="C209" i="9"/>
  <c r="AJ71" i="1"/>
  <c r="I81" i="9"/>
  <c r="C504" i="1"/>
  <c r="G504" i="1" s="1"/>
  <c r="G113" i="9"/>
  <c r="E337" i="9"/>
  <c r="C241" i="9"/>
  <c r="L71" i="1"/>
  <c r="E305" i="9"/>
  <c r="E145" i="9"/>
  <c r="F337" i="9"/>
  <c r="BA71" i="1"/>
  <c r="D241" i="9"/>
  <c r="E177" i="9"/>
  <c r="G145" i="9"/>
  <c r="G177" i="9"/>
  <c r="C574" i="1"/>
  <c r="C699" i="1"/>
  <c r="C698" i="1"/>
  <c r="C565" i="1"/>
  <c r="C341" i="9"/>
  <c r="C679" i="1"/>
  <c r="C644" i="1"/>
  <c r="I309" i="9"/>
  <c r="C507" i="1"/>
  <c r="G507" i="1" s="1"/>
  <c r="C573" i="1"/>
  <c r="H85" i="9"/>
  <c r="C567" i="1"/>
  <c r="F341" i="9"/>
  <c r="C675" i="1"/>
  <c r="C646" i="1"/>
  <c r="C700" i="1"/>
  <c r="C688" i="1"/>
  <c r="C616" i="1"/>
  <c r="C509" i="1"/>
  <c r="G509" i="1" s="1"/>
  <c r="F117" i="9"/>
  <c r="I85" i="9"/>
  <c r="C692" i="1"/>
  <c r="C681" i="1"/>
  <c r="C553" i="1"/>
  <c r="D277" i="9"/>
  <c r="C53" i="9"/>
  <c r="I277" i="9"/>
  <c r="C558" i="1"/>
  <c r="C693" i="1"/>
  <c r="I181" i="9"/>
  <c r="C531" i="1"/>
  <c r="G531" i="1" s="1"/>
  <c r="C551" i="1"/>
  <c r="C709" i="1"/>
  <c r="C703" i="1"/>
  <c r="C629" i="1"/>
  <c r="C670" i="1"/>
  <c r="E21" i="9"/>
  <c r="C619" i="1"/>
  <c r="C705" i="1"/>
  <c r="C561" i="1"/>
  <c r="C626" i="1"/>
  <c r="C514" i="1"/>
  <c r="G514" i="1" s="1"/>
  <c r="G309" i="9"/>
  <c r="C309" i="9"/>
  <c r="C560" i="1"/>
  <c r="H181" i="9"/>
  <c r="E181" i="9"/>
  <c r="C544" i="1"/>
  <c r="G544" i="1" s="1"/>
  <c r="C625" i="1"/>
  <c r="H245" i="9"/>
  <c r="C536" i="1"/>
  <c r="G536" i="1" s="1"/>
  <c r="C627" i="1"/>
  <c r="C521" i="1"/>
  <c r="G521" i="1" s="1"/>
  <c r="C702" i="1"/>
  <c r="I149" i="9"/>
  <c r="F53" i="9"/>
  <c r="C614" i="1"/>
  <c r="C678" i="1"/>
  <c r="E309" i="9"/>
  <c r="C686" i="1"/>
  <c r="F149" i="9"/>
  <c r="D21" i="9"/>
  <c r="C680" i="1"/>
  <c r="C547" i="1"/>
  <c r="C508" i="1"/>
  <c r="G508" i="1" s="1"/>
  <c r="C497" i="1"/>
  <c r="G497" i="1" s="1"/>
  <c r="C632" i="1"/>
  <c r="C683" i="1"/>
  <c r="C631" i="1"/>
  <c r="C511" i="1"/>
  <c r="G511" i="1" s="1"/>
  <c r="C542" i="1"/>
  <c r="E341" i="9"/>
  <c r="C643" i="1"/>
  <c r="H341" i="9"/>
  <c r="C562" i="1"/>
  <c r="F309" i="9"/>
  <c r="C623" i="1"/>
  <c r="C149" i="9"/>
  <c r="C696" i="1"/>
  <c r="H524" i="1"/>
  <c r="C689" i="1"/>
  <c r="C517" i="1"/>
  <c r="G517" i="1" s="1"/>
  <c r="I364" i="9"/>
  <c r="C710" i="1"/>
  <c r="C213" i="9"/>
  <c r="C538" i="1"/>
  <c r="G538" i="1" s="1"/>
  <c r="H550" i="1"/>
  <c r="H520" i="1"/>
  <c r="H498" i="1"/>
  <c r="H516" i="1"/>
  <c r="H499" i="1"/>
  <c r="F498" i="1"/>
  <c r="F511" i="1"/>
  <c r="H496" i="1"/>
  <c r="F522" i="1"/>
  <c r="H522" i="1"/>
  <c r="F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F530" i="1"/>
  <c r="H530" i="1" s="1"/>
  <c r="F512" i="1"/>
  <c r="F526" i="1"/>
  <c r="H526" i="1"/>
  <c r="F503" i="1"/>
  <c r="H503" i="1"/>
  <c r="H508" i="1"/>
  <c r="F508" i="1"/>
  <c r="F514" i="1"/>
  <c r="H507" i="1"/>
  <c r="F507" i="1"/>
  <c r="F518" i="1"/>
  <c r="H518" i="1" s="1"/>
  <c r="F546" i="1"/>
  <c r="F506" i="1"/>
  <c r="H506" i="1"/>
  <c r="F500" i="1"/>
  <c r="H500" i="1" s="1"/>
  <c r="F509" i="1"/>
  <c r="E117" i="9" l="1"/>
  <c r="I369" i="9"/>
  <c r="C691" i="1"/>
  <c r="C433" i="1"/>
  <c r="C441" i="1" s="1"/>
  <c r="H512" i="1"/>
  <c r="E277" i="9"/>
  <c r="C554" i="1"/>
  <c r="C634" i="1"/>
  <c r="G277" i="9"/>
  <c r="C556" i="1"/>
  <c r="C635" i="1"/>
  <c r="C677" i="1"/>
  <c r="E53" i="9"/>
  <c r="C505" i="1"/>
  <c r="G505" i="1" s="1"/>
  <c r="C630" i="1"/>
  <c r="C648" i="1" s="1"/>
  <c r="M716" i="1" s="1"/>
  <c r="C546" i="1"/>
  <c r="D245" i="9"/>
  <c r="C673" i="1"/>
  <c r="H21" i="9"/>
  <c r="C501" i="1"/>
  <c r="G501" i="1" s="1"/>
  <c r="C701" i="1"/>
  <c r="C529" i="1"/>
  <c r="G529" i="1" s="1"/>
  <c r="H149" i="9"/>
  <c r="C682" i="1"/>
  <c r="C510" i="1"/>
  <c r="C85" i="9"/>
  <c r="C618" i="1"/>
  <c r="C277" i="9"/>
  <c r="C552" i="1"/>
  <c r="H514" i="1"/>
  <c r="H509" i="1"/>
  <c r="H544" i="1"/>
  <c r="D615" i="1"/>
  <c r="D626" i="1" s="1"/>
  <c r="H511" i="1"/>
  <c r="H517" i="1"/>
  <c r="I373" i="9"/>
  <c r="F496" i="1"/>
  <c r="F545" i="1"/>
  <c r="H545" i="1" s="1"/>
  <c r="H525" i="1"/>
  <c r="F525" i="1"/>
  <c r="F529" i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H529" i="1"/>
  <c r="G510" i="1"/>
  <c r="H510" i="1" s="1"/>
  <c r="G546" i="1"/>
  <c r="H546" i="1"/>
  <c r="D678" i="1"/>
  <c r="D703" i="1"/>
  <c r="D637" i="1"/>
  <c r="D690" i="1"/>
  <c r="D697" i="1"/>
  <c r="D712" i="1"/>
  <c r="D622" i="1"/>
  <c r="D687" i="1"/>
  <c r="D621" i="1"/>
  <c r="D647" i="1"/>
  <c r="D641" i="1"/>
  <c r="D627" i="1"/>
  <c r="D693" i="1"/>
  <c r="D617" i="1"/>
  <c r="D623" i="1"/>
  <c r="D694" i="1"/>
  <c r="D632" i="1"/>
  <c r="D638" i="1"/>
  <c r="D688" i="1"/>
  <c r="D630" i="1"/>
  <c r="D634" i="1"/>
  <c r="D685" i="1"/>
  <c r="D699" i="1"/>
  <c r="D671" i="1"/>
  <c r="D707" i="1"/>
  <c r="D672" i="1"/>
  <c r="D670" i="1"/>
  <c r="D635" i="1"/>
  <c r="D646" i="1"/>
  <c r="D706" i="1"/>
  <c r="D711" i="1"/>
  <c r="D628" i="1"/>
  <c r="D704" i="1"/>
  <c r="D644" i="1"/>
  <c r="D625" i="1"/>
  <c r="D683" i="1"/>
  <c r="D619" i="1"/>
  <c r="D680" i="1"/>
  <c r="D710" i="1"/>
  <c r="D701" i="1"/>
  <c r="D640" i="1"/>
  <c r="D673" i="1"/>
  <c r="D669" i="1"/>
  <c r="D629" i="1"/>
  <c r="D698" i="1"/>
  <c r="D702" i="1"/>
  <c r="D709" i="1"/>
  <c r="D674" i="1"/>
  <c r="D684" i="1"/>
  <c r="D676" i="1"/>
  <c r="D631" i="1"/>
  <c r="D705" i="1"/>
  <c r="D639" i="1"/>
  <c r="D645" i="1"/>
  <c r="D681" i="1"/>
  <c r="D624" i="1"/>
  <c r="D695" i="1"/>
  <c r="D643" i="1"/>
  <c r="D668" i="1"/>
  <c r="D696" i="1"/>
  <c r="D689" i="1"/>
  <c r="D677" i="1"/>
  <c r="D691" i="1"/>
  <c r="D620" i="1"/>
  <c r="D616" i="1"/>
  <c r="D713" i="1"/>
  <c r="D636" i="1"/>
  <c r="D716" i="1"/>
  <c r="D642" i="1"/>
  <c r="D682" i="1"/>
  <c r="D675" i="1"/>
  <c r="D686" i="1"/>
  <c r="D700" i="1"/>
  <c r="D692" i="1"/>
  <c r="D618" i="1"/>
  <c r="D679" i="1"/>
  <c r="D708" i="1"/>
  <c r="D633" i="1"/>
  <c r="E623" i="1" l="1"/>
  <c r="E612" i="1"/>
  <c r="D715" i="1"/>
  <c r="E716" i="1" l="1"/>
  <c r="E668" i="1"/>
  <c r="E686" i="1"/>
  <c r="E643" i="1"/>
  <c r="E689" i="1"/>
  <c r="E680" i="1"/>
  <c r="E697" i="1"/>
  <c r="E681" i="1"/>
  <c r="E696" i="1"/>
  <c r="E636" i="1"/>
  <c r="E626" i="1"/>
  <c r="E710" i="1"/>
  <c r="E683" i="1"/>
  <c r="E628" i="1"/>
  <c r="E631" i="1"/>
  <c r="E646" i="1"/>
  <c r="E644" i="1"/>
  <c r="E709" i="1"/>
  <c r="E687" i="1"/>
  <c r="E704" i="1"/>
  <c r="E633" i="1"/>
  <c r="E645" i="1"/>
  <c r="E678" i="1"/>
  <c r="E703" i="1"/>
  <c r="E698" i="1"/>
  <c r="E712" i="1"/>
  <c r="E682" i="1"/>
  <c r="E708" i="1"/>
  <c r="E695" i="1"/>
  <c r="E675" i="1"/>
  <c r="E624" i="1"/>
  <c r="E647" i="1"/>
  <c r="E641" i="1"/>
  <c r="E692" i="1"/>
  <c r="E706" i="1"/>
  <c r="E632" i="1"/>
  <c r="E684" i="1"/>
  <c r="E700" i="1"/>
  <c r="E638" i="1"/>
  <c r="E702" i="1"/>
  <c r="E635" i="1"/>
  <c r="E637" i="1"/>
  <c r="E694" i="1"/>
  <c r="E688" i="1"/>
  <c r="E642" i="1"/>
  <c r="E625" i="1"/>
  <c r="E639" i="1"/>
  <c r="E674" i="1"/>
  <c r="E707" i="1"/>
  <c r="E634" i="1"/>
  <c r="E691" i="1"/>
  <c r="E640" i="1"/>
  <c r="E676" i="1"/>
  <c r="E629" i="1"/>
  <c r="E671" i="1"/>
  <c r="E679" i="1"/>
  <c r="E713" i="1"/>
  <c r="E673" i="1"/>
  <c r="E670" i="1"/>
  <c r="E669" i="1"/>
  <c r="E627" i="1"/>
  <c r="E699" i="1"/>
  <c r="E677" i="1"/>
  <c r="E630" i="1"/>
  <c r="E693" i="1"/>
  <c r="E690" i="1"/>
  <c r="E685" i="1"/>
  <c r="E672" i="1"/>
  <c r="E711" i="1"/>
  <c r="E705" i="1"/>
  <c r="E701" i="1"/>
  <c r="E715" i="1" l="1"/>
  <c r="F624" i="1"/>
  <c r="F696" i="1" l="1"/>
  <c r="F640" i="1"/>
  <c r="F646" i="1"/>
  <c r="F700" i="1"/>
  <c r="F671" i="1"/>
  <c r="F688" i="1"/>
  <c r="F684" i="1"/>
  <c r="F645" i="1"/>
  <c r="F693" i="1"/>
  <c r="F695" i="1"/>
  <c r="F639" i="1"/>
  <c r="F703" i="1"/>
  <c r="F679" i="1"/>
  <c r="F647" i="1"/>
  <c r="F641" i="1"/>
  <c r="F638" i="1"/>
  <c r="F677" i="1"/>
  <c r="F710" i="1"/>
  <c r="F706" i="1"/>
  <c r="F644" i="1"/>
  <c r="F694" i="1"/>
  <c r="F668" i="1"/>
  <c r="F697" i="1"/>
  <c r="F628" i="1"/>
  <c r="F629" i="1"/>
  <c r="F642" i="1"/>
  <c r="F626" i="1"/>
  <c r="F689" i="1"/>
  <c r="F675" i="1"/>
  <c r="F692" i="1"/>
  <c r="F635" i="1"/>
  <c r="F673" i="1"/>
  <c r="F636" i="1"/>
  <c r="F669" i="1"/>
  <c r="F708" i="1"/>
  <c r="F691" i="1"/>
  <c r="F630" i="1"/>
  <c r="F627" i="1"/>
  <c r="F701" i="1"/>
  <c r="F633" i="1"/>
  <c r="F690" i="1"/>
  <c r="F702" i="1"/>
  <c r="F632" i="1"/>
  <c r="F716" i="1"/>
  <c r="F711" i="1"/>
  <c r="F634" i="1"/>
  <c r="F676" i="1"/>
  <c r="F704" i="1"/>
  <c r="F631" i="1"/>
  <c r="F687" i="1"/>
  <c r="F713" i="1"/>
  <c r="F643" i="1"/>
  <c r="F699" i="1"/>
  <c r="F682" i="1"/>
  <c r="F709" i="1"/>
  <c r="F686" i="1"/>
  <c r="F683" i="1"/>
  <c r="F637" i="1"/>
  <c r="F712" i="1"/>
  <c r="F674" i="1"/>
  <c r="F678" i="1"/>
  <c r="F685" i="1"/>
  <c r="F705" i="1"/>
  <c r="F670" i="1"/>
  <c r="F681" i="1"/>
  <c r="F672" i="1"/>
  <c r="F707" i="1"/>
  <c r="F625" i="1"/>
  <c r="F680" i="1"/>
  <c r="F698" i="1"/>
  <c r="F715" i="1" l="1"/>
  <c r="G625" i="1"/>
  <c r="G707" i="1" l="1"/>
  <c r="G636" i="1"/>
  <c r="G710" i="1"/>
  <c r="G706" i="1"/>
  <c r="G689" i="1"/>
  <c r="G716" i="1"/>
  <c r="G632" i="1"/>
  <c r="G704" i="1"/>
  <c r="G679" i="1"/>
  <c r="G672" i="1"/>
  <c r="G638" i="1"/>
  <c r="G634" i="1"/>
  <c r="G640" i="1"/>
  <c r="G673" i="1"/>
  <c r="G685" i="1"/>
  <c r="G696" i="1"/>
  <c r="G675" i="1"/>
  <c r="G627" i="1"/>
  <c r="G694" i="1"/>
  <c r="G692" i="1"/>
  <c r="G669" i="1"/>
  <c r="G630" i="1"/>
  <c r="G690" i="1"/>
  <c r="G678" i="1"/>
  <c r="G674" i="1"/>
  <c r="G701" i="1"/>
  <c r="G682" i="1"/>
  <c r="G711" i="1"/>
  <c r="G677" i="1"/>
  <c r="G688" i="1"/>
  <c r="G637" i="1"/>
  <c r="G681" i="1"/>
  <c r="G628" i="1"/>
  <c r="G708" i="1"/>
  <c r="G703" i="1"/>
  <c r="G700" i="1"/>
  <c r="G668" i="1"/>
  <c r="G645" i="1"/>
  <c r="G695" i="1"/>
  <c r="G683" i="1"/>
  <c r="G684" i="1"/>
  <c r="G629" i="1"/>
  <c r="G641" i="1"/>
  <c r="G631" i="1"/>
  <c r="G687" i="1"/>
  <c r="G642" i="1"/>
  <c r="G626" i="1"/>
  <c r="G646" i="1"/>
  <c r="G699" i="1"/>
  <c r="G647" i="1"/>
  <c r="G671" i="1"/>
  <c r="G643" i="1"/>
  <c r="G698" i="1"/>
  <c r="G639" i="1"/>
  <c r="G644" i="1"/>
  <c r="G693" i="1"/>
  <c r="G702" i="1"/>
  <c r="G697" i="1"/>
  <c r="G686" i="1"/>
  <c r="G713" i="1"/>
  <c r="G670" i="1"/>
  <c r="G709" i="1"/>
  <c r="G691" i="1"/>
  <c r="G712" i="1"/>
  <c r="G633" i="1"/>
  <c r="G705" i="1"/>
  <c r="G635" i="1"/>
  <c r="G680" i="1"/>
  <c r="G676" i="1"/>
  <c r="G715" i="1" l="1"/>
  <c r="H628" i="1"/>
  <c r="H684" i="1" l="1"/>
  <c r="H685" i="1"/>
  <c r="H672" i="1"/>
  <c r="H670" i="1"/>
  <c r="H713" i="1"/>
  <c r="H680" i="1"/>
  <c r="H708" i="1"/>
  <c r="H631" i="1"/>
  <c r="H678" i="1"/>
  <c r="H639" i="1"/>
  <c r="H698" i="1"/>
  <c r="H668" i="1"/>
  <c r="H701" i="1"/>
  <c r="H711" i="1"/>
  <c r="H633" i="1"/>
  <c r="H702" i="1"/>
  <c r="H645" i="1"/>
  <c r="H679" i="1"/>
  <c r="H707" i="1"/>
  <c r="H699" i="1"/>
  <c r="H683" i="1"/>
  <c r="H710" i="1"/>
  <c r="H636" i="1"/>
  <c r="H643" i="1"/>
  <c r="H703" i="1"/>
  <c r="H687" i="1"/>
  <c r="H677" i="1"/>
  <c r="H644" i="1"/>
  <c r="H697" i="1"/>
  <c r="H712" i="1"/>
  <c r="H673" i="1"/>
  <c r="H642" i="1"/>
  <c r="H638" i="1"/>
  <c r="H686" i="1"/>
  <c r="H630" i="1"/>
  <c r="H700" i="1"/>
  <c r="H695" i="1"/>
  <c r="H706" i="1"/>
  <c r="H635" i="1"/>
  <c r="H694" i="1"/>
  <c r="H682" i="1"/>
  <c r="H641" i="1"/>
  <c r="H669" i="1"/>
  <c r="H716" i="1"/>
  <c r="H637" i="1"/>
  <c r="H688" i="1"/>
  <c r="H689" i="1"/>
  <c r="H691" i="1"/>
  <c r="H704" i="1"/>
  <c r="H646" i="1"/>
  <c r="H647" i="1"/>
  <c r="H640" i="1"/>
  <c r="H632" i="1"/>
  <c r="H693" i="1"/>
  <c r="H690" i="1"/>
  <c r="H696" i="1"/>
  <c r="H634" i="1"/>
  <c r="H674" i="1"/>
  <c r="H629" i="1"/>
  <c r="H676" i="1"/>
  <c r="H675" i="1"/>
  <c r="H692" i="1"/>
  <c r="H671" i="1"/>
  <c r="H681" i="1"/>
  <c r="H705" i="1"/>
  <c r="H709" i="1"/>
  <c r="H715" i="1" l="1"/>
  <c r="I629" i="1"/>
  <c r="I646" i="1" l="1"/>
  <c r="I711" i="1"/>
  <c r="I699" i="1"/>
  <c r="I701" i="1"/>
  <c r="I673" i="1"/>
  <c r="I679" i="1"/>
  <c r="I641" i="1"/>
  <c r="I692" i="1"/>
  <c r="I693" i="1"/>
  <c r="I681" i="1"/>
  <c r="I645" i="1"/>
  <c r="I640" i="1"/>
  <c r="I702" i="1"/>
  <c r="I630" i="1"/>
  <c r="I689" i="1"/>
  <c r="I637" i="1"/>
  <c r="I703" i="1"/>
  <c r="I707" i="1"/>
  <c r="I634" i="1"/>
  <c r="I682" i="1"/>
  <c r="I671" i="1"/>
  <c r="I709" i="1"/>
  <c r="I674" i="1"/>
  <c r="I708" i="1"/>
  <c r="I644" i="1"/>
  <c r="I643" i="1"/>
  <c r="I696" i="1"/>
  <c r="I695" i="1"/>
  <c r="I704" i="1"/>
  <c r="I705" i="1"/>
  <c r="I639" i="1"/>
  <c r="I706" i="1"/>
  <c r="I638" i="1"/>
  <c r="I710" i="1"/>
  <c r="I678" i="1"/>
  <c r="I677" i="1"/>
  <c r="I688" i="1"/>
  <c r="I669" i="1"/>
  <c r="I686" i="1"/>
  <c r="I636" i="1"/>
  <c r="I712" i="1"/>
  <c r="I680" i="1"/>
  <c r="I691" i="1"/>
  <c r="I700" i="1"/>
  <c r="I642" i="1"/>
  <c r="I672" i="1"/>
  <c r="I690" i="1"/>
  <c r="I698" i="1"/>
  <c r="I713" i="1"/>
  <c r="I716" i="1"/>
  <c r="I632" i="1"/>
  <c r="I633" i="1"/>
  <c r="I668" i="1"/>
  <c r="I676" i="1"/>
  <c r="I675" i="1"/>
  <c r="I635" i="1"/>
  <c r="I687" i="1"/>
  <c r="I683" i="1"/>
  <c r="I670" i="1"/>
  <c r="I684" i="1"/>
  <c r="I697" i="1"/>
  <c r="I694" i="1"/>
  <c r="I647" i="1"/>
  <c r="I685" i="1"/>
  <c r="I631" i="1"/>
  <c r="I715" i="1" l="1"/>
  <c r="J630" i="1"/>
  <c r="J678" i="1" l="1"/>
  <c r="J708" i="1"/>
  <c r="J668" i="1"/>
  <c r="J702" i="1"/>
  <c r="J644" i="1"/>
  <c r="J688" i="1"/>
  <c r="J631" i="1"/>
  <c r="J634" i="1"/>
  <c r="J698" i="1"/>
  <c r="J633" i="1"/>
  <c r="J681" i="1"/>
  <c r="J710" i="1"/>
  <c r="J632" i="1"/>
  <c r="J703" i="1"/>
  <c r="J716" i="1"/>
  <c r="J705" i="1"/>
  <c r="J691" i="1"/>
  <c r="J646" i="1"/>
  <c r="J647" i="1"/>
  <c r="J638" i="1"/>
  <c r="J670" i="1"/>
  <c r="J695" i="1"/>
  <c r="J683" i="1"/>
  <c r="J706" i="1"/>
  <c r="J680" i="1"/>
  <c r="J643" i="1"/>
  <c r="J671" i="1"/>
  <c r="J637" i="1"/>
  <c r="J677" i="1"/>
  <c r="J709" i="1"/>
  <c r="J636" i="1"/>
  <c r="J693" i="1"/>
  <c r="J686" i="1"/>
  <c r="J684" i="1"/>
  <c r="J675" i="1"/>
  <c r="J645" i="1"/>
  <c r="J673" i="1"/>
  <c r="J642" i="1"/>
  <c r="J711" i="1"/>
  <c r="J669" i="1"/>
  <c r="J712" i="1"/>
  <c r="J707" i="1"/>
  <c r="J685" i="1"/>
  <c r="J672" i="1"/>
  <c r="J699" i="1"/>
  <c r="J694" i="1"/>
  <c r="J701" i="1"/>
  <c r="J692" i="1"/>
  <c r="J674" i="1"/>
  <c r="J639" i="1"/>
  <c r="J679" i="1"/>
  <c r="J635" i="1"/>
  <c r="J697" i="1"/>
  <c r="J704" i="1"/>
  <c r="J682" i="1"/>
  <c r="J640" i="1"/>
  <c r="J676" i="1"/>
  <c r="J700" i="1"/>
  <c r="J690" i="1"/>
  <c r="J687" i="1"/>
  <c r="J713" i="1"/>
  <c r="J641" i="1"/>
  <c r="J689" i="1"/>
  <c r="J696" i="1"/>
  <c r="J715" i="1" l="1"/>
  <c r="K644" i="1"/>
  <c r="L647" i="1"/>
  <c r="L685" i="1" l="1"/>
  <c r="L701" i="1"/>
  <c r="L696" i="1"/>
  <c r="L681" i="1"/>
  <c r="L671" i="1"/>
  <c r="L708" i="1"/>
  <c r="L690" i="1"/>
  <c r="L684" i="1"/>
  <c r="L703" i="1"/>
  <c r="L668" i="1"/>
  <c r="L677" i="1"/>
  <c r="L710" i="1"/>
  <c r="L678" i="1"/>
  <c r="L691" i="1"/>
  <c r="L669" i="1"/>
  <c r="L683" i="1"/>
  <c r="L716" i="1"/>
  <c r="L702" i="1"/>
  <c r="L709" i="1"/>
  <c r="L706" i="1"/>
  <c r="L694" i="1"/>
  <c r="L705" i="1"/>
  <c r="L688" i="1"/>
  <c r="L687" i="1"/>
  <c r="L704" i="1"/>
  <c r="L686" i="1"/>
  <c r="L675" i="1"/>
  <c r="L680" i="1"/>
  <c r="M680" i="1" s="1"/>
  <c r="L693" i="1"/>
  <c r="L713" i="1"/>
  <c r="L670" i="1"/>
  <c r="L695" i="1"/>
  <c r="L673" i="1"/>
  <c r="L711" i="1"/>
  <c r="L676" i="1"/>
  <c r="L712" i="1"/>
  <c r="L682" i="1"/>
  <c r="L699" i="1"/>
  <c r="L672" i="1"/>
  <c r="L700" i="1"/>
  <c r="M700" i="1" s="1"/>
  <c r="L679" i="1"/>
  <c r="L674" i="1"/>
  <c r="L692" i="1"/>
  <c r="L698" i="1"/>
  <c r="L689" i="1"/>
  <c r="L697" i="1"/>
  <c r="L707" i="1"/>
  <c r="K716" i="1"/>
  <c r="K703" i="1"/>
  <c r="K696" i="1"/>
  <c r="K680" i="1"/>
  <c r="K699" i="1"/>
  <c r="K701" i="1"/>
  <c r="K713" i="1"/>
  <c r="K689" i="1"/>
  <c r="K693" i="1"/>
  <c r="K700" i="1"/>
  <c r="K685" i="1"/>
  <c r="K676" i="1"/>
  <c r="K669" i="1"/>
  <c r="K670" i="1"/>
  <c r="K687" i="1"/>
  <c r="K691" i="1"/>
  <c r="K672" i="1"/>
  <c r="K683" i="1"/>
  <c r="K675" i="1"/>
  <c r="K695" i="1"/>
  <c r="K681" i="1"/>
  <c r="K678" i="1"/>
  <c r="K712" i="1"/>
  <c r="K671" i="1"/>
  <c r="K697" i="1"/>
  <c r="K684" i="1"/>
  <c r="K708" i="1"/>
  <c r="K674" i="1"/>
  <c r="K702" i="1"/>
  <c r="K709" i="1"/>
  <c r="K710" i="1"/>
  <c r="K704" i="1"/>
  <c r="K692" i="1"/>
  <c r="K698" i="1"/>
  <c r="K707" i="1"/>
  <c r="K686" i="1"/>
  <c r="K673" i="1"/>
  <c r="K705" i="1"/>
  <c r="K688" i="1"/>
  <c r="K677" i="1"/>
  <c r="K690" i="1"/>
  <c r="K694" i="1"/>
  <c r="K706" i="1"/>
  <c r="K668" i="1"/>
  <c r="K682" i="1"/>
  <c r="K679" i="1"/>
  <c r="K711" i="1"/>
  <c r="M699" i="1" l="1"/>
  <c r="M708" i="1"/>
  <c r="M682" i="1"/>
  <c r="M697" i="1"/>
  <c r="D151" i="9" s="1"/>
  <c r="M705" i="1"/>
  <c r="M691" i="1"/>
  <c r="E119" i="9" s="1"/>
  <c r="M693" i="1"/>
  <c r="G119" i="9" s="1"/>
  <c r="M694" i="1"/>
  <c r="H119" i="9" s="1"/>
  <c r="M671" i="1"/>
  <c r="M698" i="1"/>
  <c r="M689" i="1"/>
  <c r="E183" i="9"/>
  <c r="G151" i="9"/>
  <c r="M695" i="1"/>
  <c r="M687" i="1"/>
  <c r="M683" i="1"/>
  <c r="M684" i="1"/>
  <c r="C119" i="9"/>
  <c r="M707" i="1"/>
  <c r="M672" i="1"/>
  <c r="M670" i="1"/>
  <c r="M688" i="1"/>
  <c r="M669" i="1"/>
  <c r="M690" i="1"/>
  <c r="C87" i="9"/>
  <c r="H55" i="9"/>
  <c r="M706" i="1"/>
  <c r="M710" i="1"/>
  <c r="M681" i="1"/>
  <c r="H183" i="9"/>
  <c r="M678" i="1"/>
  <c r="M712" i="1"/>
  <c r="K715" i="1"/>
  <c r="M692" i="1"/>
  <c r="M676" i="1"/>
  <c r="M675" i="1"/>
  <c r="M709" i="1"/>
  <c r="M677" i="1"/>
  <c r="M696" i="1"/>
  <c r="F151" i="9"/>
  <c r="M674" i="1"/>
  <c r="M711" i="1"/>
  <c r="M686" i="1"/>
  <c r="M702" i="1"/>
  <c r="L715" i="1"/>
  <c r="M668" i="1"/>
  <c r="M701" i="1"/>
  <c r="M713" i="1"/>
  <c r="E151" i="9"/>
  <c r="M679" i="1"/>
  <c r="M673" i="1"/>
  <c r="M704" i="1"/>
  <c r="M703" i="1"/>
  <c r="M685" i="1"/>
  <c r="F23" i="9" l="1"/>
  <c r="G23" i="9"/>
  <c r="H87" i="9"/>
  <c r="G87" i="9"/>
  <c r="E55" i="9"/>
  <c r="G183" i="9"/>
  <c r="I119" i="9"/>
  <c r="D215" i="9"/>
  <c r="F87" i="9"/>
  <c r="I23" i="9"/>
  <c r="C55" i="9"/>
  <c r="I55" i="9"/>
  <c r="I151" i="9"/>
  <c r="I183" i="9"/>
  <c r="C183" i="9"/>
  <c r="F215" i="9"/>
  <c r="D55" i="9"/>
  <c r="C215" i="9"/>
  <c r="D119" i="9"/>
  <c r="F55" i="9"/>
  <c r="D183" i="9"/>
  <c r="H151" i="9"/>
  <c r="F119" i="9"/>
  <c r="F183" i="9"/>
  <c r="D23" i="9"/>
  <c r="C151" i="9"/>
  <c r="H23" i="9"/>
  <c r="C23" i="9"/>
  <c r="M715" i="1"/>
  <c r="I87" i="9"/>
  <c r="E87" i="9"/>
  <c r="G55" i="9"/>
  <c r="E215" i="9"/>
  <c r="E23" i="9"/>
  <c r="D87" i="9"/>
</calcChain>
</file>

<file path=xl/sharedStrings.xml><?xml version="1.0" encoding="utf-8"?>
<sst xmlns="http://schemas.openxmlformats.org/spreadsheetml/2006/main" count="4654" uniqueCount="1279">
  <si>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</si>
  <si>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</si>
  <si>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</si>
  <si>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</si>
  <si>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</si>
  <si>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</si>
  <si>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</si>
  <si>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</si>
  <si>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</si>
  <si>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</si>
  <si>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</si>
  <si>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</si>
  <si>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</si>
  <si>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</si>
  <si>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</si>
  <si>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</si>
  <si>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</si>
  <si>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</si>
  <si>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</si>
  <si>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</si>
  <si>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</si>
  <si>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</si>
  <si>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</si>
  <si>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</si>
  <si>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</si>
  <si>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</si>
  <si>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</si>
  <si>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</si>
  <si>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</si>
  <si>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</si>
  <si>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</si>
  <si>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</si>
  <si>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</si>
  <si>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</si>
  <si>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</si>
  <si>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</si>
  <si>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</si>
  <si>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</si>
  <si>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</si>
  <si>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</si>
  <si>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</si>
  <si>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</si>
  <si>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</si>
  <si>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</si>
  <si>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</si>
  <si>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</si>
  <si>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</si>
  <si>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</si>
  <si>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</si>
  <si>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</si>
  <si>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</si>
  <si>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</si>
  <si>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</si>
  <si>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</si>
  <si>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</si>
  <si>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</si>
  <si>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</si>
  <si>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</si>
  <si>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</si>
  <si>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</si>
  <si>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</si>
  <si>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</si>
  <si>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</si>
  <si>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</si>
  <si>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</si>
  <si>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</si>
  <si>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</si>
  <si>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</si>
  <si>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</si>
  <si>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</si>
  <si>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</si>
  <si>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</si>
  <si>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</si>
  <si>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</si>
  <si>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</si>
  <si>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</si>
  <si>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</si>
  <si>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</si>
  <si>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</si>
  <si>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</si>
  <si>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</si>
  <si>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</si>
  <si>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</si>
  <si>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</si>
  <si>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</si>
  <si>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</si>
  <si>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</si>
  <si>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</si>
  <si>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</si>
  <si>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</si>
  <si>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</si>
  <si>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</si>
  <si>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</si>
  <si>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</si>
  <si>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</si>
  <si>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</si>
  <si>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</si>
  <si>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</si>
  <si>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</si>
  <si>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</si>
  <si>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</si>
  <si>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</si>
  <si>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</si>
  <si>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</si>
  <si>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</si>
  <si>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</si>
  <si>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</si>
  <si>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</si>
  <si>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</si>
  <si>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</si>
  <si>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</si>
  <si>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</si>
  <si>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</si>
  <si>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</si>
  <si>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</si>
  <si>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</si>
  <si>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</si>
  <si>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</si>
  <si>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</si>
  <si>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</si>
  <si>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</si>
  <si>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</si>
  <si>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</si>
  <si>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</si>
  <si>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</si>
  <si>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</si>
  <si>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</si>
  <si>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</si>
  <si>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</si>
  <si>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</si>
  <si>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</si>
  <si>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</si>
  <si>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</si>
  <si>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</si>
  <si>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</si>
  <si>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</si>
  <si>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</si>
  <si>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</si>
  <si>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</si>
  <si>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</si>
  <si>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</si>
  <si>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</si>
  <si>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</si>
  <si>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</si>
  <si>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</si>
  <si>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</si>
  <si>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</si>
  <si>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</si>
  <si>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</si>
  <si>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</si>
  <si>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</si>
  <si>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</si>
  <si>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</si>
  <si>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</si>
  <si>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</si>
  <si>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</si>
  <si>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</si>
  <si>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</si>
  <si>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</si>
  <si>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</si>
  <si>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</si>
  <si>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</si>
  <si>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</si>
  <si>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</si>
  <si>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</si>
  <si>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</si>
  <si>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</si>
  <si>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</si>
  <si>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</si>
  <si>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</si>
  <si>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</si>
  <si>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</si>
  <si>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</si>
  <si>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</si>
  <si>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</si>
  <si>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</si>
  <si>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</si>
  <si>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</si>
  <si>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</si>
  <si>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</si>
  <si>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</si>
  <si>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</si>
  <si>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</si>
  <si>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</si>
  <si>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</si>
  <si>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</si>
  <si>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</si>
  <si>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</si>
  <si>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</si>
  <si>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</si>
  <si>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</si>
  <si>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</si>
  <si>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</si>
  <si>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</si>
  <si>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</si>
  <si>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</si>
  <si>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</si>
  <si>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</si>
  <si>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</si>
  <si>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</si>
  <si>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</si>
  <si>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</si>
  <si>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</si>
  <si>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</si>
  <si>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</si>
  <si>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</si>
  <si>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</si>
  <si>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</si>
  <si>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</si>
  <si>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</si>
  <si>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</si>
  <si>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</si>
  <si>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</si>
  <si>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</si>
  <si>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</si>
  <si>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</si>
  <si>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</si>
  <si>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</si>
  <si>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</si>
  <si>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</si>
  <si>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</si>
  <si>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</si>
  <si>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</si>
  <si>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</si>
  <si>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</si>
  <si>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</si>
  <si>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</si>
  <si>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</si>
  <si>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</si>
  <si>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</si>
  <si>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</si>
  <si>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</si>
  <si>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</si>
  <si>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</si>
  <si>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</si>
  <si>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</si>
  <si>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</si>
  <si>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</si>
  <si>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</si>
  <si>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</si>
  <si>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</si>
  <si>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</si>
  <si>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</si>
  <si>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</si>
  <si>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</si>
  <si>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</si>
  <si>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</si>
  <si>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</si>
  <si>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</si>
  <si>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</si>
  <si>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</si>
  <si>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</si>
  <si>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</si>
  <si>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</si>
  <si>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</si>
  <si>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</si>
  <si>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</si>
  <si>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</si>
  <si>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</si>
  <si>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</si>
  <si>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</si>
  <si>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</si>
  <si>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</si>
  <si>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</si>
  <si>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</si>
  <si>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</si>
  <si>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</si>
  <si>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</si>
  <si>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</si>
  <si>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</si>
  <si>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</si>
  <si>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</si>
  <si>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</si>
  <si>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</si>
  <si>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</si>
  <si>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</si>
  <si>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</si>
  <si>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</si>
  <si>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</si>
  <si>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</si>
  <si>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</si>
  <si>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</si>
  <si>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</si>
  <si>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</si>
  <si>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</si>
  <si>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</si>
  <si>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</si>
  <si>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</si>
  <si>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</si>
  <si>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</si>
  <si>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</si>
  <si>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</si>
  <si>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</si>
  <si>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</si>
  <si>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</si>
  <si>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</si>
  <si>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</si>
  <si>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</si>
  <si>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</si>
  <si>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</si>
  <si>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</si>
  <si>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</si>
  <si>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</si>
  <si>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</si>
  <si>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</si>
  <si>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</si>
  <si>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</si>
  <si>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</si>
  <si>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</si>
  <si>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</si>
  <si>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</si>
  <si>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</si>
  <si>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</si>
  <si>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</si>
  <si>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</si>
  <si>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</si>
  <si>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</si>
  <si>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</si>
  <si>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</si>
  <si>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</si>
  <si>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</si>
  <si>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</si>
  <si>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</si>
  <si>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</si>
  <si>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</si>
  <si>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</si>
  <si>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</si>
  <si>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</si>
  <si>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</si>
  <si>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</si>
  <si>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</si>
  <si>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</si>
  <si>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</si>
  <si>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</si>
  <si>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</si>
  <si>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</si>
  <si>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</si>
  <si>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</si>
  <si>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</si>
  <si>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</si>
  <si>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</si>
  <si>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</si>
  <si>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</si>
  <si>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</si>
  <si>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</si>
  <si>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</si>
  <si>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</si>
  <si>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</si>
  <si>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</si>
  <si>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</si>
  <si>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</si>
  <si>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</si>
  <si>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</si>
  <si>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</si>
  <si>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</si>
  <si>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</si>
  <si>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</si>
  <si>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</si>
  <si>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</si>
  <si>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</si>
  <si>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</si>
  <si>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</si>
  <si>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</si>
  <si>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</si>
  <si>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</si>
  <si>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</si>
  <si>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</si>
  <si>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</si>
  <si>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</si>
  <si>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</si>
  <si>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</si>
  <si>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</si>
  <si>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</si>
  <si>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</si>
  <si>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</si>
  <si>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</si>
  <si>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</si>
  <si>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</si>
  <si>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</si>
  <si>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</si>
  <si>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</si>
  <si>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</si>
  <si>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</si>
  <si>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</si>
  <si>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</si>
  <si>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</si>
  <si>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</si>
  <si>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</si>
  <si>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</si>
  <si>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</si>
  <si>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</si>
  <si>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</si>
  <si>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</si>
  <si>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</si>
  <si>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</si>
  <si>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</si>
  <si>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</si>
  <si>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</si>
  <si>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</si>
  <si>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</si>
  <si>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</si>
  <si>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</si>
  <si>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</si>
  <si>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</si>
  <si>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</si>
  <si>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</si>
  <si>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</si>
  <si>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</si>
  <si>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</si>
  <si>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</si>
  <si>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</si>
  <si>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</si>
  <si>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</si>
  <si>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</si>
  <si>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</si>
  <si>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</si>
  <si>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</si>
  <si>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</si>
  <si>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</si>
  <si>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</si>
  <si>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</si>
  <si>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</si>
  <si>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</si>
  <si>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</si>
  <si>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</si>
  <si>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</si>
  <si>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</si>
  <si>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</si>
  <si>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</si>
  <si>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</si>
  <si>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</si>
  <si>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</si>
  <si>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</si>
  <si>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</si>
  <si>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</si>
  <si>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</si>
  <si>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</si>
  <si>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</si>
  <si>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</si>
  <si>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</si>
  <si>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</si>
  <si>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</si>
  <si>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</si>
  <si>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</si>
  <si>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</si>
  <si>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</si>
  <si>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</si>
  <si>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</si>
  <si>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</si>
  <si>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</si>
  <si>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</si>
  <si>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</si>
  <si>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</si>
  <si>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</si>
  <si>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</si>
  <si>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</si>
  <si>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</si>
  <si>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</si>
  <si>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</si>
  <si>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</si>
  <si>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</si>
  <si>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</si>
  <si>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</si>
  <si>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</si>
  <si>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</si>
  <si>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</si>
  <si>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</si>
  <si>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</si>
  <si>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</si>
  <si>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</si>
  <si>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</si>
  <si>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</si>
  <si>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</si>
  <si>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</si>
  <si>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</si>
  <si>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</si>
  <si>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</si>
  <si>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</si>
  <si>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</si>
  <si>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</si>
  <si>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</si>
  <si>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</si>
  <si>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</si>
  <si>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</si>
  <si>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</si>
  <si>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</si>
  <si>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</si>
  <si>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</si>
  <si>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</si>
  <si>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</si>
  <si>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</si>
  <si>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</si>
  <si>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</si>
  <si>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</si>
  <si>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</si>
  <si>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</si>
  <si>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</si>
  <si>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</si>
  <si>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</si>
  <si>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</si>
  <si>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</si>
  <si>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</si>
  <si>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</si>
  <si>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</si>
  <si>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</si>
  <si>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</si>
  <si>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</si>
  <si>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</si>
  <si>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</si>
  <si>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</si>
  <si>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</si>
  <si>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</si>
  <si>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</si>
  <si>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</si>
  <si>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</si>
  <si>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</si>
  <si>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</si>
  <si>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</si>
  <si>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</si>
  <si>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</si>
  <si>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</si>
  <si>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</si>
  <si>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</si>
  <si>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</si>
  <si>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</si>
  <si>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</si>
  <si>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</si>
  <si>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</si>
  <si>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</si>
  <si>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</si>
  <si>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</si>
  <si>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</si>
  <si>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</si>
  <si>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</si>
  <si>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</si>
  <si>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</si>
  <si>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</si>
  <si>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</si>
  <si>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</si>
  <si>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</si>
  <si>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</si>
  <si>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</si>
  <si>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</si>
  <si>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</si>
  <si>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</si>
  <si>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</si>
  <si>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</si>
  <si>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</si>
  <si>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</si>
  <si>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</si>
  <si>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</si>
  <si>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</si>
  <si>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</si>
  <si>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</si>
  <si>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</si>
  <si>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</si>
  <si>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</si>
  <si>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</si>
  <si>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</si>
  <si>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</si>
  <si>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</si>
  <si>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</si>
  <si>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</si>
  <si>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</si>
  <si>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</si>
  <si>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</si>
  <si>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</si>
  <si>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</si>
  <si>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</si>
  <si>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</si>
  <si>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</si>
  <si>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</si>
  <si>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</si>
  <si>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</si>
  <si>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</si>
  <si>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</si>
  <si>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</si>
  <si>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</si>
  <si>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</si>
  <si>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</si>
  <si>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</si>
  <si>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</si>
  <si>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</si>
  <si>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</si>
  <si>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</si>
  <si>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</si>
  <si>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</si>
  <si>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</si>
  <si>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</si>
  <si>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</si>
  <si>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</si>
  <si>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</si>
  <si>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</si>
  <si>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</si>
  <si>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</si>
  <si>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</si>
  <si>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</si>
  <si>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</si>
  <si>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</si>
  <si>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</si>
  <si>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</si>
  <si>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</si>
  <si>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</si>
  <si>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</si>
  <si>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</si>
  <si>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</si>
  <si>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</si>
  <si>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</si>
  <si>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</si>
  <si>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</si>
  <si>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</si>
  <si>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</si>
  <si>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</si>
  <si>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</si>
  <si>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</si>
  <si>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</si>
  <si>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</si>
  <si>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</si>
  <si>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</si>
  <si>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</si>
  <si>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</si>
  <si>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</si>
  <si>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</si>
  <si>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</si>
  <si>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</si>
  <si>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</si>
  <si>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</si>
  <si>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</si>
  <si>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</si>
  <si>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</si>
  <si>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</si>
  <si>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</si>
  <si>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</si>
  <si>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</si>
  <si>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</si>
  <si>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</si>
  <si>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</si>
  <si>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</si>
  <si>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</si>
  <si>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</si>
  <si>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</si>
  <si>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</si>
  <si>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</si>
  <si>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</si>
  <si>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</si>
  <si>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</si>
  <si>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</si>
  <si>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</si>
  <si>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</si>
  <si>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</si>
  <si>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</si>
  <si>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</si>
  <si>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</si>
  <si>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</si>
  <si>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</si>
  <si>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</si>
  <si>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</si>
  <si>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</si>
  <si>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</si>
  <si>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</si>
  <si>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</si>
  <si>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</si>
  <si>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</si>
  <si>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</si>
  <si>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</si>
  <si>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</si>
  <si>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</si>
  <si>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</si>
  <si>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</si>
  <si>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</si>
  <si>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</si>
  <si>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</si>
  <si>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</si>
  <si>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</si>
  <si>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</si>
  <si>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</si>
  <si>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</si>
  <si>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</si>
  <si>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</si>
  <si>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</si>
  <si>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</si>
  <si>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</si>
  <si>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</si>
  <si>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</si>
  <si>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</si>
  <si>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</si>
  <si>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</si>
  <si>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</si>
  <si>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</si>
  <si>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</si>
  <si>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</si>
  <si>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</si>
  <si>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</si>
  <si>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</si>
  <si>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</si>
  <si>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</si>
  <si>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</si>
  <si>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</si>
  <si>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</si>
  <si>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</si>
  <si>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</si>
  <si>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</si>
  <si>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</si>
  <si>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</si>
  <si>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</si>
  <si>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</si>
  <si>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</si>
  <si>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</si>
  <si>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</si>
  <si>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</si>
  <si>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</si>
  <si>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</si>
  <si>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</si>
  <si>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</si>
  <si>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</si>
  <si>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</si>
  <si>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</si>
  <si>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</si>
  <si>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</si>
  <si>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</si>
  <si>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</si>
  <si>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</si>
  <si>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</si>
  <si>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</si>
  <si>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</si>
  <si>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</si>
  <si>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</si>
  <si>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</si>
  <si>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</si>
  <si>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</si>
  <si>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</si>
  <si>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</si>
  <si>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</si>
  <si>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</si>
  <si>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</si>
  <si>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</si>
  <si>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</si>
  <si>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</si>
  <si>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</si>
  <si>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</si>
  <si>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</si>
  <si>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</si>
  <si>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</si>
  <si>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</si>
  <si>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</si>
  <si>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</si>
  <si>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</si>
  <si>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</si>
  <si>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</si>
  <si>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</si>
  <si>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</si>
  <si>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</si>
  <si>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</si>
  <si>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</si>
  <si>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</si>
  <si>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</si>
  <si>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</si>
  <si>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</si>
  <si>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</si>
  <si>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</si>
  <si>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</si>
  <si>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</si>
  <si>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</si>
  <si>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</si>
  <si>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</si>
  <si>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</si>
  <si>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</si>
  <si>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</si>
  <si>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</si>
  <si>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</si>
  <si>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</si>
  <si>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</si>
  <si>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</si>
  <si>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</si>
  <si>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</si>
  <si>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</si>
  <si>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</si>
  <si>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</si>
  <si>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</si>
  <si>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</si>
  <si>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</si>
  <si>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</si>
  <si>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</si>
  <si>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</si>
  <si>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</si>
  <si>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</si>
  <si>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</si>
  <si>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</si>
  <si>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</si>
  <si>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</si>
  <si>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</si>
  <si>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</si>
  <si>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</si>
  <si>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</si>
  <si>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</si>
  <si>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</si>
  <si>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</si>
  <si>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</si>
  <si>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</si>
  <si>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</si>
  <si>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</si>
  <si>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</si>
  <si>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</si>
  <si>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</si>
  <si>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</si>
  <si>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</si>
  <si>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</si>
  <si>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</si>
  <si>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</si>
  <si>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</si>
  <si>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</si>
  <si>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</si>
  <si>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</si>
  <si>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</si>
  <si>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</si>
  <si>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</si>
  <si>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</si>
  <si>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</si>
  <si>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</si>
  <si>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</si>
  <si>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</si>
  <si>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</si>
  <si>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</si>
  <si>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</si>
  <si>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</si>
  <si>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</si>
  <si>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</si>
  <si>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</si>
  <si>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</si>
  <si>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</si>
  <si>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</si>
  <si>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</si>
  <si>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</si>
  <si>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</si>
  <si>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</si>
  <si>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</si>
  <si>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</si>
  <si>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</si>
  <si>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</si>
  <si>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</si>
  <si>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</si>
  <si>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</si>
  <si>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</si>
  <si>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</si>
  <si>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</si>
  <si>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</si>
  <si>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</si>
  <si>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</si>
  <si>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</si>
  <si>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</si>
  <si>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</si>
  <si>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</si>
  <si>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</si>
  <si>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</si>
  <si>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</si>
  <si>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</si>
  <si>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</si>
  <si>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</si>
  <si>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</si>
  <si>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</si>
  <si>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</si>
  <si>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</si>
  <si>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</si>
  <si>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</si>
  <si>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</si>
  <si>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</si>
  <si>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</si>
  <si>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</si>
  <si>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</si>
  <si>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</si>
  <si>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</si>
  <si>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</si>
  <si>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</si>
  <si>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</si>
  <si>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</si>
  <si>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</si>
  <si>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</si>
  <si>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</si>
  <si>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</si>
  <si>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</si>
  <si>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</si>
  <si>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</si>
  <si>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</si>
  <si>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</si>
  <si>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</si>
  <si>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</si>
  <si>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</si>
  <si>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</si>
  <si>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</si>
  <si>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</si>
  <si>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</si>
  <si>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</si>
  <si>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</si>
  <si>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</si>
  <si>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</si>
  <si>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</si>
  <si>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</si>
  <si>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</si>
  <si>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</si>
  <si>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</si>
  <si>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</si>
  <si>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</si>
  <si>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</si>
  <si>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</si>
  <si>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</si>
  <si>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</si>
  <si>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</si>
  <si>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</si>
  <si>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</si>
  <si>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</si>
  <si>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</si>
  <si>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</si>
  <si>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</si>
  <si>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</si>
  <si>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</si>
  <si>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</si>
  <si>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</si>
  <si>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</si>
  <si>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</si>
  <si>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</si>
  <si>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</si>
  <si>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</si>
  <si>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</si>
  <si>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</si>
  <si>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</si>
  <si>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</si>
  <si>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</si>
  <si>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</si>
  <si>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</si>
  <si>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</si>
  <si>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</si>
  <si>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</si>
  <si>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</si>
  <si>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</si>
  <si>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</si>
  <si>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</si>
  <si>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</si>
  <si>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</si>
  <si>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</si>
  <si>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</si>
  <si>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</si>
  <si>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</si>
  <si>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</si>
  <si>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</si>
  <si>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</si>
  <si>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</si>
  <si>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</si>
  <si>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</si>
  <si>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</si>
  <si>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</si>
  <si>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</si>
  <si>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</si>
  <si>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</si>
  <si>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</si>
  <si>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</si>
  <si>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</si>
  <si>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</si>
  <si>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</si>
  <si>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</si>
  <si>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</si>
  <si>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</si>
  <si>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</si>
  <si>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</si>
  <si>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</si>
  <si>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</si>
  <si>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</si>
  <si>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</si>
  <si>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</si>
  <si>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</si>
  <si>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</si>
  <si>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</si>
  <si>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</si>
  <si>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</si>
  <si>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</si>
  <si>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</si>
  <si>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</si>
  <si>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</si>
  <si>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</si>
  <si>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</si>
  <si>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</si>
  <si>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</si>
  <si>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</si>
  <si>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</si>
  <si>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</si>
  <si>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</si>
  <si>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</si>
  <si>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</si>
  <si>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</si>
  <si>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</si>
  <si>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</si>
  <si>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</si>
  <si>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</si>
  <si>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</si>
  <si>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</si>
  <si>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</si>
  <si>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</si>
  <si>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</si>
  <si>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</si>
  <si>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</si>
  <si>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</si>
  <si>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</si>
  <si>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</si>
  <si>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</si>
  <si>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</si>
  <si>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</si>
  <si>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</si>
  <si>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</si>
  <si>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</si>
  <si>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</si>
  <si>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</si>
  <si>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</si>
  <si>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</si>
  <si>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</si>
  <si>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</si>
  <si>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</si>
  <si>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</si>
  <si>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</si>
  <si>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</si>
  <si>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</si>
  <si>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</si>
  <si>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</si>
  <si>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</si>
  <si>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</si>
  <si>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</si>
  <si>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</si>
  <si>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</si>
  <si>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</si>
  <si>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</si>
  <si>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</si>
  <si>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</si>
  <si>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</si>
  <si>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</si>
  <si>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</si>
  <si>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</si>
  <si>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</si>
  <si>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</si>
  <si>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</si>
  <si>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</si>
  <si>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</si>
  <si>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</si>
  <si>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</si>
  <si>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</si>
  <si>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</si>
  <si>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</si>
  <si>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</si>
  <si>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</si>
  <si>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</si>
  <si>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</si>
  <si>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</si>
  <si>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</si>
  <si>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</si>
  <si>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</si>
  <si>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</si>
  <si>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</si>
  <si>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</si>
  <si>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</si>
  <si>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</si>
  <si>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</si>
  <si>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</si>
  <si>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</si>
  <si>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</si>
  <si>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</si>
  <si>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</si>
  <si>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</si>
  <si>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</si>
  <si>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</si>
  <si>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</si>
  <si>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</si>
  <si>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</si>
  <si>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</si>
  <si>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</si>
  <si>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</si>
  <si>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</si>
  <si>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</si>
  <si>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</si>
  <si>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</si>
  <si>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</si>
  <si>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</si>
  <si>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</si>
  <si>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</si>
  <si>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</si>
  <si>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</si>
  <si>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</si>
  <si>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</si>
  <si>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</si>
  <si>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</si>
  <si>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</si>
  <si>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</si>
  <si>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</si>
  <si>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</si>
  <si>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</si>
  <si>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</si>
  <si>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</si>
  <si>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</si>
  <si>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</si>
  <si>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</si>
  <si>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</si>
  <si>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</si>
  <si>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</si>
  <si>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</si>
  <si>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</si>
  <si>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</si>
  <si>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</si>
  <si>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</si>
  <si>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</si>
  <si>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</si>
  <si>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</si>
  <si>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</si>
  <si>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</si>
  <si>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</si>
  <si>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</si>
  <si>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</si>
  <si>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</si>
  <si>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</si>
  <si>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</si>
  <si>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</si>
  <si>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</si>
  <si>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</si>
  <si>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</si>
  <si>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</si>
  <si>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</si>
  <si>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</si>
  <si>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</si>
  <si>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</si>
  <si>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</si>
  <si>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</si>
  <si>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</si>
  <si>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</si>
  <si>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</si>
  <si>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</si>
  <si>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</si>
  <si>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</si>
  <si>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</si>
  <si>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</si>
  <si>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</si>
  <si>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</si>
  <si>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</si>
  <si>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</si>
  <si>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</si>
  <si>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</si>
  <si>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</si>
  <si>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</si>
  <si>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</si>
  <si>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</si>
  <si>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</si>
  <si>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</si>
  <si>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</si>
  <si>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</si>
  <si>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</si>
  <si>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</si>
  <si>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</si>
  <si>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</si>
  <si>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</si>
  <si>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</si>
  <si>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</si>
  <si>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</si>
  <si>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</si>
  <si>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</si>
  <si>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</si>
  <si>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</si>
  <si>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</si>
  <si>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</si>
  <si>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</si>
  <si>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</si>
  <si>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</si>
  <si>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</si>
  <si>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</si>
  <si>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</si>
  <si>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</si>
  <si>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</si>
  <si>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</si>
  <si>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</si>
  <si>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</si>
  <si>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</si>
  <si>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</si>
  <si>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</si>
  <si>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</si>
  <si>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</si>
  <si>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</si>
  <si>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</si>
  <si>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</si>
  <si>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</si>
  <si>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</si>
  <si>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</si>
  <si>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</si>
  <si>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</si>
  <si>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</si>
  <si>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</si>
  <si>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</si>
  <si>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</si>
  <si>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</si>
  <si>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</si>
  <si>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</si>
  <si>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</si>
  <si>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</si>
  <si>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</si>
  <si>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</si>
  <si>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</si>
  <si>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</si>
  <si>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</si>
  <si>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</si>
  <si>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</si>
  <si>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</si>
  <si>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</si>
  <si>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</si>
  <si>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</si>
  <si>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</si>
  <si>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</si>
  <si>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</si>
  <si>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</si>
  <si>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</si>
  <si>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</si>
  <si>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</si>
  <si>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</si>
  <si>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</si>
  <si>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</si>
  <si>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</si>
  <si>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</si>
  <si>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</si>
  <si>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</si>
  <si>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</si>
  <si>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</si>
  <si>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</si>
  <si>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</si>
  <si>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</si>
  <si>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</si>
  <si>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</si>
  <si>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</si>
  <si>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</si>
  <si>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</si>
  <si>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</si>
  <si>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</si>
  <si>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</si>
  <si>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</si>
  <si>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</si>
  <si>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</si>
  <si>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</si>
  <si>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</si>
  <si>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</si>
  <si>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</si>
  <si>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</si>
  <si>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</si>
  <si>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</si>
  <si>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</si>
  <si>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</si>
  <si>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</si>
  <si>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</si>
  <si>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</si>
  <si>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</si>
  <si>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</si>
  <si>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</si>
  <si>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</si>
  <si>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</si>
  <si>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</si>
  <si>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</si>
  <si>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</si>
  <si>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</si>
  <si>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</si>
  <si>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</si>
  <si>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</si>
  <si>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</si>
  <si>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</si>
  <si>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</si>
  <si>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</si>
  <si>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</si>
  <si>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</si>
  <si>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</si>
  <si>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</si>
  <si>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Chelan</t>
  </si>
  <si>
    <t>John Doyle</t>
  </si>
  <si>
    <t xml:space="preserve">                                                       </t>
  </si>
  <si>
    <t>205</t>
  </si>
  <si>
    <t>Confluence Health: Wenatchee Valley Hospital</t>
  </si>
  <si>
    <t>1201 S. Miller St</t>
  </si>
  <si>
    <t>Wenatchee, WA 98801</t>
  </si>
  <si>
    <t>Dr. Peter Rutherford</t>
  </si>
  <si>
    <t>509-663-8711</t>
  </si>
  <si>
    <t>Tom Legal</t>
  </si>
  <si>
    <t xml:space="preserve"> Lab was moved to a CWH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</si>
</sst>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1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37" fontId="9" fillId="0" borderId="0"/>
    <xf numFmtId="37" fontId="9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37" fontId="17" fillId="0" borderId="0"/>
    <xf numFmtId="43" fontId="1" fillId="0" borderId="0" applyFont="0" applyFill="0" applyBorder="0" applyAlignment="0" applyProtection="0"/>
    <xf numFmtId="0" fontId="1" fillId="0" borderId="0"/>
  </cellStyleXfs>
  <cellXfs count="291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6" fillId="0" borderId="0" xfId="0" quotePrefix="1" applyFont="1" applyFill="1" applyAlignment="1" applyProtection="1"/>
    <xf numFmtId="2" fontId="6" fillId="0" borderId="0" xfId="0" applyNumberFormat="1" applyFont="1" applyFill="1" applyProtection="1"/>
    <xf numFmtId="10" fontId="6" fillId="0" borderId="0" xfId="0" applyNumberFormat="1" applyFont="1" applyFill="1" applyProtection="1"/>
    <xf numFmtId="37" fontId="6" fillId="0" borderId="0" xfId="0" applyFont="1" applyFill="1" applyProtection="1">
      <protection locked="0"/>
    </xf>
    <xf numFmtId="1" fontId="6" fillId="0" borderId="0" xfId="0" applyNumberFormat="1" applyFont="1" applyFill="1" applyAlignment="1" applyProtection="1">
      <alignment horizontal="center"/>
    </xf>
    <xf numFmtId="37" fontId="12" fillId="3" borderId="0" xfId="0" applyFont="1" applyFill="1" applyAlignment="1" applyProtection="1">
      <alignment horizontal="center" vertical="center"/>
    </xf>
  </cellXfs>
  <cellStyles count="51">
    <cellStyle name="Comma" xfId="1" builtinId="3"/>
    <cellStyle name="Comma 10" xfId="47"/>
    <cellStyle name="Comma 10 10" xfId="9"/>
    <cellStyle name="Comma 11" xfId="49"/>
    <cellStyle name="Comma 2" xfId="14"/>
    <cellStyle name="Comma 96" xfId="40"/>
    <cellStyle name="Comma 97" xfId="41"/>
    <cellStyle name="Hyperlink" xfId="2" builtinId="8"/>
    <cellStyle name="Normal" xfId="0" builtinId="0"/>
    <cellStyle name="Normal 10 2" xfId="46"/>
    <cellStyle name="Normal 10 2 3" xfId="34"/>
    <cellStyle name="Normal 10 3 2" xfId="50"/>
    <cellStyle name="Normal 101" xfId="33"/>
    <cellStyle name="Normal 11" xfId="4"/>
    <cellStyle name="Normal 143" xfId="35"/>
    <cellStyle name="Normal 144" xfId="36"/>
    <cellStyle name="Normal 145" xfId="37"/>
    <cellStyle name="Normal 146" xfId="38"/>
    <cellStyle name="Normal 147" xfId="39"/>
    <cellStyle name="Normal 2" xfId="45"/>
    <cellStyle name="Normal 2 3 2" xfId="48"/>
    <cellStyle name="Normal 557" xfId="6"/>
    <cellStyle name="Normal 561" xfId="7"/>
    <cellStyle name="Normal 568" xfId="8"/>
    <cellStyle name="Normal 576" xfId="10"/>
    <cellStyle name="Normal 6_Balance Sheet Puget Sound" xfId="4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0" xfId="30"/>
    <cellStyle name="Normal 91" xfId="43"/>
    <cellStyle name="Normal 92" xfId="32"/>
    <cellStyle name="Normal 93" xfId="44"/>
    <cellStyle name="Normal 94" xfId="31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>
        <v>326830</v>
      </c>
      <c r="F47" s="184"/>
      <c r="G47" s="184">
        <v>556296</v>
      </c>
      <c r="H47" s="184"/>
      <c r="I47" s="184"/>
      <c r="J47" s="184"/>
      <c r="K47" s="184"/>
      <c r="L47" s="184"/>
      <c r="M47" s="184"/>
      <c r="N47" s="184"/>
      <c r="O47" s="184"/>
      <c r="P47" s="184">
        <v>1185926</v>
      </c>
      <c r="Q47" s="184">
        <v>362832</v>
      </c>
      <c r="R47" s="184">
        <v>0</v>
      </c>
      <c r="S47" s="184">
        <v>112408</v>
      </c>
      <c r="T47" s="184"/>
      <c r="U47" s="184">
        <v>297758</v>
      </c>
      <c r="V47" s="184"/>
      <c r="W47" s="184"/>
      <c r="X47" s="184">
        <v>90658</v>
      </c>
      <c r="Y47" s="184">
        <v>1038733</v>
      </c>
      <c r="Z47" s="184">
        <v>0</v>
      </c>
      <c r="AA47" s="184">
        <v>0</v>
      </c>
      <c r="AB47" s="184">
        <v>191002</v>
      </c>
      <c r="AC47" s="184">
        <v>12159</v>
      </c>
      <c r="AD47" s="184"/>
      <c r="AE47" s="184">
        <v>605266</v>
      </c>
      <c r="AF47" s="184"/>
      <c r="AG47" s="184"/>
      <c r="AH47" s="184"/>
      <c r="AI47" s="184"/>
      <c r="AJ47" s="184">
        <v>5056421</v>
      </c>
      <c r="AK47" s="184">
        <v>391859</v>
      </c>
      <c r="AL47" s="184">
        <v>20680</v>
      </c>
      <c r="AM47" s="184"/>
      <c r="AN47" s="184"/>
      <c r="AO47" s="184"/>
      <c r="AP47" s="184">
        <v>11336571</v>
      </c>
      <c r="AQ47" s="184"/>
      <c r="AR47" s="184"/>
      <c r="AS47" s="184"/>
      <c r="AT47" s="184"/>
      <c r="AU47" s="184"/>
      <c r="AV47" s="184">
        <v>0</v>
      </c>
      <c r="AW47" s="184">
        <v>-57</v>
      </c>
      <c r="AX47" s="184"/>
      <c r="AY47" s="184"/>
      <c r="AZ47" s="184">
        <v>129637</v>
      </c>
      <c r="BA47" s="184">
        <v>0</v>
      </c>
      <c r="BB47" s="184"/>
      <c r="BC47" s="184"/>
      <c r="BD47" s="184"/>
      <c r="BE47" s="184">
        <v>193497</v>
      </c>
      <c r="BF47" s="184">
        <v>387391</v>
      </c>
      <c r="BG47" s="184">
        <v>258288</v>
      </c>
      <c r="BH47" s="184">
        <v>0</v>
      </c>
      <c r="BI47" s="184"/>
      <c r="BJ47" s="184"/>
      <c r="BK47" s="184">
        <v>38329</v>
      </c>
      <c r="BL47" s="184"/>
      <c r="BM47" s="184"/>
      <c r="BN47" s="184">
        <v>483437</v>
      </c>
      <c r="BO47" s="184">
        <v>22442</v>
      </c>
      <c r="BP47" s="184"/>
      <c r="BQ47" s="184"/>
      <c r="BR47" s="184"/>
      <c r="BS47" s="184"/>
      <c r="BT47" s="184"/>
      <c r="BU47" s="184"/>
      <c r="BV47" s="184">
        <v>66686</v>
      </c>
      <c r="BW47" s="184"/>
      <c r="BX47" s="184"/>
      <c r="BY47" s="184"/>
      <c r="BZ47" s="184"/>
      <c r="CA47" s="184"/>
      <c r="CB47" s="184"/>
      <c r="CC47" s="184">
        <f>22+27725</f>
        <v>27747</v>
      </c>
      <c r="CD47" s="195"/>
      <c r="CE47" s="195">
        <f>SUM(C47:CC47)</f>
        <v>23192796</v>
      </c>
    </row>
    <row r="48" spans="1:83" ht="12.6" customHeight="1" x14ac:dyDescent="0.25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>
        <v>24311</v>
      </c>
      <c r="F51" s="184"/>
      <c r="G51" s="184">
        <v>0</v>
      </c>
      <c r="H51" s="184"/>
      <c r="I51" s="184"/>
      <c r="J51" s="184"/>
      <c r="K51" s="184"/>
      <c r="L51" s="184"/>
      <c r="M51" s="184"/>
      <c r="N51" s="184"/>
      <c r="O51" s="184"/>
      <c r="P51" s="184">
        <v>322495</v>
      </c>
      <c r="Q51" s="184">
        <v>4111</v>
      </c>
      <c r="R51" s="184">
        <v>17405</v>
      </c>
      <c r="S51" s="184">
        <v>0</v>
      </c>
      <c r="T51" s="184"/>
      <c r="U51" s="184">
        <v>90464</v>
      </c>
      <c r="V51" s="184"/>
      <c r="W51" s="184"/>
      <c r="X51" s="184">
        <v>0</v>
      </c>
      <c r="Y51" s="184">
        <v>472961</v>
      </c>
      <c r="Z51" s="184"/>
      <c r="AA51" s="184">
        <v>0</v>
      </c>
      <c r="AB51" s="184">
        <v>29165</v>
      </c>
      <c r="AC51" s="184">
        <v>0</v>
      </c>
      <c r="AD51" s="184"/>
      <c r="AE51" s="184">
        <v>26402</v>
      </c>
      <c r="AF51" s="184"/>
      <c r="AG51" s="184"/>
      <c r="AH51" s="184"/>
      <c r="AI51" s="184"/>
      <c r="AJ51" s="184">
        <v>394676</v>
      </c>
      <c r="AK51" s="184">
        <v>826.25</v>
      </c>
      <c r="AL51" s="184">
        <v>0</v>
      </c>
      <c r="AM51" s="184"/>
      <c r="AN51" s="184"/>
      <c r="AO51" s="184"/>
      <c r="AP51" s="184">
        <v>676802</v>
      </c>
      <c r="AQ51" s="184"/>
      <c r="AR51" s="184"/>
      <c r="AS51" s="184"/>
      <c r="AT51" s="184"/>
      <c r="AU51" s="184"/>
      <c r="AV51" s="184">
        <v>0</v>
      </c>
      <c r="AW51" s="184"/>
      <c r="AX51" s="184"/>
      <c r="AY51" s="184"/>
      <c r="AZ51" s="184">
        <v>2110</v>
      </c>
      <c r="BA51" s="184">
        <v>0</v>
      </c>
      <c r="BB51" s="184"/>
      <c r="BC51" s="184"/>
      <c r="BD51" s="184"/>
      <c r="BE51" s="184">
        <v>86075</v>
      </c>
      <c r="BF51" s="184">
        <v>6039</v>
      </c>
      <c r="BG51" s="184">
        <v>0</v>
      </c>
      <c r="BH51" s="184">
        <v>252417</v>
      </c>
      <c r="BI51" s="184"/>
      <c r="BJ51" s="184"/>
      <c r="BK51" s="184">
        <v>0</v>
      </c>
      <c r="BL51" s="184"/>
      <c r="BM51" s="184"/>
      <c r="BN51" s="184">
        <v>267995</v>
      </c>
      <c r="BO51" s="184">
        <v>0</v>
      </c>
      <c r="BP51" s="184"/>
      <c r="BQ51" s="184"/>
      <c r="BR51" s="184"/>
      <c r="BS51" s="184"/>
      <c r="BT51" s="184"/>
      <c r="BU51" s="184"/>
      <c r="BV51" s="184">
        <v>0</v>
      </c>
      <c r="BW51" s="184"/>
      <c r="BX51" s="184"/>
      <c r="BY51" s="184"/>
      <c r="BZ51" s="184"/>
      <c r="CA51" s="184"/>
      <c r="CB51" s="184"/>
      <c r="CC51" s="184">
        <v>0</v>
      </c>
      <c r="CD51" s="195"/>
      <c r="CE51" s="195">
        <f>SUM(C51:CD51)</f>
        <v>2674254.25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665</v>
      </c>
      <c r="F59" s="184"/>
      <c r="G59" s="184">
        <v>1640</v>
      </c>
      <c r="H59" s="184"/>
      <c r="I59" s="184"/>
      <c r="J59" s="184"/>
      <c r="K59" s="184"/>
      <c r="L59" s="184"/>
      <c r="M59" s="184"/>
      <c r="N59" s="184"/>
      <c r="O59" s="184"/>
      <c r="P59" s="185">
        <v>375935</v>
      </c>
      <c r="Q59" s="185">
        <v>182118</v>
      </c>
      <c r="R59" s="185">
        <v>384901</v>
      </c>
      <c r="S59" s="247"/>
      <c r="T59" s="247"/>
      <c r="U59" s="224">
        <v>16716</v>
      </c>
      <c r="V59" s="185"/>
      <c r="W59" s="185"/>
      <c r="X59" s="185"/>
      <c r="Y59" s="185">
        <v>702181</v>
      </c>
      <c r="Z59" s="185"/>
      <c r="AA59" s="185">
        <v>566</v>
      </c>
      <c r="AB59" s="247"/>
      <c r="AC59" s="185"/>
      <c r="AD59" s="185"/>
      <c r="AE59" s="185">
        <v>91567</v>
      </c>
      <c r="AF59" s="185"/>
      <c r="AG59" s="185"/>
      <c r="AH59" s="185"/>
      <c r="AI59" s="185"/>
      <c r="AJ59" s="185">
        <v>199478</v>
      </c>
      <c r="AK59" s="185">
        <v>8987</v>
      </c>
      <c r="AL59" s="185"/>
      <c r="AM59" s="185"/>
      <c r="AN59" s="185"/>
      <c r="AO59" s="185"/>
      <c r="AP59" s="185">
        <v>486083</v>
      </c>
      <c r="AQ59" s="185"/>
      <c r="AR59" s="185"/>
      <c r="AS59" s="185"/>
      <c r="AT59" s="185"/>
      <c r="AU59" s="185"/>
      <c r="AV59" s="247"/>
      <c r="AW59" s="247"/>
      <c r="AX59" s="247"/>
      <c r="AY59" s="185"/>
      <c r="AZ59" s="185">
        <v>6915</v>
      </c>
      <c r="BA59" s="247"/>
      <c r="BB59" s="247"/>
      <c r="BC59" s="247"/>
      <c r="BD59" s="247"/>
      <c r="BE59" s="185">
        <v>375361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>
        <v>14.48</v>
      </c>
      <c r="F60" s="223"/>
      <c r="G60" s="187">
        <v>24.62</v>
      </c>
      <c r="H60" s="187"/>
      <c r="I60" s="187"/>
      <c r="J60" s="223"/>
      <c r="K60" s="187"/>
      <c r="L60" s="187"/>
      <c r="M60" s="187"/>
      <c r="N60" s="187"/>
      <c r="O60" s="187"/>
      <c r="P60" s="221">
        <v>53.23</v>
      </c>
      <c r="Q60" s="221">
        <v>18.55</v>
      </c>
      <c r="R60" s="221">
        <v>0</v>
      </c>
      <c r="S60" s="221">
        <v>6.87</v>
      </c>
      <c r="T60" s="221">
        <v>0</v>
      </c>
      <c r="U60" s="221">
        <v>18.62</v>
      </c>
      <c r="V60" s="221">
        <v>0</v>
      </c>
      <c r="W60" s="221">
        <v>0</v>
      </c>
      <c r="X60" s="221">
        <v>4.5999999999999996</v>
      </c>
      <c r="Y60" s="221">
        <v>54.08</v>
      </c>
      <c r="Z60" s="221"/>
      <c r="AA60" s="221">
        <v>0</v>
      </c>
      <c r="AB60" s="221">
        <v>0.08</v>
      </c>
      <c r="AC60" s="221">
        <v>0.64</v>
      </c>
      <c r="AD60" s="221">
        <v>0</v>
      </c>
      <c r="AE60" s="221">
        <v>26.33</v>
      </c>
      <c r="AF60" s="221">
        <v>0</v>
      </c>
      <c r="AG60" s="221">
        <v>0</v>
      </c>
      <c r="AH60" s="221">
        <v>0</v>
      </c>
      <c r="AI60" s="221">
        <v>0</v>
      </c>
      <c r="AJ60" s="221">
        <v>238.35</v>
      </c>
      <c r="AK60" s="221">
        <v>14.95</v>
      </c>
      <c r="AL60" s="221">
        <v>1.08</v>
      </c>
      <c r="AM60" s="221">
        <v>0</v>
      </c>
      <c r="AN60" s="221">
        <v>0</v>
      </c>
      <c r="AO60" s="221">
        <v>0</v>
      </c>
      <c r="AP60" s="221">
        <v>574.08000000000004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0</v>
      </c>
      <c r="AZ60" s="221">
        <v>9.49</v>
      </c>
      <c r="BA60" s="221">
        <v>0</v>
      </c>
      <c r="BB60" s="221">
        <v>0</v>
      </c>
      <c r="BC60" s="221">
        <v>0</v>
      </c>
      <c r="BD60" s="221">
        <v>0</v>
      </c>
      <c r="BE60" s="221">
        <v>11.56</v>
      </c>
      <c r="BF60" s="221">
        <v>25.71</v>
      </c>
      <c r="BG60" s="221">
        <v>17.41</v>
      </c>
      <c r="BH60" s="221">
        <v>0</v>
      </c>
      <c r="BI60" s="221">
        <v>0</v>
      </c>
      <c r="BJ60" s="221">
        <v>0</v>
      </c>
      <c r="BK60" s="221">
        <v>2.36</v>
      </c>
      <c r="BL60" s="221">
        <v>0</v>
      </c>
      <c r="BM60" s="221">
        <v>0</v>
      </c>
      <c r="BN60" s="221">
        <v>0.7</v>
      </c>
      <c r="BO60" s="221">
        <v>1.01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4.09</v>
      </c>
      <c r="BW60" s="221">
        <v>0</v>
      </c>
      <c r="BX60" s="221">
        <v>0</v>
      </c>
      <c r="BY60" s="221">
        <v>0</v>
      </c>
      <c r="BZ60" s="221">
        <v>0</v>
      </c>
      <c r="CA60" s="221">
        <v>0</v>
      </c>
      <c r="CB60" s="221">
        <v>0</v>
      </c>
      <c r="CC60" s="221">
        <v>2.99</v>
      </c>
      <c r="CD60" s="248" t="s">
        <v>221</v>
      </c>
      <c r="CE60" s="250">
        <f t="shared" ref="CE60:CE70" si="0">SUM(C60:CD60)</f>
        <v>1125.8799999999999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1045191</v>
      </c>
      <c r="F61" s="185"/>
      <c r="G61" s="184">
        <v>1789464</v>
      </c>
      <c r="H61" s="184"/>
      <c r="I61" s="185"/>
      <c r="J61" s="185"/>
      <c r="K61" s="185"/>
      <c r="L61" s="185"/>
      <c r="M61" s="184"/>
      <c r="N61" s="184"/>
      <c r="O61" s="184"/>
      <c r="P61" s="185">
        <v>4095283</v>
      </c>
      <c r="Q61" s="185">
        <v>1461798</v>
      </c>
      <c r="R61" s="185">
        <v>0</v>
      </c>
      <c r="S61" s="185">
        <v>284400</v>
      </c>
      <c r="T61" s="185"/>
      <c r="U61" s="185">
        <v>794695</v>
      </c>
      <c r="V61" s="185"/>
      <c r="W61" s="185"/>
      <c r="X61" s="185">
        <v>303317</v>
      </c>
      <c r="Y61" s="185">
        <v>3639761</v>
      </c>
      <c r="Z61" s="185"/>
      <c r="AA61" s="185">
        <v>0</v>
      </c>
      <c r="AB61" s="185">
        <v>842048</v>
      </c>
      <c r="AC61" s="185">
        <v>52705</v>
      </c>
      <c r="AD61" s="185"/>
      <c r="AE61" s="185">
        <v>1898687</v>
      </c>
      <c r="AF61" s="185"/>
      <c r="AG61" s="185"/>
      <c r="AH61" s="185"/>
      <c r="AI61" s="185"/>
      <c r="AJ61" s="185">
        <v>16483157</v>
      </c>
      <c r="AK61" s="185">
        <v>1158055</v>
      </c>
      <c r="AL61" s="185">
        <v>102951</v>
      </c>
      <c r="AM61" s="185"/>
      <c r="AN61" s="185"/>
      <c r="AO61" s="185"/>
      <c r="AP61" s="185">
        <v>36620872</v>
      </c>
      <c r="AQ61" s="185"/>
      <c r="AR61" s="185"/>
      <c r="AS61" s="185"/>
      <c r="AT61" s="185"/>
      <c r="AU61" s="185"/>
      <c r="AV61" s="185">
        <v>0</v>
      </c>
      <c r="AW61" s="185">
        <v>-449</v>
      </c>
      <c r="AX61" s="185"/>
      <c r="AY61" s="185"/>
      <c r="AZ61" s="185">
        <v>349526</v>
      </c>
      <c r="BA61" s="185">
        <v>0</v>
      </c>
      <c r="BB61" s="185"/>
      <c r="BC61" s="185"/>
      <c r="BD61" s="185"/>
      <c r="BE61" s="185">
        <v>604108</v>
      </c>
      <c r="BF61" s="185">
        <v>885118</v>
      </c>
      <c r="BG61" s="185">
        <v>693565</v>
      </c>
      <c r="BH61" s="185">
        <v>0</v>
      </c>
      <c r="BI61" s="185"/>
      <c r="BJ61" s="185"/>
      <c r="BK61" s="185">
        <v>104196</v>
      </c>
      <c r="BL61" s="185"/>
      <c r="BM61" s="185"/>
      <c r="BN61" s="185">
        <v>1271282</v>
      </c>
      <c r="BO61" s="185">
        <v>79593</v>
      </c>
      <c r="BP61" s="185"/>
      <c r="BQ61" s="185"/>
      <c r="BR61" s="185"/>
      <c r="BS61" s="185"/>
      <c r="BT61" s="185"/>
      <c r="BU61" s="185"/>
      <c r="BV61" s="185">
        <v>160549</v>
      </c>
      <c r="BW61" s="185"/>
      <c r="BX61" s="185"/>
      <c r="BY61" s="185"/>
      <c r="BZ61" s="185"/>
      <c r="CA61" s="185"/>
      <c r="CB61" s="185"/>
      <c r="CC61" s="185">
        <f>76596+65</f>
        <v>76661</v>
      </c>
      <c r="CD61" s="248" t="s">
        <v>221</v>
      </c>
      <c r="CE61" s="195">
        <f t="shared" si="0"/>
        <v>74796533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326830</v>
      </c>
      <c r="F62" s="195">
        <f t="shared" si="1"/>
        <v>0</v>
      </c>
      <c r="G62" s="195">
        <f t="shared" si="1"/>
        <v>556296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1185926</v>
      </c>
      <c r="Q62" s="195">
        <f t="shared" si="1"/>
        <v>362832</v>
      </c>
      <c r="R62" s="195">
        <f t="shared" si="1"/>
        <v>0</v>
      </c>
      <c r="S62" s="195">
        <f t="shared" si="1"/>
        <v>112408</v>
      </c>
      <c r="T62" s="195">
        <f t="shared" si="1"/>
        <v>0</v>
      </c>
      <c r="U62" s="195">
        <f t="shared" si="1"/>
        <v>297758</v>
      </c>
      <c r="V62" s="195">
        <f t="shared" si="1"/>
        <v>0</v>
      </c>
      <c r="W62" s="195">
        <f t="shared" si="1"/>
        <v>0</v>
      </c>
      <c r="X62" s="195">
        <f t="shared" si="1"/>
        <v>90658</v>
      </c>
      <c r="Y62" s="195">
        <f t="shared" si="1"/>
        <v>1038733</v>
      </c>
      <c r="Z62" s="195">
        <f t="shared" si="1"/>
        <v>0</v>
      </c>
      <c r="AA62" s="195">
        <f t="shared" si="1"/>
        <v>0</v>
      </c>
      <c r="AB62" s="195">
        <f t="shared" si="1"/>
        <v>191002</v>
      </c>
      <c r="AC62" s="195">
        <f t="shared" si="1"/>
        <v>12159</v>
      </c>
      <c r="AD62" s="195">
        <f t="shared" si="1"/>
        <v>0</v>
      </c>
      <c r="AE62" s="195">
        <f t="shared" si="1"/>
        <v>605266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5056421</v>
      </c>
      <c r="AK62" s="195">
        <f t="shared" si="1"/>
        <v>391859</v>
      </c>
      <c r="AL62" s="195">
        <f t="shared" si="1"/>
        <v>20680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11336571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-57</v>
      </c>
      <c r="AX62" s="195">
        <f t="shared" si="1"/>
        <v>0</v>
      </c>
      <c r="AY62" s="195">
        <f>ROUND(AY47+AY48,0)</f>
        <v>0</v>
      </c>
      <c r="AZ62" s="195">
        <f>ROUND(AZ47+AZ48,0)</f>
        <v>129637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193497</v>
      </c>
      <c r="BF62" s="195">
        <f t="shared" si="1"/>
        <v>387391</v>
      </c>
      <c r="BG62" s="195">
        <f t="shared" si="1"/>
        <v>258288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38329</v>
      </c>
      <c r="BL62" s="195">
        <f t="shared" si="1"/>
        <v>0</v>
      </c>
      <c r="BM62" s="195">
        <f t="shared" si="1"/>
        <v>0</v>
      </c>
      <c r="BN62" s="195">
        <f t="shared" si="1"/>
        <v>483437</v>
      </c>
      <c r="BO62" s="195">
        <f t="shared" ref="BO62:CC62" si="2">ROUND(BO47+BO48,0)</f>
        <v>22442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66686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27747</v>
      </c>
      <c r="CD62" s="248" t="s">
        <v>221</v>
      </c>
      <c r="CE62" s="195">
        <f t="shared" si="0"/>
        <v>23192796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>
        <v>661</v>
      </c>
      <c r="F63" s="185"/>
      <c r="G63" s="184">
        <v>0</v>
      </c>
      <c r="H63" s="184"/>
      <c r="I63" s="185"/>
      <c r="J63" s="185"/>
      <c r="K63" s="185"/>
      <c r="L63" s="185"/>
      <c r="M63" s="184"/>
      <c r="N63" s="184"/>
      <c r="O63" s="184"/>
      <c r="P63" s="185">
        <v>126009</v>
      </c>
      <c r="Q63" s="185">
        <v>0</v>
      </c>
      <c r="R63" s="185">
        <v>0</v>
      </c>
      <c r="S63" s="185">
        <v>0</v>
      </c>
      <c r="T63" s="185"/>
      <c r="U63" s="185">
        <v>83339</v>
      </c>
      <c r="V63" s="185"/>
      <c r="W63" s="185"/>
      <c r="X63" s="185">
        <v>0</v>
      </c>
      <c r="Y63" s="185">
        <v>370273</v>
      </c>
      <c r="Z63" s="185"/>
      <c r="AA63" s="185">
        <v>0</v>
      </c>
      <c r="AB63" s="185">
        <v>300</v>
      </c>
      <c r="AC63" s="185">
        <v>25281</v>
      </c>
      <c r="AD63" s="185"/>
      <c r="AE63" s="185">
        <v>35776</v>
      </c>
      <c r="AF63" s="185"/>
      <c r="AG63" s="185"/>
      <c r="AH63" s="185"/>
      <c r="AI63" s="185"/>
      <c r="AJ63" s="185">
        <v>673020</v>
      </c>
      <c r="AK63" s="185">
        <v>1134</v>
      </c>
      <c r="AL63" s="185">
        <v>0</v>
      </c>
      <c r="AM63" s="185"/>
      <c r="AN63" s="185"/>
      <c r="AO63" s="185"/>
      <c r="AP63" s="185">
        <v>2948513</v>
      </c>
      <c r="AQ63" s="185"/>
      <c r="AR63" s="185"/>
      <c r="AS63" s="185"/>
      <c r="AT63" s="185"/>
      <c r="AU63" s="185"/>
      <c r="AV63" s="185">
        <v>0</v>
      </c>
      <c r="AW63" s="185"/>
      <c r="AX63" s="185"/>
      <c r="AY63" s="185"/>
      <c r="AZ63" s="185">
        <v>0</v>
      </c>
      <c r="BA63" s="185">
        <v>0</v>
      </c>
      <c r="BB63" s="185"/>
      <c r="BC63" s="185"/>
      <c r="BD63" s="185"/>
      <c r="BE63" s="185">
        <v>0</v>
      </c>
      <c r="BF63" s="185">
        <v>0</v>
      </c>
      <c r="BG63" s="185">
        <v>0</v>
      </c>
      <c r="BH63" s="185">
        <v>0</v>
      </c>
      <c r="BI63" s="185"/>
      <c r="BJ63" s="185"/>
      <c r="BK63" s="185">
        <v>0</v>
      </c>
      <c r="BL63" s="185"/>
      <c r="BM63" s="185"/>
      <c r="BN63" s="185">
        <v>120708295</v>
      </c>
      <c r="BO63" s="185">
        <v>0</v>
      </c>
      <c r="BP63" s="185"/>
      <c r="BQ63" s="185"/>
      <c r="BR63" s="185">
        <v>156</v>
      </c>
      <c r="BS63" s="185"/>
      <c r="BT63" s="185"/>
      <c r="BU63" s="185"/>
      <c r="BV63" s="185">
        <v>0</v>
      </c>
      <c r="BW63" s="185"/>
      <c r="BX63" s="185"/>
      <c r="BY63" s="185"/>
      <c r="BZ63" s="185"/>
      <c r="CA63" s="185"/>
      <c r="CB63" s="185"/>
      <c r="CC63" s="185">
        <v>-1049285</v>
      </c>
      <c r="CD63" s="248" t="s">
        <v>221</v>
      </c>
      <c r="CE63" s="195">
        <f t="shared" si="0"/>
        <v>123923472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v>153906</v>
      </c>
      <c r="F64" s="185"/>
      <c r="G64" s="184">
        <v>25535</v>
      </c>
      <c r="H64" s="184"/>
      <c r="I64" s="185"/>
      <c r="J64" s="185"/>
      <c r="K64" s="185"/>
      <c r="L64" s="185"/>
      <c r="M64" s="184"/>
      <c r="N64" s="184"/>
      <c r="O64" s="184"/>
      <c r="P64" s="185">
        <v>3311823</v>
      </c>
      <c r="Q64" s="185">
        <v>244729</v>
      </c>
      <c r="R64" s="185">
        <v>564</v>
      </c>
      <c r="S64" s="185">
        <v>6693759</v>
      </c>
      <c r="T64" s="185">
        <v>461.68</v>
      </c>
      <c r="U64" s="185">
        <v>345145</v>
      </c>
      <c r="V64" s="185"/>
      <c r="W64" s="185"/>
      <c r="X64" s="185">
        <v>110232</v>
      </c>
      <c r="Y64" s="185">
        <v>625500</v>
      </c>
      <c r="Z64" s="185"/>
      <c r="AA64" s="185">
        <v>12646</v>
      </c>
      <c r="AB64" s="185">
        <v>2597504</v>
      </c>
      <c r="AC64" s="185">
        <v>4247</v>
      </c>
      <c r="AD64" s="185"/>
      <c r="AE64" s="185">
        <v>66042</v>
      </c>
      <c r="AF64" s="185"/>
      <c r="AG64" s="185"/>
      <c r="AH64" s="185"/>
      <c r="AI64" s="185"/>
      <c r="AJ64" s="185">
        <v>7409329</v>
      </c>
      <c r="AK64" s="185">
        <v>68255</v>
      </c>
      <c r="AL64" s="185">
        <v>1744</v>
      </c>
      <c r="AM64" s="185"/>
      <c r="AN64" s="185"/>
      <c r="AO64" s="185"/>
      <c r="AP64" s="185">
        <v>8416389</v>
      </c>
      <c r="AQ64" s="185"/>
      <c r="AR64" s="185"/>
      <c r="AS64" s="185"/>
      <c r="AT64" s="185"/>
      <c r="AU64" s="185"/>
      <c r="AV64" s="185">
        <v>0</v>
      </c>
      <c r="AW64" s="185">
        <v>278</v>
      </c>
      <c r="AX64" s="185"/>
      <c r="AY64" s="185"/>
      <c r="AZ64" s="185">
        <v>419741</v>
      </c>
      <c r="BA64" s="185">
        <v>-53195</v>
      </c>
      <c r="BB64" s="185"/>
      <c r="BC64" s="185"/>
      <c r="BD64" s="185"/>
      <c r="BE64" s="185">
        <v>50049</v>
      </c>
      <c r="BF64" s="185">
        <v>569908</v>
      </c>
      <c r="BG64" s="185">
        <v>3217</v>
      </c>
      <c r="BH64" s="185">
        <v>0</v>
      </c>
      <c r="BI64" s="185"/>
      <c r="BJ64" s="185"/>
      <c r="BK64" s="185">
        <v>0</v>
      </c>
      <c r="BL64" s="185"/>
      <c r="BM64" s="185"/>
      <c r="BN64" s="185">
        <v>2287152</v>
      </c>
      <c r="BO64" s="185">
        <v>7692</v>
      </c>
      <c r="BP64" s="185"/>
      <c r="BQ64" s="185"/>
      <c r="BR64" s="185"/>
      <c r="BS64" s="185"/>
      <c r="BT64" s="185"/>
      <c r="BU64" s="185"/>
      <c r="BV64" s="185">
        <v>150</v>
      </c>
      <c r="BW64" s="185"/>
      <c r="BX64" s="185"/>
      <c r="BY64" s="185"/>
      <c r="BZ64" s="185"/>
      <c r="CA64" s="185"/>
      <c r="CB64" s="185"/>
      <c r="CC64" s="185">
        <v>526</v>
      </c>
      <c r="CD64" s="248" t="s">
        <v>221</v>
      </c>
      <c r="CE64" s="195">
        <f t="shared" si="0"/>
        <v>33373328.68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>
        <v>7923</v>
      </c>
      <c r="F65" s="184"/>
      <c r="G65" s="184">
        <v>11937</v>
      </c>
      <c r="H65" s="184"/>
      <c r="I65" s="185"/>
      <c r="J65" s="184"/>
      <c r="K65" s="185"/>
      <c r="L65" s="185"/>
      <c r="M65" s="184"/>
      <c r="N65" s="184"/>
      <c r="O65" s="184"/>
      <c r="P65" s="185">
        <v>36831</v>
      </c>
      <c r="Q65" s="185">
        <v>8648</v>
      </c>
      <c r="R65" s="185">
        <v>0</v>
      </c>
      <c r="S65" s="185">
        <v>2589</v>
      </c>
      <c r="T65" s="185">
        <v>0</v>
      </c>
      <c r="U65" s="185">
        <v>8953</v>
      </c>
      <c r="V65" s="185"/>
      <c r="W65" s="185"/>
      <c r="X65" s="185">
        <v>3349</v>
      </c>
      <c r="Y65" s="185">
        <v>22335</v>
      </c>
      <c r="Z65" s="185"/>
      <c r="AA65" s="185">
        <v>0</v>
      </c>
      <c r="AB65" s="185">
        <v>6250</v>
      </c>
      <c r="AC65" s="185">
        <v>0</v>
      </c>
      <c r="AD65" s="185"/>
      <c r="AE65" s="185">
        <v>18885</v>
      </c>
      <c r="AF65" s="185"/>
      <c r="AG65" s="185"/>
      <c r="AH65" s="185"/>
      <c r="AI65" s="185"/>
      <c r="AJ65" s="185">
        <v>105024</v>
      </c>
      <c r="AK65" s="185">
        <v>960</v>
      </c>
      <c r="AL65" s="185">
        <v>0</v>
      </c>
      <c r="AM65" s="185"/>
      <c r="AN65" s="185"/>
      <c r="AO65" s="185"/>
      <c r="AP65" s="185">
        <v>564792</v>
      </c>
      <c r="AQ65" s="185"/>
      <c r="AR65" s="185"/>
      <c r="AS65" s="185"/>
      <c r="AT65" s="185"/>
      <c r="AU65" s="185"/>
      <c r="AV65" s="185">
        <v>0</v>
      </c>
      <c r="AW65" s="185"/>
      <c r="AX65" s="185"/>
      <c r="AY65" s="185"/>
      <c r="AZ65" s="185">
        <v>4667</v>
      </c>
      <c r="BA65" s="185">
        <v>5187</v>
      </c>
      <c r="BB65" s="185"/>
      <c r="BC65" s="185"/>
      <c r="BD65" s="185"/>
      <c r="BE65" s="185">
        <v>27970</v>
      </c>
      <c r="BF65" s="185">
        <v>321784</v>
      </c>
      <c r="BG65" s="185">
        <v>2322</v>
      </c>
      <c r="BH65" s="185">
        <v>2005</v>
      </c>
      <c r="BI65" s="185"/>
      <c r="BJ65" s="185"/>
      <c r="BK65" s="185">
        <v>640</v>
      </c>
      <c r="BL65" s="185"/>
      <c r="BM65" s="185"/>
      <c r="BN65" s="185">
        <v>71262</v>
      </c>
      <c r="BO65" s="185">
        <v>0</v>
      </c>
      <c r="BP65" s="185"/>
      <c r="BQ65" s="185"/>
      <c r="BR65" s="185"/>
      <c r="BS65" s="185"/>
      <c r="BT65" s="185"/>
      <c r="BU65" s="185"/>
      <c r="BV65" s="185">
        <v>0</v>
      </c>
      <c r="BW65" s="185"/>
      <c r="BX65" s="185"/>
      <c r="BY65" s="185"/>
      <c r="BZ65" s="185"/>
      <c r="CA65" s="185"/>
      <c r="CB65" s="185"/>
      <c r="CC65" s="185">
        <v>676</v>
      </c>
      <c r="CD65" s="248" t="s">
        <v>221</v>
      </c>
      <c r="CE65" s="195">
        <f t="shared" si="0"/>
        <v>1234989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v>29929</v>
      </c>
      <c r="F66" s="184"/>
      <c r="G66" s="184">
        <v>40595</v>
      </c>
      <c r="H66" s="184"/>
      <c r="I66" s="184"/>
      <c r="J66" s="184"/>
      <c r="K66" s="185"/>
      <c r="L66" s="185"/>
      <c r="M66" s="184"/>
      <c r="N66" s="184"/>
      <c r="O66" s="185"/>
      <c r="P66" s="185">
        <v>376380</v>
      </c>
      <c r="Q66" s="185">
        <v>6546</v>
      </c>
      <c r="R66" s="185">
        <v>5400</v>
      </c>
      <c r="S66" s="184">
        <v>0</v>
      </c>
      <c r="T66" s="184">
        <v>705</v>
      </c>
      <c r="U66" s="185">
        <v>809695</v>
      </c>
      <c r="V66" s="185"/>
      <c r="W66" s="185"/>
      <c r="X66" s="185">
        <v>781659</v>
      </c>
      <c r="Y66" s="185">
        <v>4395490</v>
      </c>
      <c r="Z66" s="185"/>
      <c r="AA66" s="185">
        <v>0</v>
      </c>
      <c r="AB66" s="185">
        <v>124147</v>
      </c>
      <c r="AC66" s="185">
        <v>0</v>
      </c>
      <c r="AD66" s="185"/>
      <c r="AE66" s="185">
        <v>6860</v>
      </c>
      <c r="AF66" s="185"/>
      <c r="AG66" s="185"/>
      <c r="AH66" s="185"/>
      <c r="AI66" s="185"/>
      <c r="AJ66" s="185">
        <v>311963</v>
      </c>
      <c r="AK66" s="185">
        <v>48183</v>
      </c>
      <c r="AL66" s="185">
        <v>0</v>
      </c>
      <c r="AM66" s="185"/>
      <c r="AN66" s="185"/>
      <c r="AO66" s="185"/>
      <c r="AP66" s="185">
        <v>1847136</v>
      </c>
      <c r="AQ66" s="185"/>
      <c r="AR66" s="185"/>
      <c r="AS66" s="185"/>
      <c r="AT66" s="185"/>
      <c r="AU66" s="185"/>
      <c r="AV66" s="185">
        <v>5276978</v>
      </c>
      <c r="AW66" s="185">
        <v>39</v>
      </c>
      <c r="AX66" s="185"/>
      <c r="AY66" s="185"/>
      <c r="AZ66" s="185">
        <v>22103</v>
      </c>
      <c r="BA66" s="185">
        <v>0</v>
      </c>
      <c r="BB66" s="185"/>
      <c r="BC66" s="185"/>
      <c r="BD66" s="185"/>
      <c r="BE66" s="185">
        <v>1152140</v>
      </c>
      <c r="BF66" s="185">
        <v>139906</v>
      </c>
      <c r="BG66" s="185">
        <v>0</v>
      </c>
      <c r="BH66" s="185">
        <v>784</v>
      </c>
      <c r="BI66" s="185"/>
      <c r="BJ66" s="185"/>
      <c r="BK66" s="185">
        <v>0</v>
      </c>
      <c r="BL66" s="185"/>
      <c r="BM66" s="185"/>
      <c r="BN66" s="185">
        <v>135775</v>
      </c>
      <c r="BO66" s="185">
        <v>116</v>
      </c>
      <c r="BP66" s="185"/>
      <c r="BQ66" s="185"/>
      <c r="BR66" s="185"/>
      <c r="BS66" s="185"/>
      <c r="BT66" s="185"/>
      <c r="BU66" s="185"/>
      <c r="BV66" s="185">
        <v>0</v>
      </c>
      <c r="BW66" s="185"/>
      <c r="BX66" s="185"/>
      <c r="BY66" s="185"/>
      <c r="BZ66" s="185"/>
      <c r="CA66" s="185"/>
      <c r="CB66" s="185"/>
      <c r="CC66" s="185">
        <v>288493</v>
      </c>
      <c r="CD66" s="248" t="s">
        <v>221</v>
      </c>
      <c r="CE66" s="195">
        <f t="shared" si="0"/>
        <v>15801022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24311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322495</v>
      </c>
      <c r="Q67" s="195">
        <f t="shared" si="3"/>
        <v>4111</v>
      </c>
      <c r="R67" s="195">
        <f t="shared" si="3"/>
        <v>17405</v>
      </c>
      <c r="S67" s="195">
        <f t="shared" si="3"/>
        <v>0</v>
      </c>
      <c r="T67" s="195">
        <f t="shared" si="3"/>
        <v>0</v>
      </c>
      <c r="U67" s="195">
        <f t="shared" si="3"/>
        <v>90464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472961</v>
      </c>
      <c r="Z67" s="195">
        <f t="shared" si="3"/>
        <v>0</v>
      </c>
      <c r="AA67" s="195">
        <f t="shared" si="3"/>
        <v>0</v>
      </c>
      <c r="AB67" s="195">
        <f t="shared" si="3"/>
        <v>29165</v>
      </c>
      <c r="AC67" s="195">
        <f t="shared" si="3"/>
        <v>0</v>
      </c>
      <c r="AD67" s="195">
        <f t="shared" si="3"/>
        <v>0</v>
      </c>
      <c r="AE67" s="195">
        <f t="shared" si="3"/>
        <v>26402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394676</v>
      </c>
      <c r="AK67" s="195">
        <f t="shared" si="3"/>
        <v>826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676802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2110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86075</v>
      </c>
      <c r="BF67" s="195">
        <f t="shared" si="3"/>
        <v>6039</v>
      </c>
      <c r="BG67" s="195">
        <f t="shared" si="3"/>
        <v>0</v>
      </c>
      <c r="BH67" s="195">
        <f t="shared" si="3"/>
        <v>252417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267995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2674254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>
        <v>170461</v>
      </c>
      <c r="F68" s="184"/>
      <c r="G68" s="184">
        <v>169055</v>
      </c>
      <c r="H68" s="184"/>
      <c r="I68" s="184"/>
      <c r="J68" s="184"/>
      <c r="K68" s="185"/>
      <c r="L68" s="185"/>
      <c r="M68" s="184"/>
      <c r="N68" s="184"/>
      <c r="O68" s="184"/>
      <c r="P68" s="185">
        <v>491593</v>
      </c>
      <c r="Q68" s="185">
        <v>166383</v>
      </c>
      <c r="R68" s="185">
        <v>0</v>
      </c>
      <c r="S68" s="185">
        <v>44120</v>
      </c>
      <c r="T68" s="185"/>
      <c r="U68" s="185">
        <v>131150</v>
      </c>
      <c r="V68" s="185"/>
      <c r="W68" s="185"/>
      <c r="X68" s="185">
        <v>68940</v>
      </c>
      <c r="Y68" s="185">
        <v>459578</v>
      </c>
      <c r="Z68" s="185"/>
      <c r="AA68" s="185"/>
      <c r="AB68" s="185">
        <v>31874</v>
      </c>
      <c r="AC68" s="185">
        <v>0</v>
      </c>
      <c r="AD68" s="185"/>
      <c r="AE68" s="185">
        <v>220347</v>
      </c>
      <c r="AF68" s="185"/>
      <c r="AG68" s="185"/>
      <c r="AH68" s="185"/>
      <c r="AI68" s="185"/>
      <c r="AJ68" s="185">
        <v>1559439</v>
      </c>
      <c r="AK68" s="185">
        <v>72189</v>
      </c>
      <c r="AL68" s="185">
        <v>0</v>
      </c>
      <c r="AM68" s="185"/>
      <c r="AN68" s="185"/>
      <c r="AO68" s="185"/>
      <c r="AP68" s="185">
        <v>4339312</v>
      </c>
      <c r="AQ68" s="185"/>
      <c r="AR68" s="185"/>
      <c r="AS68" s="185"/>
      <c r="AT68" s="185"/>
      <c r="AU68" s="185"/>
      <c r="AV68" s="185">
        <v>0</v>
      </c>
      <c r="AW68" s="185"/>
      <c r="AX68" s="185"/>
      <c r="AY68" s="185"/>
      <c r="AZ68" s="185">
        <v>41842</v>
      </c>
      <c r="BA68" s="185">
        <v>110224</v>
      </c>
      <c r="BB68" s="185"/>
      <c r="BC68" s="185"/>
      <c r="BD68" s="185"/>
      <c r="BE68" s="185">
        <v>153844</v>
      </c>
      <c r="BF68" s="185">
        <v>80511</v>
      </c>
      <c r="BG68" s="185">
        <v>0</v>
      </c>
      <c r="BH68" s="185">
        <v>18896</v>
      </c>
      <c r="BI68" s="185"/>
      <c r="BJ68" s="185"/>
      <c r="BK68" s="185">
        <v>0</v>
      </c>
      <c r="BL68" s="185"/>
      <c r="BM68" s="185"/>
      <c r="BN68" s="185">
        <v>268467</v>
      </c>
      <c r="BO68" s="185">
        <v>0</v>
      </c>
      <c r="BP68" s="185"/>
      <c r="BQ68" s="185"/>
      <c r="BR68" s="185"/>
      <c r="BS68" s="185"/>
      <c r="BT68" s="185"/>
      <c r="BU68" s="185"/>
      <c r="BV68" s="185">
        <v>0</v>
      </c>
      <c r="BW68" s="185"/>
      <c r="BX68" s="185"/>
      <c r="BY68" s="185"/>
      <c r="BZ68" s="185"/>
      <c r="CA68" s="185"/>
      <c r="CB68" s="185"/>
      <c r="CC68" s="185">
        <f>14141+2449</f>
        <v>16590</v>
      </c>
      <c r="CD68" s="248" t="s">
        <v>221</v>
      </c>
      <c r="CE68" s="195">
        <f t="shared" si="0"/>
        <v>8614815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v>6362</v>
      </c>
      <c r="F69" s="185"/>
      <c r="G69" s="184">
        <v>23565</v>
      </c>
      <c r="H69" s="184"/>
      <c r="I69" s="185"/>
      <c r="J69" s="185"/>
      <c r="K69" s="185"/>
      <c r="L69" s="185"/>
      <c r="M69" s="184"/>
      <c r="N69" s="184"/>
      <c r="O69" s="184"/>
      <c r="P69" s="185">
        <v>201814</v>
      </c>
      <c r="Q69" s="185">
        <v>8440</v>
      </c>
      <c r="R69" s="224">
        <v>213280</v>
      </c>
      <c r="S69" s="185">
        <v>2260</v>
      </c>
      <c r="T69" s="184"/>
      <c r="U69" s="185">
        <v>27797</v>
      </c>
      <c r="V69" s="185"/>
      <c r="W69" s="184"/>
      <c r="X69" s="185">
        <v>1961</v>
      </c>
      <c r="Y69" s="185">
        <v>261315</v>
      </c>
      <c r="Z69" s="185"/>
      <c r="AA69" s="185"/>
      <c r="AB69" s="185">
        <v>49131</v>
      </c>
      <c r="AC69" s="185">
        <v>2280</v>
      </c>
      <c r="AD69" s="185"/>
      <c r="AE69" s="185">
        <v>110306</v>
      </c>
      <c r="AF69" s="185"/>
      <c r="AG69" s="185"/>
      <c r="AH69" s="185"/>
      <c r="AI69" s="185"/>
      <c r="AJ69" s="185">
        <v>1546357</v>
      </c>
      <c r="AK69" s="185">
        <v>39547</v>
      </c>
      <c r="AL69" s="185">
        <v>38</v>
      </c>
      <c r="AM69" s="185"/>
      <c r="AN69" s="185"/>
      <c r="AO69" s="184"/>
      <c r="AP69" s="185">
        <v>2336171</v>
      </c>
      <c r="AQ69" s="184"/>
      <c r="AR69" s="184"/>
      <c r="AS69" s="184"/>
      <c r="AT69" s="184"/>
      <c r="AU69" s="185"/>
      <c r="AV69" s="185">
        <v>0</v>
      </c>
      <c r="AW69" s="185"/>
      <c r="AX69" s="185"/>
      <c r="AY69" s="185"/>
      <c r="AZ69" s="185">
        <v>7813</v>
      </c>
      <c r="BA69" s="185">
        <v>92</v>
      </c>
      <c r="BB69" s="185"/>
      <c r="BC69" s="185"/>
      <c r="BD69" s="185"/>
      <c r="BE69" s="185">
        <v>25261</v>
      </c>
      <c r="BF69" s="185">
        <v>9019</v>
      </c>
      <c r="BG69" s="185">
        <v>1161</v>
      </c>
      <c r="BH69" s="224">
        <v>0</v>
      </c>
      <c r="BI69" s="185"/>
      <c r="BJ69" s="185"/>
      <c r="BK69" s="185">
        <v>5</v>
      </c>
      <c r="BL69" s="185"/>
      <c r="BM69" s="185"/>
      <c r="BN69" s="185">
        <v>5643433</v>
      </c>
      <c r="BO69" s="185">
        <v>466</v>
      </c>
      <c r="BP69" s="185"/>
      <c r="BQ69" s="185"/>
      <c r="BR69" s="185"/>
      <c r="BS69" s="185"/>
      <c r="BT69" s="185"/>
      <c r="BU69" s="185"/>
      <c r="BV69" s="185">
        <v>131</v>
      </c>
      <c r="BW69" s="185"/>
      <c r="BX69" s="185"/>
      <c r="BY69" s="185"/>
      <c r="BZ69" s="185"/>
      <c r="CA69" s="185"/>
      <c r="CB69" s="185">
        <v>2983</v>
      </c>
      <c r="CC69" s="185">
        <f>247018+29845</f>
        <v>276863</v>
      </c>
      <c r="CD69" s="188"/>
      <c r="CE69" s="195">
        <f t="shared" si="0"/>
        <v>10797851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22987690</v>
      </c>
      <c r="CE70" s="195">
        <f t="shared" si="0"/>
        <v>22987690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1765574</v>
      </c>
      <c r="F71" s="195">
        <f t="shared" si="5"/>
        <v>0</v>
      </c>
      <c r="G71" s="195">
        <f t="shared" si="5"/>
        <v>2616447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10148154</v>
      </c>
      <c r="Q71" s="195">
        <f t="shared" si="5"/>
        <v>2263487</v>
      </c>
      <c r="R71" s="195">
        <f t="shared" si="5"/>
        <v>236649</v>
      </c>
      <c r="S71" s="195">
        <f t="shared" si="5"/>
        <v>7139536</v>
      </c>
      <c r="T71" s="195">
        <f t="shared" si="5"/>
        <v>1166.68</v>
      </c>
      <c r="U71" s="195">
        <f t="shared" si="5"/>
        <v>2588996</v>
      </c>
      <c r="V71" s="195">
        <f t="shared" si="5"/>
        <v>0</v>
      </c>
      <c r="W71" s="195">
        <f t="shared" si="5"/>
        <v>0</v>
      </c>
      <c r="X71" s="195">
        <f t="shared" si="5"/>
        <v>1360116</v>
      </c>
      <c r="Y71" s="195">
        <f t="shared" si="5"/>
        <v>11285946</v>
      </c>
      <c r="Z71" s="195">
        <f t="shared" si="5"/>
        <v>0</v>
      </c>
      <c r="AA71" s="195">
        <f t="shared" si="5"/>
        <v>12646</v>
      </c>
      <c r="AB71" s="195">
        <f t="shared" si="5"/>
        <v>3871421</v>
      </c>
      <c r="AC71" s="195">
        <f t="shared" si="5"/>
        <v>96672</v>
      </c>
      <c r="AD71" s="195">
        <f t="shared" si="5"/>
        <v>0</v>
      </c>
      <c r="AE71" s="195">
        <f t="shared" si="5"/>
        <v>2988571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33539386</v>
      </c>
      <c r="AK71" s="195">
        <f t="shared" si="6"/>
        <v>1781008</v>
      </c>
      <c r="AL71" s="195">
        <f t="shared" si="6"/>
        <v>125413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69086558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5276978</v>
      </c>
      <c r="AW71" s="195">
        <f t="shared" si="6"/>
        <v>-189</v>
      </c>
      <c r="AX71" s="195">
        <f t="shared" si="6"/>
        <v>0</v>
      </c>
      <c r="AY71" s="195">
        <f t="shared" si="6"/>
        <v>0</v>
      </c>
      <c r="AZ71" s="195">
        <f t="shared" si="6"/>
        <v>977439</v>
      </c>
      <c r="BA71" s="195">
        <f t="shared" si="6"/>
        <v>62308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2292944</v>
      </c>
      <c r="BF71" s="195">
        <f t="shared" si="6"/>
        <v>2399676</v>
      </c>
      <c r="BG71" s="195">
        <f t="shared" si="6"/>
        <v>958553</v>
      </c>
      <c r="BH71" s="195">
        <f t="shared" si="6"/>
        <v>274102</v>
      </c>
      <c r="BI71" s="195">
        <f t="shared" si="6"/>
        <v>0</v>
      </c>
      <c r="BJ71" s="195">
        <f t="shared" si="6"/>
        <v>0</v>
      </c>
      <c r="BK71" s="195">
        <f t="shared" si="6"/>
        <v>143170</v>
      </c>
      <c r="BL71" s="195">
        <f t="shared" si="6"/>
        <v>0</v>
      </c>
      <c r="BM71" s="195">
        <f t="shared" si="6"/>
        <v>0</v>
      </c>
      <c r="BN71" s="195">
        <f t="shared" si="6"/>
        <v>131137098</v>
      </c>
      <c r="BO71" s="195">
        <f t="shared" si="6"/>
        <v>110309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156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227516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2983</v>
      </c>
      <c r="CC71" s="195">
        <f t="shared" si="7"/>
        <v>-361729</v>
      </c>
      <c r="CD71" s="244">
        <f>CD69-CD70</f>
        <v>-22987690</v>
      </c>
      <c r="CE71" s="195">
        <f>SUM(CE61:CE69)-CE70</f>
        <v>271421370.68000001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v>2100951</v>
      </c>
      <c r="F73" s="185"/>
      <c r="G73" s="184">
        <v>4688713</v>
      </c>
      <c r="H73" s="184"/>
      <c r="I73" s="185"/>
      <c r="J73" s="185"/>
      <c r="K73" s="185"/>
      <c r="L73" s="185"/>
      <c r="M73" s="184"/>
      <c r="N73" s="184"/>
      <c r="O73" s="184"/>
      <c r="P73" s="185">
        <v>7778469</v>
      </c>
      <c r="Q73" s="185">
        <v>569299</v>
      </c>
      <c r="R73" s="185">
        <v>219672</v>
      </c>
      <c r="S73" s="185">
        <v>5189737</v>
      </c>
      <c r="T73" s="185"/>
      <c r="U73" s="185">
        <v>34053</v>
      </c>
      <c r="V73" s="185"/>
      <c r="W73" s="185"/>
      <c r="X73" s="185">
        <v>19735</v>
      </c>
      <c r="Y73" s="185">
        <v>67887</v>
      </c>
      <c r="Z73" s="185"/>
      <c r="AA73" s="185"/>
      <c r="AB73" s="185">
        <v>376358</v>
      </c>
      <c r="AC73" s="185">
        <v>533</v>
      </c>
      <c r="AD73" s="185"/>
      <c r="AE73" s="185">
        <v>0</v>
      </c>
      <c r="AF73" s="185"/>
      <c r="AG73" s="185"/>
      <c r="AH73" s="185"/>
      <c r="AI73" s="185"/>
      <c r="AJ73" s="185">
        <v>1793</v>
      </c>
      <c r="AK73" s="185">
        <v>1022688</v>
      </c>
      <c r="AL73" s="185">
        <v>548028</v>
      </c>
      <c r="AM73" s="185"/>
      <c r="AN73" s="185"/>
      <c r="AO73" s="185"/>
      <c r="AP73" s="185">
        <v>246</v>
      </c>
      <c r="AQ73" s="185"/>
      <c r="AR73" s="185"/>
      <c r="AS73" s="185"/>
      <c r="AT73" s="185"/>
      <c r="AU73" s="185"/>
      <c r="AV73" s="185">
        <v>248808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22866970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v>1335164</v>
      </c>
      <c r="F74" s="185"/>
      <c r="G74" s="184">
        <v>80819</v>
      </c>
      <c r="H74" s="184"/>
      <c r="I74" s="184"/>
      <c r="J74" s="185"/>
      <c r="K74" s="185"/>
      <c r="L74" s="185"/>
      <c r="M74" s="184"/>
      <c r="N74" s="184"/>
      <c r="O74" s="184"/>
      <c r="P74" s="185">
        <v>69064681</v>
      </c>
      <c r="Q74" s="185">
        <v>5826629</v>
      </c>
      <c r="R74" s="185">
        <v>29066153</v>
      </c>
      <c r="S74" s="185">
        <v>9486195</v>
      </c>
      <c r="T74" s="185"/>
      <c r="U74" s="185">
        <v>1116624</v>
      </c>
      <c r="V74" s="185"/>
      <c r="W74" s="185"/>
      <c r="X74" s="185">
        <v>9143050</v>
      </c>
      <c r="Y74" s="185">
        <v>67819489</v>
      </c>
      <c r="Z74" s="185"/>
      <c r="AA74" s="185">
        <v>117740</v>
      </c>
      <c r="AB74" s="185">
        <v>8255300</v>
      </c>
      <c r="AC74" s="185">
        <v>370</v>
      </c>
      <c r="AD74" s="185"/>
      <c r="AE74" s="185">
        <v>5893315</v>
      </c>
      <c r="AF74" s="185"/>
      <c r="AG74" s="185"/>
      <c r="AH74" s="185"/>
      <c r="AI74" s="185"/>
      <c r="AJ74" s="185">
        <v>138055559</v>
      </c>
      <c r="AK74" s="185">
        <v>3058833</v>
      </c>
      <c r="AL74" s="185">
        <v>0</v>
      </c>
      <c r="AM74" s="185"/>
      <c r="AN74" s="185"/>
      <c r="AO74" s="185"/>
      <c r="AP74" s="185">
        <v>183056389</v>
      </c>
      <c r="AQ74" s="185"/>
      <c r="AR74" s="185"/>
      <c r="AS74" s="185"/>
      <c r="AT74" s="185"/>
      <c r="AU74" s="185"/>
      <c r="AV74" s="185">
        <f>4487+6445762-2850000</f>
        <v>3600249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534976559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3436115</v>
      </c>
      <c r="F75" s="195">
        <f t="shared" si="9"/>
        <v>0</v>
      </c>
      <c r="G75" s="195">
        <f t="shared" si="9"/>
        <v>4769532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76843150</v>
      </c>
      <c r="Q75" s="195">
        <f t="shared" si="9"/>
        <v>6395928</v>
      </c>
      <c r="R75" s="195">
        <f t="shared" si="9"/>
        <v>29285825</v>
      </c>
      <c r="S75" s="195">
        <f t="shared" si="9"/>
        <v>14675932</v>
      </c>
      <c r="T75" s="195">
        <f t="shared" si="9"/>
        <v>0</v>
      </c>
      <c r="U75" s="195">
        <f t="shared" si="9"/>
        <v>1150677</v>
      </c>
      <c r="V75" s="195">
        <f t="shared" si="9"/>
        <v>0</v>
      </c>
      <c r="W75" s="195">
        <f t="shared" si="9"/>
        <v>0</v>
      </c>
      <c r="X75" s="195">
        <f t="shared" si="9"/>
        <v>9162785</v>
      </c>
      <c r="Y75" s="195">
        <f t="shared" si="9"/>
        <v>67887376</v>
      </c>
      <c r="Z75" s="195">
        <f t="shared" si="9"/>
        <v>0</v>
      </c>
      <c r="AA75" s="195">
        <f t="shared" si="9"/>
        <v>117740</v>
      </c>
      <c r="AB75" s="195">
        <f t="shared" si="9"/>
        <v>8631658</v>
      </c>
      <c r="AC75" s="195">
        <f t="shared" si="9"/>
        <v>903</v>
      </c>
      <c r="AD75" s="195">
        <f t="shared" si="9"/>
        <v>0</v>
      </c>
      <c r="AE75" s="195">
        <f t="shared" si="9"/>
        <v>5893315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138057352</v>
      </c>
      <c r="AK75" s="195">
        <f t="shared" si="9"/>
        <v>4081521</v>
      </c>
      <c r="AL75" s="195">
        <f t="shared" si="9"/>
        <v>548028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183056635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3849057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557843529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v>6867</v>
      </c>
      <c r="F76" s="185"/>
      <c r="G76" s="184">
        <v>4895</v>
      </c>
      <c r="H76" s="184"/>
      <c r="I76" s="185"/>
      <c r="J76" s="185"/>
      <c r="K76" s="185"/>
      <c r="L76" s="185"/>
      <c r="M76" s="185"/>
      <c r="N76" s="185"/>
      <c r="O76" s="185"/>
      <c r="P76" s="185">
        <v>27597</v>
      </c>
      <c r="Q76" s="185">
        <v>6898</v>
      </c>
      <c r="R76" s="185">
        <v>0</v>
      </c>
      <c r="S76" s="185">
        <v>11812</v>
      </c>
      <c r="T76" s="185"/>
      <c r="U76" s="185">
        <v>7833</v>
      </c>
      <c r="V76" s="185"/>
      <c r="W76" s="185"/>
      <c r="X76" s="185">
        <v>3268</v>
      </c>
      <c r="Y76" s="185">
        <v>25353</v>
      </c>
      <c r="Z76" s="185"/>
      <c r="AA76" s="185">
        <v>0</v>
      </c>
      <c r="AB76" s="185">
        <v>2198</v>
      </c>
      <c r="AC76" s="185">
        <v>0</v>
      </c>
      <c r="AD76" s="185"/>
      <c r="AE76" s="185">
        <v>4450</v>
      </c>
      <c r="AF76" s="185"/>
      <c r="AG76" s="185"/>
      <c r="AH76" s="185"/>
      <c r="AI76" s="185"/>
      <c r="AJ76" s="185">
        <v>86795</v>
      </c>
      <c r="AK76" s="185">
        <v>0</v>
      </c>
      <c r="AL76" s="185">
        <v>0</v>
      </c>
      <c r="AM76" s="185"/>
      <c r="AN76" s="185"/>
      <c r="AO76" s="185"/>
      <c r="AP76" s="185">
        <v>97226</v>
      </c>
      <c r="AQ76" s="185"/>
      <c r="AR76" s="185"/>
      <c r="AS76" s="185"/>
      <c r="AT76" s="185"/>
      <c r="AU76" s="185"/>
      <c r="AV76" s="185">
        <v>0</v>
      </c>
      <c r="AW76" s="185">
        <v>0</v>
      </c>
      <c r="AX76" s="185">
        <v>0</v>
      </c>
      <c r="AY76" s="185"/>
      <c r="AZ76" s="185">
        <v>1642</v>
      </c>
      <c r="BA76" s="185"/>
      <c r="BB76" s="185"/>
      <c r="BC76" s="185"/>
      <c r="BD76" s="185"/>
      <c r="BE76" s="185">
        <v>15663</v>
      </c>
      <c r="BF76" s="185">
        <v>1315</v>
      </c>
      <c r="BG76" s="185"/>
      <c r="BH76" s="185">
        <v>3673</v>
      </c>
      <c r="BI76" s="185"/>
      <c r="BJ76" s="185">
        <v>587</v>
      </c>
      <c r="BK76" s="185"/>
      <c r="BL76" s="185"/>
      <c r="BM76" s="185"/>
      <c r="BN76" s="185">
        <v>18469</v>
      </c>
      <c r="BO76" s="185"/>
      <c r="BP76" s="185"/>
      <c r="BQ76" s="185"/>
      <c r="BR76" s="185"/>
      <c r="BS76" s="185"/>
      <c r="BT76" s="185"/>
      <c r="BU76" s="185"/>
      <c r="BV76" s="185">
        <v>17502</v>
      </c>
      <c r="BW76" s="185"/>
      <c r="BX76" s="185"/>
      <c r="BY76" s="185"/>
      <c r="BZ76" s="185"/>
      <c r="CA76" s="185"/>
      <c r="CB76" s="185"/>
      <c r="CC76" s="185">
        <v>31318</v>
      </c>
      <c r="CD76" s="248" t="s">
        <v>221</v>
      </c>
      <c r="CE76" s="195">
        <f t="shared" si="8"/>
        <v>375361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1995</v>
      </c>
      <c r="F77" s="184"/>
      <c r="G77" s="184">
        <v>4920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6915</v>
      </c>
      <c r="CF77" s="195">
        <f>AY59-CE77</f>
        <v>-6915</v>
      </c>
    </row>
    <row r="78" spans="1:84" ht="12.6" customHeight="1" x14ac:dyDescent="0.25">
      <c r="A78" s="171" t="s">
        <v>250</v>
      </c>
      <c r="B78" s="175"/>
      <c r="C78" s="184"/>
      <c r="D78" s="184"/>
      <c r="E78" s="185">
        <v>6867</v>
      </c>
      <c r="F78" s="185"/>
      <c r="G78" s="184">
        <v>4895</v>
      </c>
      <c r="H78" s="184"/>
      <c r="I78" s="185"/>
      <c r="J78" s="185"/>
      <c r="K78" s="185"/>
      <c r="L78" s="185"/>
      <c r="M78" s="185"/>
      <c r="N78" s="185"/>
      <c r="O78" s="185"/>
      <c r="P78" s="185">
        <v>27597</v>
      </c>
      <c r="Q78" s="185">
        <v>6898</v>
      </c>
      <c r="R78" s="185">
        <v>0</v>
      </c>
      <c r="S78" s="185">
        <v>11812</v>
      </c>
      <c r="T78" s="185"/>
      <c r="U78" s="185">
        <v>7833</v>
      </c>
      <c r="V78" s="185"/>
      <c r="W78" s="185"/>
      <c r="X78" s="185">
        <v>3268</v>
      </c>
      <c r="Y78" s="185">
        <v>25353</v>
      </c>
      <c r="Z78" s="185"/>
      <c r="AA78" s="185">
        <v>0</v>
      </c>
      <c r="AB78" s="185">
        <v>2198</v>
      </c>
      <c r="AC78" s="185">
        <v>0</v>
      </c>
      <c r="AD78" s="185"/>
      <c r="AE78" s="185">
        <v>4450</v>
      </c>
      <c r="AF78" s="185"/>
      <c r="AG78" s="185"/>
      <c r="AH78" s="185"/>
      <c r="AI78" s="185"/>
      <c r="AJ78" s="185">
        <v>86795</v>
      </c>
      <c r="AK78" s="185">
        <v>0</v>
      </c>
      <c r="AL78" s="185">
        <v>0</v>
      </c>
      <c r="AM78" s="185"/>
      <c r="AN78" s="185"/>
      <c r="AO78" s="185"/>
      <c r="AP78" s="185">
        <v>97226</v>
      </c>
      <c r="AQ78" s="185"/>
      <c r="AR78" s="185"/>
      <c r="AS78" s="185"/>
      <c r="AT78" s="185"/>
      <c r="AU78" s="185"/>
      <c r="AV78" s="185">
        <v>0</v>
      </c>
      <c r="AW78" s="185">
        <v>0</v>
      </c>
      <c r="AX78" s="185">
        <v>0</v>
      </c>
      <c r="AY78" s="185"/>
      <c r="AZ78" s="185">
        <v>1642</v>
      </c>
      <c r="BA78" s="185"/>
      <c r="BB78" s="185"/>
      <c r="BC78" s="185"/>
      <c r="BD78" s="185"/>
      <c r="BE78" s="185">
        <v>15663</v>
      </c>
      <c r="BF78" s="185">
        <v>1315</v>
      </c>
      <c r="BG78" s="185"/>
      <c r="BH78" s="185">
        <v>3673</v>
      </c>
      <c r="BI78" s="185"/>
      <c r="BJ78" s="185">
        <v>587</v>
      </c>
      <c r="BK78" s="185"/>
      <c r="BL78" s="185"/>
      <c r="BM78" s="185"/>
      <c r="BN78" s="185">
        <v>18469</v>
      </c>
      <c r="BO78" s="185"/>
      <c r="BP78" s="185"/>
      <c r="BQ78" s="185"/>
      <c r="BR78" s="185"/>
      <c r="BS78" s="185"/>
      <c r="BT78" s="185"/>
      <c r="BU78" s="185"/>
      <c r="BV78" s="185">
        <v>17502</v>
      </c>
      <c r="BW78" s="185"/>
      <c r="BX78" s="185"/>
      <c r="BY78" s="185"/>
      <c r="BZ78" s="185"/>
      <c r="CA78" s="185"/>
      <c r="CB78" s="185"/>
      <c r="CC78" s="185">
        <v>31318</v>
      </c>
      <c r="CD78" s="248" t="s">
        <v>221</v>
      </c>
      <c r="CE78" s="195">
        <f t="shared" si="8"/>
        <v>375361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68417</v>
      </c>
      <c r="F79" s="184"/>
      <c r="G79" s="184">
        <v>1968</v>
      </c>
      <c r="H79" s="184"/>
      <c r="I79" s="184"/>
      <c r="J79" s="184"/>
      <c r="K79" s="184"/>
      <c r="L79" s="184"/>
      <c r="M79" s="184"/>
      <c r="N79" s="184"/>
      <c r="O79" s="184"/>
      <c r="P79" s="184">
        <v>145504</v>
      </c>
      <c r="Q79" s="184"/>
      <c r="R79" s="184"/>
      <c r="S79" s="184"/>
      <c r="T79" s="184"/>
      <c r="U79" s="184">
        <v>981</v>
      </c>
      <c r="V79" s="184"/>
      <c r="W79" s="184"/>
      <c r="X79" s="184"/>
      <c r="Y79" s="184">
        <v>36089</v>
      </c>
      <c r="Z79" s="184"/>
      <c r="AA79" s="184"/>
      <c r="AB79" s="184"/>
      <c r="AC79" s="184"/>
      <c r="AD79" s="184"/>
      <c r="AE79" s="184">
        <v>8318</v>
      </c>
      <c r="AF79" s="184"/>
      <c r="AG79" s="184"/>
      <c r="AH79" s="184"/>
      <c r="AI79" s="184"/>
      <c r="AJ79" s="184">
        <v>11352</v>
      </c>
      <c r="AK79" s="184"/>
      <c r="AL79" s="184"/>
      <c r="AM79" s="184"/>
      <c r="AN79" s="184"/>
      <c r="AO79" s="184"/>
      <c r="AP79" s="184">
        <v>73291</v>
      </c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345920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11.36</v>
      </c>
      <c r="F80" s="187"/>
      <c r="G80" s="187">
        <v>14.94</v>
      </c>
      <c r="H80" s="187"/>
      <c r="I80" s="187"/>
      <c r="J80" s="187"/>
      <c r="K80" s="187"/>
      <c r="L80" s="187"/>
      <c r="M80" s="187"/>
      <c r="N80" s="187"/>
      <c r="O80" s="187"/>
      <c r="P80" s="187">
        <v>32.44</v>
      </c>
      <c r="Q80" s="187">
        <v>15.54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1.78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0</v>
      </c>
      <c r="AH80" s="187">
        <v>0</v>
      </c>
      <c r="AI80" s="187">
        <v>0</v>
      </c>
      <c r="AJ80" s="187">
        <v>33.32</v>
      </c>
      <c r="AK80" s="187">
        <v>0.01</v>
      </c>
      <c r="AL80" s="187">
        <v>0</v>
      </c>
      <c r="AM80" s="187">
        <v>0</v>
      </c>
      <c r="AN80" s="187">
        <v>0</v>
      </c>
      <c r="AO80" s="187">
        <v>0</v>
      </c>
      <c r="AP80" s="187">
        <v>92.49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201.88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1266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6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/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516</v>
      </c>
      <c r="D111" s="174">
        <v>2305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9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20</v>
      </c>
    </row>
    <row r="128" spans="1:5" ht="12.6" customHeight="1" x14ac:dyDescent="0.25">
      <c r="A128" s="173" t="s">
        <v>292</v>
      </c>
      <c r="B128" s="172" t="s">
        <v>256</v>
      </c>
      <c r="C128" s="189">
        <v>20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305</v>
      </c>
      <c r="C138" s="189">
        <v>47</v>
      </c>
      <c r="D138" s="174">
        <v>164</v>
      </c>
      <c r="E138" s="175">
        <f>SUM(B138:D138)</f>
        <v>516</v>
      </c>
    </row>
    <row r="139" spans="1:6" ht="12.6" customHeight="1" x14ac:dyDescent="0.25">
      <c r="A139" s="173" t="s">
        <v>215</v>
      </c>
      <c r="B139" s="174">
        <v>1466</v>
      </c>
      <c r="C139" s="189">
        <v>270</v>
      </c>
      <c r="D139" s="174">
        <v>569</v>
      </c>
      <c r="E139" s="175">
        <f>SUM(B139:D139)</f>
        <v>2305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10746499+3996249</f>
        <v>14742748</v>
      </c>
      <c r="C141" s="189">
        <f>829953+1231830</f>
        <v>2061783</v>
      </c>
      <c r="D141" s="174">
        <f>4723794+1338646</f>
        <v>6062440</v>
      </c>
      <c r="E141" s="175">
        <f>SUM(B141:D141)</f>
        <v>22866971</v>
      </c>
      <c r="F141" s="199"/>
    </row>
    <row r="142" spans="1:6" ht="12.6" customHeight="1" x14ac:dyDescent="0.25">
      <c r="A142" s="173" t="s">
        <v>246</v>
      </c>
      <c r="B142" s="174">
        <f>41019323+160207293+38187276</f>
        <v>239413892</v>
      </c>
      <c r="C142" s="189">
        <f>10782849+70790255+8334881</f>
        <v>89907985</v>
      </c>
      <c r="D142" s="174">
        <f>38661846+161588089+5404747</f>
        <v>205654682</v>
      </c>
      <c r="E142" s="175">
        <f>SUM(B142:D142)</f>
        <v>534976559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5326751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73093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771076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12897738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190481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3320632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612122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23191893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8581815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32898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8614713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3454573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320025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3774598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109239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2845043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2954282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1318872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1318872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123086</v>
      </c>
      <c r="C195" s="189"/>
      <c r="D195" s="174"/>
      <c r="E195" s="175">
        <f t="shared" ref="E195:E203" si="10">SUM(B195:C195)-D195</f>
        <v>123086</v>
      </c>
    </row>
    <row r="196" spans="1:8" ht="12.6" customHeight="1" x14ac:dyDescent="0.25">
      <c r="A196" s="173" t="s">
        <v>333</v>
      </c>
      <c r="B196" s="174">
        <v>326019</v>
      </c>
      <c r="C196" s="189"/>
      <c r="D196" s="174">
        <v>196650</v>
      </c>
      <c r="E196" s="175">
        <f t="shared" si="10"/>
        <v>129369</v>
      </c>
    </row>
    <row r="197" spans="1:8" ht="12.6" customHeight="1" x14ac:dyDescent="0.25">
      <c r="A197" s="173" t="s">
        <v>334</v>
      </c>
      <c r="B197" s="174">
        <v>347681</v>
      </c>
      <c r="C197" s="189"/>
      <c r="D197" s="174">
        <v>60301</v>
      </c>
      <c r="E197" s="175">
        <f t="shared" si="10"/>
        <v>287380</v>
      </c>
    </row>
    <row r="198" spans="1:8" ht="12.6" customHeight="1" x14ac:dyDescent="0.25">
      <c r="A198" s="173" t="s">
        <v>335</v>
      </c>
      <c r="B198" s="174">
        <v>3161788</v>
      </c>
      <c r="C198" s="189">
        <v>1634500</v>
      </c>
      <c r="D198" s="174">
        <v>1578852</v>
      </c>
      <c r="E198" s="175">
        <f t="shared" si="10"/>
        <v>3217436</v>
      </c>
    </row>
    <row r="199" spans="1:8" ht="12.6" customHeight="1" x14ac:dyDescent="0.25">
      <c r="A199" s="173" t="s">
        <v>336</v>
      </c>
      <c r="B199" s="174">
        <v>4007180</v>
      </c>
      <c r="C199" s="189">
        <v>599792</v>
      </c>
      <c r="D199" s="174">
        <v>170516</v>
      </c>
      <c r="E199" s="175">
        <f t="shared" si="10"/>
        <v>4436456</v>
      </c>
    </row>
    <row r="200" spans="1:8" ht="12.6" customHeight="1" x14ac:dyDescent="0.25">
      <c r="A200" s="173" t="s">
        <v>337</v>
      </c>
      <c r="B200" s="174">
        <v>18630948</v>
      </c>
      <c r="C200" s="189">
        <v>871023</v>
      </c>
      <c r="D200" s="174">
        <v>2221681</v>
      </c>
      <c r="E200" s="175">
        <f t="shared" si="10"/>
        <v>17280290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1909265</v>
      </c>
      <c r="C203" s="189">
        <v>4654278</v>
      </c>
      <c r="D203" s="174"/>
      <c r="E203" s="175">
        <f t="shared" si="10"/>
        <v>6563543</v>
      </c>
    </row>
    <row r="204" spans="1:8" ht="12.6" customHeight="1" x14ac:dyDescent="0.25">
      <c r="A204" s="173" t="s">
        <v>203</v>
      </c>
      <c r="B204" s="175">
        <f>SUM(B195:B203)</f>
        <v>28505967</v>
      </c>
      <c r="C204" s="191">
        <f>SUM(C195:C203)</f>
        <v>7759593</v>
      </c>
      <c r="D204" s="175">
        <f>SUM(D195:D203)</f>
        <v>4228000</v>
      </c>
      <c r="E204" s="175">
        <f>SUM(E195:E203)</f>
        <v>32037560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205211</v>
      </c>
      <c r="C209" s="189">
        <v>12008</v>
      </c>
      <c r="D209" s="174">
        <v>196650</v>
      </c>
      <c r="E209" s="175">
        <f t="shared" ref="E209:E216" si="11">SUM(B209:C209)-D209</f>
        <v>20569</v>
      </c>
      <c r="H209" s="258"/>
    </row>
    <row r="210" spans="1:8" ht="12.6" customHeight="1" x14ac:dyDescent="0.25">
      <c r="A210" s="173" t="s">
        <v>334</v>
      </c>
      <c r="B210" s="174">
        <v>128181</v>
      </c>
      <c r="C210" s="189">
        <v>6000</v>
      </c>
      <c r="D210" s="174">
        <v>60300</v>
      </c>
      <c r="E210" s="175">
        <f t="shared" si="11"/>
        <v>73881</v>
      </c>
      <c r="H210" s="258"/>
    </row>
    <row r="211" spans="1:8" ht="12.6" customHeight="1" x14ac:dyDescent="0.25">
      <c r="A211" s="173" t="s">
        <v>335</v>
      </c>
      <c r="B211" s="174">
        <v>363822</v>
      </c>
      <c r="C211" s="189">
        <v>310539</v>
      </c>
      <c r="D211" s="174">
        <v>38198</v>
      </c>
      <c r="E211" s="175">
        <f t="shared" si="11"/>
        <v>636163</v>
      </c>
      <c r="H211" s="258"/>
    </row>
    <row r="212" spans="1:8" ht="12.6" customHeight="1" x14ac:dyDescent="0.25">
      <c r="A212" s="173" t="s">
        <v>336</v>
      </c>
      <c r="B212" s="174">
        <v>1525082</v>
      </c>
      <c r="C212" s="189">
        <v>486944</v>
      </c>
      <c r="D212" s="174">
        <v>170517</v>
      </c>
      <c r="E212" s="175">
        <f t="shared" si="11"/>
        <v>1841509</v>
      </c>
      <c r="H212" s="258"/>
    </row>
    <row r="213" spans="1:8" ht="12.6" customHeight="1" x14ac:dyDescent="0.25">
      <c r="A213" s="173" t="s">
        <v>337</v>
      </c>
      <c r="B213" s="174">
        <v>8885532</v>
      </c>
      <c r="C213" s="189">
        <v>1926071</v>
      </c>
      <c r="D213" s="174">
        <v>408181</v>
      </c>
      <c r="E213" s="175">
        <f t="shared" si="11"/>
        <v>10403422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11107828</v>
      </c>
      <c r="C217" s="191">
        <f>SUM(C208:C216)</f>
        <v>2741562</v>
      </c>
      <c r="D217" s="175">
        <f>SUM(D208:D216)</f>
        <v>873846</v>
      </c>
      <c r="E217" s="175">
        <f>SUM(E208:E216)</f>
        <v>12975544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4510582</v>
      </c>
      <c r="D221" s="172">
        <f>C221</f>
        <v>4510582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f>6819730+27918933+2163635+97671658+21710999</f>
        <v>156284955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983695+9878232+537831+51388235+4956287</f>
        <v>67744280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f>155383+1747504+4048507+35979</f>
        <v>5987373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289828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45646254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275952690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1246420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3683218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4929638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6476200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6476200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291869110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4799149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33778140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11004894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724577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1552959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51859719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123086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129369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287380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3217436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4436456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17280290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6563543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32037560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12975544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19062016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4027599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4027599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74949334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18871682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34602817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7596060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987220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3644244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65702023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9247311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74949334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74949334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22866970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534976559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557843529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4510582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275952910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4929638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6476200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291869330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265974199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22987690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22987690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288961889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74796766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23191895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123923475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33373332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1234989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15801022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2674255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8614713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3774598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2471064.34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1318872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3234265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294409246.33999997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-5447357.3399999738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318977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-5128380.3399999738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-5128380.3399999738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Confluence Health: Wenatchee Valley Hospital   H-0     FYE 12/31/2019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516</v>
      </c>
      <c r="C414" s="194">
        <f>E138</f>
        <v>516</v>
      </c>
      <c r="D414" s="179"/>
    </row>
    <row r="415" spans="1:5" ht="12.6" customHeight="1" x14ac:dyDescent="0.25">
      <c r="A415" s="179" t="s">
        <v>464</v>
      </c>
      <c r="B415" s="179">
        <f>D111</f>
        <v>2305</v>
      </c>
      <c r="C415" s="179">
        <f>E139</f>
        <v>2305</v>
      </c>
      <c r="D415" s="194">
        <f>SUM(C59:H59)+N59</f>
        <v>2305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74796766</v>
      </c>
      <c r="C427" s="179">
        <f t="shared" ref="C427:C434" si="13">CE61</f>
        <v>74796533</v>
      </c>
      <c r="D427" s="179"/>
    </row>
    <row r="428" spans="1:7" ht="12.6" customHeight="1" x14ac:dyDescent="0.25">
      <c r="A428" s="179" t="s">
        <v>3</v>
      </c>
      <c r="B428" s="179">
        <f t="shared" si="12"/>
        <v>23191895</v>
      </c>
      <c r="C428" s="179">
        <f t="shared" si="13"/>
        <v>23192796</v>
      </c>
      <c r="D428" s="179">
        <f>D173</f>
        <v>23191893</v>
      </c>
    </row>
    <row r="429" spans="1:7" ht="12.6" customHeight="1" x14ac:dyDescent="0.25">
      <c r="A429" s="179" t="s">
        <v>236</v>
      </c>
      <c r="B429" s="179">
        <f t="shared" si="12"/>
        <v>123923475</v>
      </c>
      <c r="C429" s="179">
        <f t="shared" si="13"/>
        <v>123923472</v>
      </c>
      <c r="D429" s="179"/>
    </row>
    <row r="430" spans="1:7" ht="12.6" customHeight="1" x14ac:dyDescent="0.25">
      <c r="A430" s="179" t="s">
        <v>237</v>
      </c>
      <c r="B430" s="179">
        <f t="shared" si="12"/>
        <v>33373332</v>
      </c>
      <c r="C430" s="179">
        <f t="shared" si="13"/>
        <v>33373328.68</v>
      </c>
      <c r="D430" s="179"/>
    </row>
    <row r="431" spans="1:7" ht="12.6" customHeight="1" x14ac:dyDescent="0.25">
      <c r="A431" s="179" t="s">
        <v>444</v>
      </c>
      <c r="B431" s="179">
        <f t="shared" si="12"/>
        <v>1234989</v>
      </c>
      <c r="C431" s="179">
        <f t="shared" si="13"/>
        <v>1234989</v>
      </c>
      <c r="D431" s="179"/>
    </row>
    <row r="432" spans="1:7" ht="12.6" customHeight="1" x14ac:dyDescent="0.25">
      <c r="A432" s="179" t="s">
        <v>445</v>
      </c>
      <c r="B432" s="179">
        <f t="shared" si="12"/>
        <v>15801022</v>
      </c>
      <c r="C432" s="179">
        <f t="shared" si="13"/>
        <v>15801022</v>
      </c>
      <c r="D432" s="179"/>
    </row>
    <row r="433" spans="1:7" ht="12.6" customHeight="1" x14ac:dyDescent="0.25">
      <c r="A433" s="179" t="s">
        <v>6</v>
      </c>
      <c r="B433" s="179">
        <f t="shared" si="12"/>
        <v>2674255</v>
      </c>
      <c r="C433" s="179">
        <f t="shared" si="13"/>
        <v>2674254</v>
      </c>
      <c r="D433" s="194"/>
    </row>
    <row r="434" spans="1:7" ht="12.6" customHeight="1" x14ac:dyDescent="0.25">
      <c r="A434" s="179" t="s">
        <v>474</v>
      </c>
      <c r="B434" s="179">
        <f t="shared" si="12"/>
        <v>8614713</v>
      </c>
      <c r="C434" s="179">
        <f t="shared" si="13"/>
        <v>8614815</v>
      </c>
      <c r="D434" s="179">
        <f>D177</f>
        <v>8614713</v>
      </c>
    </row>
    <row r="435" spans="1:7" ht="12.6" customHeight="1" x14ac:dyDescent="0.25">
      <c r="A435" s="179" t="s">
        <v>447</v>
      </c>
      <c r="B435" s="179">
        <f t="shared" si="12"/>
        <v>3774598</v>
      </c>
      <c r="C435" s="179"/>
      <c r="D435" s="179">
        <f>D181</f>
        <v>3774598</v>
      </c>
    </row>
    <row r="436" spans="1:7" ht="12.6" customHeight="1" x14ac:dyDescent="0.25">
      <c r="A436" s="179" t="s">
        <v>475</v>
      </c>
      <c r="B436" s="179">
        <f t="shared" si="12"/>
        <v>2471064.34</v>
      </c>
      <c r="C436" s="179"/>
      <c r="D436" s="194">
        <f>D186</f>
        <v>2954282</v>
      </c>
    </row>
    <row r="437" spans="1:7" ht="12.6" customHeight="1" x14ac:dyDescent="0.25">
      <c r="A437" s="194" t="s">
        <v>449</v>
      </c>
      <c r="B437" s="194">
        <f t="shared" si="12"/>
        <v>1318872</v>
      </c>
      <c r="C437" s="194"/>
      <c r="D437" s="194">
        <f>D190</f>
        <v>1318872</v>
      </c>
    </row>
    <row r="438" spans="1:7" ht="12.6" customHeight="1" x14ac:dyDescent="0.25">
      <c r="A438" s="194" t="s">
        <v>476</v>
      </c>
      <c r="B438" s="194">
        <f>C386+C387+C388</f>
        <v>7564534.3399999999</v>
      </c>
      <c r="C438" s="194">
        <f>CD69</f>
        <v>0</v>
      </c>
      <c r="D438" s="194">
        <f>D181+D186+D190</f>
        <v>8047752</v>
      </c>
    </row>
    <row r="439" spans="1:7" ht="12.6" customHeight="1" x14ac:dyDescent="0.25">
      <c r="A439" s="179" t="s">
        <v>451</v>
      </c>
      <c r="B439" s="194">
        <f>C389</f>
        <v>3234265</v>
      </c>
      <c r="C439" s="194">
        <f>SUM(C69:CC69)</f>
        <v>10797851</v>
      </c>
      <c r="D439" s="179"/>
    </row>
    <row r="440" spans="1:7" ht="12.6" customHeight="1" x14ac:dyDescent="0.25">
      <c r="A440" s="179" t="s">
        <v>477</v>
      </c>
      <c r="B440" s="194">
        <f>B438+B439</f>
        <v>10798799.34</v>
      </c>
      <c r="C440" s="194">
        <f>CE69</f>
        <v>10797851</v>
      </c>
      <c r="D440" s="179"/>
    </row>
    <row r="441" spans="1:7" ht="12.6" customHeight="1" x14ac:dyDescent="0.25">
      <c r="A441" s="179" t="s">
        <v>478</v>
      </c>
      <c r="B441" s="179">
        <f>D390</f>
        <v>294409246.33999997</v>
      </c>
      <c r="C441" s="179">
        <f>SUM(C427:C437)+C440</f>
        <v>294409060.68000001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4510582</v>
      </c>
      <c r="C444" s="179">
        <f>C363</f>
        <v>4510582</v>
      </c>
      <c r="D444" s="179"/>
    </row>
    <row r="445" spans="1:7" ht="12.6" customHeight="1" x14ac:dyDescent="0.25">
      <c r="A445" s="179" t="s">
        <v>343</v>
      </c>
      <c r="B445" s="179">
        <f>D229</f>
        <v>275952690</v>
      </c>
      <c r="C445" s="179">
        <f>C364</f>
        <v>275952910</v>
      </c>
      <c r="D445" s="179"/>
    </row>
    <row r="446" spans="1:7" ht="12.6" customHeight="1" x14ac:dyDescent="0.25">
      <c r="A446" s="179" t="s">
        <v>351</v>
      </c>
      <c r="B446" s="179">
        <f>D236</f>
        <v>4929638</v>
      </c>
      <c r="C446" s="179">
        <f>C365</f>
        <v>4929638</v>
      </c>
      <c r="D446" s="179"/>
    </row>
    <row r="447" spans="1:7" ht="12.6" customHeight="1" x14ac:dyDescent="0.25">
      <c r="A447" s="179" t="s">
        <v>356</v>
      </c>
      <c r="B447" s="179">
        <f>D240</f>
        <v>6476200</v>
      </c>
      <c r="C447" s="179">
        <f>C366</f>
        <v>6476200</v>
      </c>
      <c r="D447" s="179"/>
    </row>
    <row r="448" spans="1:7" ht="12.6" customHeight="1" x14ac:dyDescent="0.25">
      <c r="A448" s="179" t="s">
        <v>358</v>
      </c>
      <c r="B448" s="179">
        <f>D242</f>
        <v>291869110</v>
      </c>
      <c r="C448" s="179">
        <f>D367</f>
        <v>291869330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1246420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3683218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22987690</v>
      </c>
      <c r="C458" s="194">
        <f>CE70</f>
        <v>22987690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22866970</v>
      </c>
      <c r="C463" s="194">
        <f>CE73</f>
        <v>22866970</v>
      </c>
      <c r="D463" s="194">
        <f>E141+E147+E153</f>
        <v>22866971</v>
      </c>
    </row>
    <row r="464" spans="1:7" ht="12.6" customHeight="1" x14ac:dyDescent="0.25">
      <c r="A464" s="179" t="s">
        <v>246</v>
      </c>
      <c r="B464" s="194">
        <f>C360</f>
        <v>534976559</v>
      </c>
      <c r="C464" s="194">
        <f>CE74</f>
        <v>534976559</v>
      </c>
      <c r="D464" s="194">
        <f>E142+E148+E154</f>
        <v>534976559</v>
      </c>
    </row>
    <row r="465" spans="1:7" ht="12.6" customHeight="1" x14ac:dyDescent="0.25">
      <c r="A465" s="179" t="s">
        <v>247</v>
      </c>
      <c r="B465" s="194">
        <f>D361</f>
        <v>557843529</v>
      </c>
      <c r="C465" s="194">
        <f>CE75</f>
        <v>557843529</v>
      </c>
      <c r="D465" s="194">
        <f>D463+D464</f>
        <v>557843530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123086</v>
      </c>
      <c r="C468" s="179">
        <f>E195</f>
        <v>123086</v>
      </c>
      <c r="D468" s="179"/>
    </row>
    <row r="469" spans="1:7" ht="12.6" customHeight="1" x14ac:dyDescent="0.25">
      <c r="A469" s="179" t="s">
        <v>333</v>
      </c>
      <c r="B469" s="179">
        <f t="shared" si="14"/>
        <v>129369</v>
      </c>
      <c r="C469" s="179">
        <f>E196</f>
        <v>129369</v>
      </c>
      <c r="D469" s="179"/>
    </row>
    <row r="470" spans="1:7" ht="12.6" customHeight="1" x14ac:dyDescent="0.25">
      <c r="A470" s="179" t="s">
        <v>334</v>
      </c>
      <c r="B470" s="179">
        <f t="shared" si="14"/>
        <v>287380</v>
      </c>
      <c r="C470" s="179">
        <f>E197</f>
        <v>287380</v>
      </c>
      <c r="D470" s="179"/>
    </row>
    <row r="471" spans="1:7" ht="12.6" customHeight="1" x14ac:dyDescent="0.25">
      <c r="A471" s="179" t="s">
        <v>494</v>
      </c>
      <c r="B471" s="179">
        <f t="shared" si="14"/>
        <v>3217436</v>
      </c>
      <c r="C471" s="179">
        <f>E198</f>
        <v>3217436</v>
      </c>
      <c r="D471" s="179"/>
    </row>
    <row r="472" spans="1:7" ht="12.6" customHeight="1" x14ac:dyDescent="0.25">
      <c r="A472" s="179" t="s">
        <v>377</v>
      </c>
      <c r="B472" s="179">
        <f t="shared" si="14"/>
        <v>4436456</v>
      </c>
      <c r="C472" s="179">
        <f>E199</f>
        <v>4436456</v>
      </c>
      <c r="D472" s="179"/>
    </row>
    <row r="473" spans="1:7" ht="12.6" customHeight="1" x14ac:dyDescent="0.25">
      <c r="A473" s="179" t="s">
        <v>495</v>
      </c>
      <c r="B473" s="179">
        <f t="shared" si="14"/>
        <v>17280290</v>
      </c>
      <c r="C473" s="179">
        <f>SUM(E200:E201)</f>
        <v>17280290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6563543</v>
      </c>
      <c r="C475" s="179">
        <f>E203</f>
        <v>6563543</v>
      </c>
      <c r="D475" s="179"/>
    </row>
    <row r="476" spans="1:7" ht="12.6" customHeight="1" x14ac:dyDescent="0.25">
      <c r="A476" s="179" t="s">
        <v>203</v>
      </c>
      <c r="B476" s="179">
        <f>D275</f>
        <v>32037560</v>
      </c>
      <c r="C476" s="179">
        <f>E204</f>
        <v>32037560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12975544</v>
      </c>
      <c r="C478" s="179">
        <f>E217</f>
        <v>12975544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74949334</v>
      </c>
    </row>
    <row r="482" spans="1:12" ht="12.6" customHeight="1" x14ac:dyDescent="0.25">
      <c r="A482" s="180" t="s">
        <v>499</v>
      </c>
      <c r="C482" s="180">
        <f>D339</f>
        <v>74949334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205</v>
      </c>
      <c r="B493" s="260" t="str">
        <f>RIGHT('Prior Year'!C83,4)</f>
        <v>205</v>
      </c>
      <c r="C493" s="260" t="str">
        <f>RIGHT(C82,4)</f>
        <v>2019</v>
      </c>
      <c r="D493" s="260" t="str">
        <f>RIGHT('Prior Year'!C82,4)</f>
        <v>2018</v>
      </c>
      <c r="E493" s="260" t="str">
        <f>RIGHT(C82,4)</f>
        <v>2019</v>
      </c>
      <c r="F493" s="260" t="str">
        <f>RIGHT('Prior Year'!C82,4)</f>
        <v>2018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Year'!C59</f>
        <v>0</v>
      </c>
      <c r="C496" s="239">
        <f>C71</f>
        <v>0</v>
      </c>
      <c r="D496" s="239">
        <f>'Prior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2018638</v>
      </c>
      <c r="C498" s="239">
        <f>E71</f>
        <v>1765574</v>
      </c>
      <c r="D498" s="239">
        <f>'Prior Year'!E59</f>
        <v>936</v>
      </c>
      <c r="E498" s="180">
        <f>E59</f>
        <v>665</v>
      </c>
      <c r="F498" s="262">
        <f t="shared" si="15"/>
        <v>2156.6645299145298</v>
      </c>
      <c r="G498" s="262">
        <f t="shared" si="15"/>
        <v>2654.9984962406015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2624521</v>
      </c>
      <c r="C500" s="239">
        <f>G71</f>
        <v>2616447</v>
      </c>
      <c r="D500" s="239">
        <f>'Prior Year'!G59</f>
        <v>2006</v>
      </c>
      <c r="E500" s="180">
        <f>G59</f>
        <v>1640</v>
      </c>
      <c r="F500" s="262">
        <f t="shared" si="15"/>
        <v>1308.3354935194416</v>
      </c>
      <c r="G500" s="262">
        <f t="shared" si="15"/>
        <v>1595.3945121951219</v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9242151</v>
      </c>
      <c r="C509" s="239">
        <f>P71</f>
        <v>10148154</v>
      </c>
      <c r="D509" s="239">
        <f>'Prior Year'!P59</f>
        <v>377479</v>
      </c>
      <c r="E509" s="180">
        <f>P59</f>
        <v>375935</v>
      </c>
      <c r="F509" s="262">
        <f t="shared" si="15"/>
        <v>24.483881222531586</v>
      </c>
      <c r="G509" s="262">
        <f t="shared" si="15"/>
        <v>26.9944378682485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2068795</v>
      </c>
      <c r="C510" s="239">
        <f>Q71</f>
        <v>2263487</v>
      </c>
      <c r="D510" s="239">
        <f>'Prior Year'!Q59</f>
        <v>183134</v>
      </c>
      <c r="E510" s="180">
        <f>Q59</f>
        <v>182118</v>
      </c>
      <c r="F510" s="262">
        <f t="shared" si="15"/>
        <v>11.296618869243286</v>
      </c>
      <c r="G510" s="262">
        <f t="shared" si="15"/>
        <v>12.428683600742376</v>
      </c>
      <c r="H510" s="264" t="str">
        <f t="shared" si="16"/>
        <v/>
      </c>
      <c r="I510" s="266"/>
      <c r="K510" s="260"/>
      <c r="L510" s="260"/>
    </row>
    <row r="511" spans="1:12" s="233" customFormat="1" ht="12.6" customHeight="1" x14ac:dyDescent="0.25">
      <c r="A511" s="233" t="s">
        <v>527</v>
      </c>
      <c r="B511" s="285">
        <f>'Prior Year'!R71</f>
        <v>358344</v>
      </c>
      <c r="C511" s="285">
        <f>R71</f>
        <v>236649</v>
      </c>
      <c r="D511" s="285">
        <f>'Prior Year'!R59</f>
        <v>203214</v>
      </c>
      <c r="E511" s="233">
        <f>R59</f>
        <v>384901</v>
      </c>
      <c r="F511" s="286">
        <f t="shared" si="15"/>
        <v>1.7633824441229442</v>
      </c>
      <c r="G511" s="286">
        <f t="shared" si="15"/>
        <v>0.61483082662814592</v>
      </c>
      <c r="H511" s="287">
        <f t="shared" si="16"/>
        <v>-0.65133438371393959</v>
      </c>
      <c r="I511" s="288"/>
      <c r="K511" s="289"/>
      <c r="L511" s="289"/>
    </row>
    <row r="512" spans="1:12" ht="12.6" customHeight="1" x14ac:dyDescent="0.25">
      <c r="A512" s="180" t="s">
        <v>528</v>
      </c>
      <c r="B512" s="239">
        <f>'Prior Year'!S71</f>
        <v>6959935</v>
      </c>
      <c r="C512" s="239">
        <f>S71</f>
        <v>7139536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0</v>
      </c>
      <c r="C513" s="239">
        <f>T71</f>
        <v>1166.68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4684720</v>
      </c>
      <c r="C514" s="239">
        <f>U71</f>
        <v>2588996</v>
      </c>
      <c r="D514" s="239">
        <f>'Prior Year'!U59</f>
        <v>448337</v>
      </c>
      <c r="E514" s="180">
        <f>U59</f>
        <v>16716</v>
      </c>
      <c r="F514" s="262">
        <f t="shared" si="17"/>
        <v>10.449104133720839</v>
      </c>
      <c r="G514" s="262">
        <f t="shared" si="17"/>
        <v>154.88131131849724</v>
      </c>
      <c r="H514" s="264">
        <f t="shared" si="16"/>
        <v>13.82244882780638</v>
      </c>
      <c r="I514" s="266" t="s">
        <v>1278</v>
      </c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0</v>
      </c>
      <c r="C515" s="239">
        <f>V71</f>
        <v>0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0</v>
      </c>
      <c r="C516" s="239">
        <f>W71</f>
        <v>0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1243738</v>
      </c>
      <c r="C517" s="239">
        <f>X71</f>
        <v>1360116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9612690</v>
      </c>
      <c r="C518" s="239">
        <f>Y71</f>
        <v>11285946</v>
      </c>
      <c r="D518" s="239">
        <f>'Prior Year'!Y59</f>
        <v>616573</v>
      </c>
      <c r="E518" s="180">
        <f>Y59</f>
        <v>702181</v>
      </c>
      <c r="F518" s="262">
        <f t="shared" si="17"/>
        <v>15.590514018615801</v>
      </c>
      <c r="G518" s="262">
        <f t="shared" si="17"/>
        <v>16.072702052604669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693681</v>
      </c>
      <c r="C520" s="239">
        <f>AA71</f>
        <v>12646</v>
      </c>
      <c r="D520" s="239">
        <f>'Prior Year'!AA59</f>
        <v>9418</v>
      </c>
      <c r="E520" s="180">
        <f>AA59</f>
        <v>566</v>
      </c>
      <c r="F520" s="262">
        <f t="shared" si="17"/>
        <v>73.654809938415795</v>
      </c>
      <c r="G520" s="262">
        <f t="shared" si="17"/>
        <v>22.342756183745582</v>
      </c>
      <c r="H520" s="264">
        <f t="shared" si="16"/>
        <v>-0.6966558436247845</v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3086723</v>
      </c>
      <c r="C521" s="239">
        <f>AB71</f>
        <v>3871421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223074</v>
      </c>
      <c r="C522" s="239">
        <f>AC71</f>
        <v>96672</v>
      </c>
      <c r="D522" s="239">
        <f>'Prior Year'!AC59</f>
        <v>131</v>
      </c>
      <c r="E522" s="180">
        <f>AC59</f>
        <v>0</v>
      </c>
      <c r="F522" s="262">
        <f t="shared" si="17"/>
        <v>1702.854961832061</v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2794092</v>
      </c>
      <c r="C524" s="239">
        <f>AE71</f>
        <v>2988571</v>
      </c>
      <c r="D524" s="239">
        <f>'Prior Year'!AE59</f>
        <v>87099</v>
      </c>
      <c r="E524" s="180">
        <f>AE59</f>
        <v>91567</v>
      </c>
      <c r="F524" s="262">
        <f t="shared" si="17"/>
        <v>32.07949574621982</v>
      </c>
      <c r="G524" s="262">
        <f t="shared" si="17"/>
        <v>32.638079220679941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0</v>
      </c>
      <c r="C526" s="239">
        <f>AG71</f>
        <v>0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52679534</v>
      </c>
      <c r="C529" s="239">
        <f>AJ71</f>
        <v>33539386</v>
      </c>
      <c r="D529" s="239">
        <f>'Prior Year'!AJ59</f>
        <v>368018</v>
      </c>
      <c r="E529" s="180">
        <f>AJ59</f>
        <v>199478</v>
      </c>
      <c r="F529" s="262">
        <f t="shared" si="18"/>
        <v>143.1439060045976</v>
      </c>
      <c r="G529" s="262">
        <f t="shared" si="18"/>
        <v>168.1357643449403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1772843</v>
      </c>
      <c r="C530" s="239">
        <f>AK71</f>
        <v>1781008</v>
      </c>
      <c r="D530" s="239">
        <f>'Prior Year'!AK59</f>
        <v>8056</v>
      </c>
      <c r="E530" s="180">
        <f>AK59</f>
        <v>8987</v>
      </c>
      <c r="F530" s="262">
        <f t="shared" si="18"/>
        <v>220.06492055610724</v>
      </c>
      <c r="G530" s="262">
        <f t="shared" si="18"/>
        <v>198.17603204628909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169683</v>
      </c>
      <c r="C531" s="239">
        <f>AL71</f>
        <v>125413</v>
      </c>
      <c r="D531" s="239">
        <f>'Prior Year'!AL59</f>
        <v>1371</v>
      </c>
      <c r="E531" s="180">
        <f>AL59</f>
        <v>0</v>
      </c>
      <c r="F531" s="262">
        <f t="shared" si="18"/>
        <v>123.76586433260394</v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64027711</v>
      </c>
      <c r="C535" s="239">
        <f>AP71</f>
        <v>69086558</v>
      </c>
      <c r="D535" s="239">
        <f>'Prior Year'!AP59</f>
        <v>520207</v>
      </c>
      <c r="E535" s="180">
        <f>AP59</f>
        <v>486083</v>
      </c>
      <c r="F535" s="262">
        <f t="shared" si="18"/>
        <v>123.08121766912018</v>
      </c>
      <c r="G535" s="262">
        <f t="shared" si="18"/>
        <v>142.12913843932003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9715093</v>
      </c>
      <c r="C541" s="239">
        <f>AV71</f>
        <v>5276978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160889</v>
      </c>
      <c r="C542" s="239">
        <f>AW71</f>
        <v>-189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540</v>
      </c>
      <c r="C544" s="239">
        <f>AY71</f>
        <v>0</v>
      </c>
      <c r="D544" s="239">
        <f>'Prior Year'!AY59</f>
        <v>0</v>
      </c>
      <c r="E544" s="180">
        <f>AY59</f>
        <v>0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898535</v>
      </c>
      <c r="C545" s="239">
        <f>AZ71</f>
        <v>977439</v>
      </c>
      <c r="D545" s="239">
        <f>'Prior Year'!AZ59</f>
        <v>8226</v>
      </c>
      <c r="E545" s="180">
        <f>AZ59</f>
        <v>6915</v>
      </c>
      <c r="F545" s="262">
        <f t="shared" si="19"/>
        <v>109.23109652321907</v>
      </c>
      <c r="G545" s="262">
        <f t="shared" si="19"/>
        <v>141.35054229934923</v>
      </c>
      <c r="H545" s="264">
        <f>IF(B545=0,"",IF(C545=0,"",IF(D545=0,"",IF(E545=0,"",IF(G545/F545-1&lt;-0.25,G545/F545-1,IF(G545/F545-1&gt;0.25,G545/F545-1,""))))))</f>
        <v>0.29405038307294284</v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69888</v>
      </c>
      <c r="C546" s="239">
        <f>BA71</f>
        <v>62308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2587329</v>
      </c>
      <c r="C550" s="239">
        <f>BE71</f>
        <v>2292944</v>
      </c>
      <c r="D550" s="239">
        <f>'Prior Year'!BE59</f>
        <v>375361</v>
      </c>
      <c r="E550" s="180">
        <f>BE59</f>
        <v>375361</v>
      </c>
      <c r="F550" s="262">
        <f t="shared" si="19"/>
        <v>6.8929084268211138</v>
      </c>
      <c r="G550" s="262">
        <f t="shared" si="19"/>
        <v>6.1086367523530685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2640494</v>
      </c>
      <c r="C551" s="239">
        <f>BF71</f>
        <v>2399676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186024</v>
      </c>
      <c r="C552" s="239">
        <f>BG71</f>
        <v>958553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345468</v>
      </c>
      <c r="C553" s="239">
        <f>BH71</f>
        <v>274102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0</v>
      </c>
      <c r="C556" s="239">
        <f>BK71</f>
        <v>143170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0</v>
      </c>
      <c r="C557" s="239">
        <f>BL71</f>
        <v>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156687685</v>
      </c>
      <c r="C559" s="239">
        <f>BN71</f>
        <v>131137098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0</v>
      </c>
      <c r="C560" s="239">
        <f>BO71</f>
        <v>110309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0</v>
      </c>
      <c r="C563" s="239">
        <f>BR71</f>
        <v>156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0</v>
      </c>
      <c r="C567" s="239">
        <f>BV71</f>
        <v>227516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0</v>
      </c>
      <c r="C570" s="239">
        <f>BY71</f>
        <v>0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2983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39852494</v>
      </c>
      <c r="C574" s="239">
        <f>CC71</f>
        <v>-361729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-72517660</v>
      </c>
      <c r="C575" s="239">
        <f>CD71</f>
        <v>-22987690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359698</v>
      </c>
      <c r="E612" s="180">
        <f>SUM(C624:D647)+SUM(C668:D713)</f>
        <v>142582666.76814616</v>
      </c>
      <c r="F612" s="180">
        <f>CE64-(AX64+BD64+BE64+BG64+BJ64+BN64+BP64+BQ64+CB64+CC64+CD64)</f>
        <v>31032384.68</v>
      </c>
      <c r="G612" s="180">
        <f>CE77-(AX77+AY77+BD77+BE77+BG77+BJ77+BN77+BP77+BQ77+CB77+CC77+CD77)</f>
        <v>6915</v>
      </c>
      <c r="H612" s="197">
        <f>CE60-(AX60+AY60+AZ60+BD60+BE60+BG60+BJ60+BN60+BO60+BP60+BQ60+BR60+CB60+CC60+CD60)</f>
        <v>1082.7199999999998</v>
      </c>
      <c r="I612" s="180">
        <f>CE78-(AX78+AY78+AZ78+BD78+BE78+BF78+BG78+BJ78+BN78+BO78+BP78+BQ78+BR78+CB78+CC78+CD78)</f>
        <v>306367</v>
      </c>
      <c r="J612" s="180">
        <f>CE79-(AX79+AY79+AZ79+BA79+BD79+BE79+BF79+BG79+BJ79+BN79+BO79+BP79+BQ79+BR79+CB79+CC79+CD79)</f>
        <v>345920</v>
      </c>
      <c r="K612" s="180">
        <f>CE75-(AW75+AX75+AY75+AZ75+BA75+BB75+BC75+BD75+BE75+BF75+BG75+BH75+BI75+BJ75+BK75+BL75+BM75+BN75+BO75+BP75+BQ75+BR75+BS75+BT75+BU75+BV75+BW75+BX75+CB75+CC75+CD75)</f>
        <v>557843529</v>
      </c>
      <c r="L612" s="197">
        <f>CE80-(AW80+AX80+AY80+AZ80+BA80+BB80+BC80+BD80+BE80+BF80+BG80+BH80+BI80+BJ80+BK80+BL80+BM80+BN80+BO80+BP80+BQ80+BR80+BS80+BT80+BU80+BV80+BW80+BX80+BY80+BZ80+CA80+CB80+CC80+CD80)</f>
        <v>201.88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2292944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-22987690</v>
      </c>
      <c r="D615" s="265">
        <f>SUM(C614:C615)</f>
        <v>-20694746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-33772.264238333271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958553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131137098</v>
      </c>
      <c r="D619" s="180">
        <f>(D615/D612)*BN76</f>
        <v>-1062589.3496043903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-361729</v>
      </c>
      <c r="D620" s="180">
        <f>(D615/D612)*CC76</f>
        <v>-1801839.4743034435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2983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128838703.91185385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156</v>
      </c>
      <c r="D626" s="180">
        <f>(D615/D612)*BR76</f>
        <v>0</v>
      </c>
      <c r="E626" s="180">
        <f>(E623/E612)*SUM(C626:D626)</f>
        <v>140.96270090762116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110309</v>
      </c>
      <c r="D627" s="180">
        <f>(D615/D612)*BO76</f>
        <v>0</v>
      </c>
      <c r="E627" s="180">
        <f>(E623/E612)*SUM(C627:D627)</f>
        <v>99675.990861658851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977439</v>
      </c>
      <c r="D628" s="180">
        <f>(D615/D612)*AZ76</f>
        <v>-94470.285995473983</v>
      </c>
      <c r="E628" s="180">
        <f>(E623/E612)*SUM(C628:D628)</f>
        <v>797856.76117312105</v>
      </c>
      <c r="F628" s="180">
        <f>(F624/F612)*AZ64</f>
        <v>0</v>
      </c>
      <c r="G628" s="180">
        <f>(G625/G612)*AZ77</f>
        <v>0</v>
      </c>
      <c r="H628" s="180">
        <f>SUM(C626:G628)</f>
        <v>1891107.4287402136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2399676</v>
      </c>
      <c r="D629" s="180">
        <f>(D615/D612)*BF76</f>
        <v>-75656.775934255958</v>
      </c>
      <c r="E629" s="180">
        <f>(E623/E612)*SUM(C629:D629)</f>
        <v>2100000.1717021875</v>
      </c>
      <c r="F629" s="180">
        <f>(F624/F612)*BF64</f>
        <v>0</v>
      </c>
      <c r="G629" s="180">
        <f>(G625/G612)*BF77</f>
        <v>0</v>
      </c>
      <c r="H629" s="180">
        <f>(H628/H612)*BF60</f>
        <v>44905.766950745252</v>
      </c>
      <c r="I629" s="180">
        <f>SUM(C629:H629)</f>
        <v>4468925.162718676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62308</v>
      </c>
      <c r="D630" s="180">
        <f>(D615/D612)*BA76</f>
        <v>0</v>
      </c>
      <c r="E630" s="180">
        <f>(E623/E612)*SUM(C630:D630)</f>
        <v>56301.948513795243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118609.94851379524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-189</v>
      </c>
      <c r="D631" s="180">
        <f>(D615/D612)*AW76</f>
        <v>0</v>
      </c>
      <c r="E631" s="180">
        <f>(E623/E612)*SUM(C631:D631)</f>
        <v>-170.78173379192563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143170</v>
      </c>
      <c r="D635" s="180">
        <f>(D615/D612)*BK76</f>
        <v>0</v>
      </c>
      <c r="E635" s="180">
        <f>(E623/E612)*SUM(C635:D635)</f>
        <v>129369.4223650264</v>
      </c>
      <c r="F635" s="180">
        <f>(F624/F612)*BK64</f>
        <v>0</v>
      </c>
      <c r="G635" s="180">
        <f>(G625/G612)*BK77</f>
        <v>0</v>
      </c>
      <c r="H635" s="180">
        <f>(H628/H612)*BK60</f>
        <v>4122.0385065639357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274102</v>
      </c>
      <c r="D636" s="180">
        <f>(D615/D612)*BH76</f>
        <v>-211321.16958670886</v>
      </c>
      <c r="E636" s="180">
        <f>(E623/E612)*SUM(C636:D636)</f>
        <v>56729.201412056696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53577.448363125593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227516</v>
      </c>
      <c r="D642" s="180">
        <f>(D615/D612)*BV76</f>
        <v>-1006954.290799504</v>
      </c>
      <c r="E642" s="180">
        <f>(E623/E612)*SUM(C642:D642)</f>
        <v>-704305.9401404995</v>
      </c>
      <c r="F642" s="180">
        <f>(F624/F612)*BV64</f>
        <v>0</v>
      </c>
      <c r="G642" s="180">
        <f>(G625/G612)*BV77</f>
        <v>0</v>
      </c>
      <c r="H642" s="180">
        <f>(H628/H612)*BV60</f>
        <v>7143.702327053601</v>
      </c>
      <c r="I642" s="180">
        <f>(I629/I612)*BV78</f>
        <v>255298.80240986226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-771912.56687681575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115236646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1765574</v>
      </c>
      <c r="D670" s="180">
        <f>(D615/D612)*E76</f>
        <v>-395083.71128557844</v>
      </c>
      <c r="E670" s="180">
        <f>(E623/E612)*SUM(C670:D670)</f>
        <v>1238384.6965695536</v>
      </c>
      <c r="F670" s="180">
        <f>(F624/F612)*E64</f>
        <v>0</v>
      </c>
      <c r="G670" s="180">
        <f>(G625/G612)*E77</f>
        <v>0</v>
      </c>
      <c r="H670" s="180">
        <f>(H628/H612)*E60</f>
        <v>25291.151514849913</v>
      </c>
      <c r="I670" s="180">
        <f>(I629/I612)*E78</f>
        <v>100167.80231679375</v>
      </c>
      <c r="J670" s="180">
        <f>(J630/J612)*E79</f>
        <v>23458.998749619361</v>
      </c>
      <c r="K670" s="180">
        <f>(K644/K612)*E75</f>
        <v>-4754.7030875999098</v>
      </c>
      <c r="L670" s="180">
        <f>(L647/L612)*E80</f>
        <v>0</v>
      </c>
      <c r="M670" s="180">
        <f t="shared" si="20"/>
        <v>987464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2616447</v>
      </c>
      <c r="D672" s="180">
        <f>(D615/D612)*G76</f>
        <v>-281627.31421915052</v>
      </c>
      <c r="E672" s="180">
        <f>(E623/E612)*SUM(C672:D672)</f>
        <v>2109759.5451278966</v>
      </c>
      <c r="F672" s="180">
        <f>(F624/F612)*G64</f>
        <v>0</v>
      </c>
      <c r="G672" s="180">
        <f>(G625/G612)*G77</f>
        <v>0</v>
      </c>
      <c r="H672" s="180">
        <f>(H628/H612)*G60</f>
        <v>43001.94408118818</v>
      </c>
      <c r="I672" s="180">
        <f>(I629/I612)*G78</f>
        <v>71402.561867002383</v>
      </c>
      <c r="J672" s="180">
        <f>(J630/J612)*G79</f>
        <v>674.79295407940867</v>
      </c>
      <c r="K672" s="180">
        <f>(K644/K612)*G75</f>
        <v>-6599.8106951619993</v>
      </c>
      <c r="L672" s="180">
        <f>(L647/L612)*G80</f>
        <v>0</v>
      </c>
      <c r="M672" s="180">
        <f t="shared" si="20"/>
        <v>1936612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10148154</v>
      </c>
      <c r="D681" s="180">
        <f>(D615/D612)*P76</f>
        <v>-1587756.6885609594</v>
      </c>
      <c r="E681" s="180">
        <f>(E623/E612)*SUM(C681:D681)</f>
        <v>7735235.4221973447</v>
      </c>
      <c r="F681" s="180">
        <f>(F624/F612)*P64</f>
        <v>0</v>
      </c>
      <c r="G681" s="180">
        <f>(G625/G612)*P77</f>
        <v>0</v>
      </c>
      <c r="H681" s="180">
        <f>(H628/H612)*P60</f>
        <v>92972.927840846736</v>
      </c>
      <c r="I681" s="180">
        <f>(I629/I612)*P78</f>
        <v>402552.91110187228</v>
      </c>
      <c r="J681" s="180">
        <f>(J630/J612)*P79</f>
        <v>49890.789629253188</v>
      </c>
      <c r="K681" s="180">
        <f>(K644/K612)*P75</f>
        <v>-106331.23820532869</v>
      </c>
      <c r="L681" s="180">
        <f>(L647/L612)*P80</f>
        <v>0</v>
      </c>
      <c r="M681" s="180">
        <f t="shared" si="20"/>
        <v>6586564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2263487</v>
      </c>
      <c r="D682" s="180">
        <f>(D615/D612)*Q76</f>
        <v>-396867.25505284988</v>
      </c>
      <c r="E682" s="180">
        <f>(E623/E612)*SUM(C682:D682)</f>
        <v>1686690.7744566998</v>
      </c>
      <c r="F682" s="180">
        <f>(F624/F612)*Q64</f>
        <v>0</v>
      </c>
      <c r="G682" s="180">
        <f>(G625/G612)*Q77</f>
        <v>0</v>
      </c>
      <c r="H682" s="180">
        <f>(H628/H612)*Q60</f>
        <v>32399.921312186871</v>
      </c>
      <c r="I682" s="180">
        <f>(I629/I612)*Q78</f>
        <v>100619.99423055821</v>
      </c>
      <c r="J682" s="180">
        <f>(J630/J612)*Q79</f>
        <v>0</v>
      </c>
      <c r="K682" s="180">
        <f>(K644/K612)*Q75</f>
        <v>-8850.3261996955025</v>
      </c>
      <c r="L682" s="180">
        <f>(L647/L612)*Q80</f>
        <v>0</v>
      </c>
      <c r="M682" s="180">
        <f t="shared" si="20"/>
        <v>1413993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236649</v>
      </c>
      <c r="D683" s="180">
        <f>(D615/D612)*R76</f>
        <v>0</v>
      </c>
      <c r="E683" s="180">
        <f>(E623/E612)*SUM(C683:D683)</f>
        <v>213837.70645568997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-40524.080989841903</v>
      </c>
      <c r="L683" s="180">
        <f>(L647/L612)*R80</f>
        <v>0</v>
      </c>
      <c r="M683" s="180">
        <f t="shared" si="20"/>
        <v>173314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7139536</v>
      </c>
      <c r="D684" s="180">
        <f>(D615/D612)*S76</f>
        <v>-679587.70900032809</v>
      </c>
      <c r="E684" s="180">
        <f>(E623/E612)*SUM(C684:D684)</f>
        <v>5837254.864249263</v>
      </c>
      <c r="F684" s="180">
        <f>(F624/F612)*S64</f>
        <v>0</v>
      </c>
      <c r="G684" s="180">
        <f>(G625/G612)*S77</f>
        <v>0</v>
      </c>
      <c r="H684" s="180">
        <f>(H628/H612)*S60</f>
        <v>11999.323957667051</v>
      </c>
      <c r="I684" s="180">
        <f>(I629/I612)*S78</f>
        <v>172299.70598019043</v>
      </c>
      <c r="J684" s="180">
        <f>(J630/J612)*S79</f>
        <v>0</v>
      </c>
      <c r="K684" s="180">
        <f>(K644/K612)*S75</f>
        <v>-20307.731025826062</v>
      </c>
      <c r="L684" s="180">
        <f>(L647/L612)*S80</f>
        <v>0</v>
      </c>
      <c r="M684" s="180">
        <f t="shared" si="20"/>
        <v>5321658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1166.68</v>
      </c>
      <c r="D685" s="180">
        <f>(D615/D612)*T76</f>
        <v>0</v>
      </c>
      <c r="E685" s="180">
        <f>(E623/E612)*SUM(C685:D685)</f>
        <v>1054.2202813775862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1054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2588996</v>
      </c>
      <c r="D686" s="180">
        <f>(D615/D612)*U76</f>
        <v>-450661.23642055283</v>
      </c>
      <c r="E686" s="180">
        <f>(E623/E612)*SUM(C686:D686)</f>
        <v>1932214.3828129384</v>
      </c>
      <c r="F686" s="180">
        <f>(F624/F612)*U64</f>
        <v>0</v>
      </c>
      <c r="G686" s="180">
        <f>(G625/G612)*U77</f>
        <v>0</v>
      </c>
      <c r="H686" s="180">
        <f>(H628/H612)*U60</f>
        <v>32522.185166195126</v>
      </c>
      <c r="I686" s="180">
        <f>(I629/I612)*U78</f>
        <v>114258.6858231317</v>
      </c>
      <c r="J686" s="180">
        <f>(J630/J612)*U79</f>
        <v>336.36782924385153</v>
      </c>
      <c r="K686" s="180">
        <f>(K644/K612)*U75</f>
        <v>-1592.2422517087471</v>
      </c>
      <c r="L686" s="180">
        <f>(L647/L612)*U80</f>
        <v>0</v>
      </c>
      <c r="M686" s="180">
        <f t="shared" si="20"/>
        <v>1627078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1360116</v>
      </c>
      <c r="D689" s="180">
        <f>(D615/D612)*X76</f>
        <v>-188020.03327235626</v>
      </c>
      <c r="E689" s="180">
        <f>(E623/E612)*SUM(C689:D689)</f>
        <v>1059114.1871337045</v>
      </c>
      <c r="F689" s="180">
        <f>(F624/F612)*X64</f>
        <v>0</v>
      </c>
      <c r="G689" s="180">
        <f>(G625/G612)*X77</f>
        <v>0</v>
      </c>
      <c r="H689" s="180">
        <f>(H628/H612)*X60</f>
        <v>8034.4818348280105</v>
      </c>
      <c r="I689" s="180">
        <f>(I629/I612)*X78</f>
        <v>47669.779812331726</v>
      </c>
      <c r="J689" s="180">
        <f>(J630/J612)*X79</f>
        <v>0</v>
      </c>
      <c r="K689" s="180">
        <f>(K644/K612)*X75</f>
        <v>-12678.94762850316</v>
      </c>
      <c r="L689" s="180">
        <f>(L647/L612)*X80</f>
        <v>0</v>
      </c>
      <c r="M689" s="180">
        <f t="shared" si="20"/>
        <v>914119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11285946</v>
      </c>
      <c r="D690" s="180">
        <f>(D615/D612)*Y76</f>
        <v>-1458651.1332784726</v>
      </c>
      <c r="E690" s="180">
        <f>(E623/E612)*SUM(C690:D690)</f>
        <v>8880012.9937735088</v>
      </c>
      <c r="F690" s="180">
        <f>(F624/F612)*Y64</f>
        <v>0</v>
      </c>
      <c r="G690" s="180">
        <f>(G625/G612)*Y77</f>
        <v>0</v>
      </c>
      <c r="H690" s="180">
        <f>(H628/H612)*Y60</f>
        <v>94457.560353804089</v>
      </c>
      <c r="I690" s="180">
        <f>(I629/I612)*Y78</f>
        <v>369820.05127969594</v>
      </c>
      <c r="J690" s="180">
        <f>(J630/J612)*Y79</f>
        <v>12374.290101510051</v>
      </c>
      <c r="K690" s="180">
        <f>(K644/K612)*Y75</f>
        <v>-93938.740780287044</v>
      </c>
      <c r="L690" s="180">
        <f>(L647/L612)*Y80</f>
        <v>0</v>
      </c>
      <c r="M690" s="180">
        <f t="shared" si="20"/>
        <v>7804075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12646</v>
      </c>
      <c r="D692" s="180">
        <f>(D615/D612)*AA76</f>
        <v>0</v>
      </c>
      <c r="E692" s="180">
        <f>(E623/E612)*SUM(C692:D692)</f>
        <v>11427.014844088315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-162.92200393002369</v>
      </c>
      <c r="L692" s="180">
        <f>(L647/L612)*AA80</f>
        <v>0</v>
      </c>
      <c r="M692" s="180">
        <f t="shared" si="20"/>
        <v>11264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3871421</v>
      </c>
      <c r="D693" s="180">
        <f>(D615/D612)*AB76</f>
        <v>-126459.00646653582</v>
      </c>
      <c r="E693" s="180">
        <f>(E623/E612)*SUM(C693:D693)</f>
        <v>3383974.0859286305</v>
      </c>
      <c r="F693" s="180">
        <f>(F624/F612)*AB64</f>
        <v>0</v>
      </c>
      <c r="G693" s="180">
        <f>(G625/G612)*AB77</f>
        <v>0</v>
      </c>
      <c r="H693" s="180">
        <f>(H628/H612)*AB60</f>
        <v>139.73011886657412</v>
      </c>
      <c r="I693" s="180">
        <f>(I629/I612)*AB78</f>
        <v>32061.865369493615</v>
      </c>
      <c r="J693" s="180">
        <f>(J630/J612)*AB79</f>
        <v>0</v>
      </c>
      <c r="K693" s="180">
        <f>(K644/K612)*AB75</f>
        <v>-11944.003895011214</v>
      </c>
      <c r="L693" s="180">
        <f>(L647/L612)*AB80</f>
        <v>0</v>
      </c>
      <c r="M693" s="180">
        <f t="shared" si="20"/>
        <v>3277773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96672</v>
      </c>
      <c r="D694" s="180">
        <f>(D615/D612)*AC76</f>
        <v>0</v>
      </c>
      <c r="E694" s="180">
        <f>(E623/E612)*SUM(C694:D694)</f>
        <v>87353.5014239843</v>
      </c>
      <c r="F694" s="180">
        <f>(F624/F612)*AC64</f>
        <v>0</v>
      </c>
      <c r="G694" s="180">
        <f>(G625/G612)*AC77</f>
        <v>0</v>
      </c>
      <c r="H694" s="180">
        <f>(H628/H612)*AC60</f>
        <v>1117.8409509325929</v>
      </c>
      <c r="I694" s="180">
        <f>(I629/I612)*AC78</f>
        <v>0</v>
      </c>
      <c r="J694" s="180">
        <f>(J630/J612)*AC79</f>
        <v>0</v>
      </c>
      <c r="K694" s="180">
        <f>(K644/K612)*AC75</f>
        <v>-1.2495207197962579</v>
      </c>
      <c r="L694" s="180">
        <f>(L647/L612)*AC80</f>
        <v>0</v>
      </c>
      <c r="M694" s="180">
        <f t="shared" si="20"/>
        <v>88470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2988571</v>
      </c>
      <c r="D696" s="180">
        <f>(D615/D612)*AE76</f>
        <v>-256024.83110831864</v>
      </c>
      <c r="E696" s="180">
        <f>(E623/E612)*SUM(C696:D696)</f>
        <v>2469148.0020624623</v>
      </c>
      <c r="F696" s="180">
        <f>(F624/F612)*AE64</f>
        <v>0</v>
      </c>
      <c r="G696" s="180">
        <f>(G625/G612)*AE77</f>
        <v>0</v>
      </c>
      <c r="H696" s="180">
        <f>(H628/H612)*AE60</f>
        <v>45988.675371961195</v>
      </c>
      <c r="I696" s="180">
        <f>(I629/I612)*AE78</f>
        <v>64911.419879093075</v>
      </c>
      <c r="J696" s="180">
        <f>(J630/J612)*AE79</f>
        <v>2852.0974553010778</v>
      </c>
      <c r="K696" s="180">
        <f>(K644/K612)*AE75</f>
        <v>-8154.8385390765043</v>
      </c>
      <c r="L696" s="180">
        <f>(L647/L612)*AE80</f>
        <v>0</v>
      </c>
      <c r="M696" s="180">
        <f t="shared" si="20"/>
        <v>2318721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33539386</v>
      </c>
      <c r="D701" s="180">
        <f>(D615/D612)*AJ76</f>
        <v>-4993634.8800104531</v>
      </c>
      <c r="E701" s="180">
        <f>(E623/E612)*SUM(C701:D701)</f>
        <v>25794142.162246656</v>
      </c>
      <c r="F701" s="180">
        <f>(F624/F612)*AJ64</f>
        <v>0</v>
      </c>
      <c r="G701" s="180">
        <f>(G625/G612)*AJ77</f>
        <v>0</v>
      </c>
      <c r="H701" s="180">
        <f>(H628/H612)*AJ60</f>
        <v>416308.42289809923</v>
      </c>
      <c r="I701" s="180">
        <f>(I629/I612)*AJ78</f>
        <v>1266064.4243608727</v>
      </c>
      <c r="J701" s="180">
        <f>(J630/J612)*AJ79</f>
        <v>3892.4032595068329</v>
      </c>
      <c r="K701" s="180">
        <f>(K644/K612)*AJ75</f>
        <v>-191036.01533134587</v>
      </c>
      <c r="L701" s="180">
        <f>(L647/L612)*AJ80</f>
        <v>0</v>
      </c>
      <c r="M701" s="180">
        <f t="shared" si="20"/>
        <v>22295737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1781008</v>
      </c>
      <c r="D702" s="180">
        <f>(D615/D612)*AK76</f>
        <v>0</v>
      </c>
      <c r="E702" s="180">
        <f>(E623/E612)*SUM(C702:D702)</f>
        <v>1609331.3975517983</v>
      </c>
      <c r="F702" s="180">
        <f>(F624/F612)*AK64</f>
        <v>0</v>
      </c>
      <c r="G702" s="180">
        <f>(G625/G612)*AK77</f>
        <v>0</v>
      </c>
      <c r="H702" s="180">
        <f>(H628/H612)*AK60</f>
        <v>26112.065963191035</v>
      </c>
      <c r="I702" s="180">
        <f>(I629/I612)*AK78</f>
        <v>0</v>
      </c>
      <c r="J702" s="180">
        <f>(J630/J612)*AK79</f>
        <v>0</v>
      </c>
      <c r="K702" s="180">
        <f>(K644/K612)*AK75</f>
        <v>-5647.7796874679316</v>
      </c>
      <c r="L702" s="180">
        <f>(L647/L612)*AK80</f>
        <v>0</v>
      </c>
      <c r="M702" s="180">
        <f t="shared" si="20"/>
        <v>1629796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125413</v>
      </c>
      <c r="D703" s="180">
        <f>(D615/D612)*AL76</f>
        <v>0</v>
      </c>
      <c r="E703" s="180">
        <f>(E623/E612)*SUM(C703:D703)</f>
        <v>113324.0718520993</v>
      </c>
      <c r="F703" s="180">
        <f>(F624/F612)*AL64</f>
        <v>0</v>
      </c>
      <c r="G703" s="180">
        <f>(G625/G612)*AL77</f>
        <v>0</v>
      </c>
      <c r="H703" s="180">
        <f>(H628/H612)*AL60</f>
        <v>1886.3566046987505</v>
      </c>
      <c r="I703" s="180">
        <f>(I629/I612)*AL78</f>
        <v>0</v>
      </c>
      <c r="J703" s="180">
        <f>(J630/J612)*AL79</f>
        <v>0</v>
      </c>
      <c r="K703" s="180">
        <f>(K644/K612)*AL75</f>
        <v>-758.3303887358843</v>
      </c>
      <c r="L703" s="180">
        <f>(L647/L612)*AL80</f>
        <v>0</v>
      </c>
      <c r="M703" s="180">
        <f t="shared" si="20"/>
        <v>114452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69086558</v>
      </c>
      <c r="D707" s="180">
        <f>(D615/D612)*AP76</f>
        <v>-5593768.5908623347</v>
      </c>
      <c r="E707" s="180">
        <f>(E623/E612)*SUM(C707:D707)</f>
        <v>57372532.585069545</v>
      </c>
      <c r="F707" s="180">
        <f>(F624/F612)*AP64</f>
        <v>0</v>
      </c>
      <c r="G707" s="180">
        <f>(G625/G612)*AP77</f>
        <v>0</v>
      </c>
      <c r="H707" s="180">
        <f>(H628/H612)*AP60</f>
        <v>1002703.3329865359</v>
      </c>
      <c r="I707" s="180">
        <f>(I629/I612)*AP78</f>
        <v>1418219.7099246525</v>
      </c>
      <c r="J707" s="180">
        <f>(J630/J612)*AP79</f>
        <v>25130.208535281472</v>
      </c>
      <c r="K707" s="180">
        <f>(K644/K612)*AP75</f>
        <v>-253303.49759543836</v>
      </c>
      <c r="L707" s="180">
        <f>(L647/L612)*AP80</f>
        <v>0</v>
      </c>
      <c r="M707" s="180">
        <f t="shared" si="20"/>
        <v>53971514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5276978</v>
      </c>
      <c r="D713" s="180">
        <f>(D615/D612)*AV76</f>
        <v>0</v>
      </c>
      <c r="E713" s="180">
        <f>(E623/E612)*SUM(C713:D713)</f>
        <v>4768314.5609621592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-5326.1090511371258</v>
      </c>
      <c r="L713" s="180">
        <f>(L647/L612)*AV80</f>
        <v>0</v>
      </c>
      <c r="M713" s="180">
        <f t="shared" si="20"/>
        <v>4762988</v>
      </c>
      <c r="N713" s="199" t="s">
        <v>741</v>
      </c>
    </row>
    <row r="715" spans="1:15" ht="12.6" customHeight="1" x14ac:dyDescent="0.25">
      <c r="C715" s="180">
        <f>SUM(C614:C647)+SUM(C668:C713)</f>
        <v>271421370.68000001</v>
      </c>
      <c r="D715" s="180">
        <f>SUM(D616:D647)+SUM(D668:D713)</f>
        <v>-20694746</v>
      </c>
      <c r="E715" s="180">
        <f>SUM(E624:E647)+SUM(E668:E713)</f>
        <v>128838703.91185386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1891107.4287402141</v>
      </c>
      <c r="I715" s="180">
        <f>SUM(I630:I647)+SUM(I668:I713)</f>
        <v>4468925.162718676</v>
      </c>
      <c r="J715" s="180">
        <f>SUM(J631:J647)+SUM(J668:J713)</f>
        <v>118609.94851379524</v>
      </c>
      <c r="K715" s="180">
        <f>SUM(K668:K713)</f>
        <v>-771912.56687681563</v>
      </c>
      <c r="L715" s="180">
        <f>SUM(L668:L713)</f>
        <v>0</v>
      </c>
      <c r="M715" s="180">
        <f>SUM(M668:M713)</f>
        <v>115236646</v>
      </c>
      <c r="N715" s="198" t="s">
        <v>742</v>
      </c>
    </row>
    <row r="716" spans="1:15" ht="12.6" customHeight="1" x14ac:dyDescent="0.25">
      <c r="C716" s="180">
        <f>CE71</f>
        <v>271421370.68000001</v>
      </c>
      <c r="D716" s="180">
        <f>D615</f>
        <v>-20694746</v>
      </c>
      <c r="E716" s="180">
        <f>E623</f>
        <v>128838703.91185385</v>
      </c>
      <c r="F716" s="180">
        <f>F624</f>
        <v>0</v>
      </c>
      <c r="G716" s="180">
        <f>G625</f>
        <v>0</v>
      </c>
      <c r="H716" s="180">
        <f>H628</f>
        <v>1891107.4287402136</v>
      </c>
      <c r="I716" s="180">
        <f>I629</f>
        <v>4468925.162718676</v>
      </c>
      <c r="J716" s="180">
        <f>J630</f>
        <v>118609.94851379524</v>
      </c>
      <c r="K716" s="180">
        <f>K644</f>
        <v>-771912.56687681575</v>
      </c>
      <c r="L716" s="180">
        <f>L647</f>
        <v>0</v>
      </c>
      <c r="M716" s="180">
        <f>C648</f>
        <v>115236646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Q43" transitionEvaluation="1" transitionEntry="1">
    <pageSetUpPr autoPageBreaks="0" fitToPage="1"/>
  </sheetPr>
  <dimension ref="A1:CF817"/>
  <sheetViews>
    <sheetView showGridLines="0" topLeftCell="Q43" zoomScale="80" zoomScaleNormal="80" workbookViewId="0">
      <selection activeCell="A61" sqref="A61:XFD6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250042634</v>
      </c>
      <c r="C47" s="184"/>
      <c r="D47" s="184"/>
      <c r="E47" s="184">
        <v>365795</v>
      </c>
      <c r="F47" s="184"/>
      <c r="G47" s="184">
        <v>535915</v>
      </c>
      <c r="H47" s="184"/>
      <c r="I47" s="184"/>
      <c r="J47" s="184"/>
      <c r="K47" s="184"/>
      <c r="L47" s="184"/>
      <c r="M47" s="184"/>
      <c r="N47" s="184"/>
      <c r="O47" s="184"/>
      <c r="P47" s="184">
        <v>1025637</v>
      </c>
      <c r="Q47" s="184">
        <v>351823</v>
      </c>
      <c r="R47" s="184">
        <v>4.03</v>
      </c>
      <c r="S47" s="184">
        <v>120795</v>
      </c>
      <c r="T47" s="184"/>
      <c r="U47" s="184">
        <v>532150</v>
      </c>
      <c r="V47" s="184"/>
      <c r="W47" s="184"/>
      <c r="X47" s="184">
        <v>75329</v>
      </c>
      <c r="Y47" s="184">
        <v>1091402</v>
      </c>
      <c r="Z47" s="184"/>
      <c r="AA47" s="184">
        <v>28973</v>
      </c>
      <c r="AB47" s="184">
        <v>177407</v>
      </c>
      <c r="AC47" s="184">
        <v>21164</v>
      </c>
      <c r="AD47" s="184"/>
      <c r="AE47" s="184">
        <v>586669</v>
      </c>
      <c r="AF47" s="184"/>
      <c r="AG47" s="184"/>
      <c r="AH47" s="184"/>
      <c r="AI47" s="184"/>
      <c r="AJ47" s="184">
        <v>7143414.7699999996</v>
      </c>
      <c r="AK47" s="184">
        <v>356962</v>
      </c>
      <c r="AL47" s="184">
        <v>25182</v>
      </c>
      <c r="AM47" s="184"/>
      <c r="AN47" s="184"/>
      <c r="AO47" s="184"/>
      <c r="AP47" s="184">
        <v>10550999</v>
      </c>
      <c r="AQ47" s="184"/>
      <c r="AR47" s="184"/>
      <c r="AS47" s="184"/>
      <c r="AT47" s="184"/>
      <c r="AU47" s="184"/>
      <c r="AV47" s="184"/>
      <c r="AW47" s="184">
        <v>42687</v>
      </c>
      <c r="AX47" s="184"/>
      <c r="AY47" s="184"/>
      <c r="AZ47" s="184">
        <v>113730</v>
      </c>
      <c r="BA47" s="184"/>
      <c r="BB47" s="184"/>
      <c r="BC47" s="184"/>
      <c r="BD47" s="184"/>
      <c r="BE47" s="184">
        <v>247526</v>
      </c>
      <c r="BF47" s="184">
        <v>535780</v>
      </c>
      <c r="BG47" s="184">
        <v>56885</v>
      </c>
      <c r="BH47" s="184">
        <v>0</v>
      </c>
      <c r="BI47" s="184"/>
      <c r="BJ47" s="184"/>
      <c r="BK47" s="184"/>
      <c r="BL47" s="184"/>
      <c r="BM47" s="184"/>
      <c r="BN47" s="184">
        <v>990892</v>
      </c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>
        <v>27149</v>
      </c>
      <c r="CD47" s="195"/>
      <c r="CE47" s="195">
        <f>SUM(C47:CC47)</f>
        <v>25004269.799999997</v>
      </c>
    </row>
    <row r="48" spans="1:83" ht="12.6" customHeight="1" x14ac:dyDescent="0.25">
      <c r="A48" s="175" t="s">
        <v>205</v>
      </c>
      <c r="B48" s="183"/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250042634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2878485</v>
      </c>
      <c r="C51" s="184"/>
      <c r="D51" s="184"/>
      <c r="E51" s="184">
        <v>31226</v>
      </c>
      <c r="F51" s="184"/>
      <c r="G51" s="184">
        <v>0</v>
      </c>
      <c r="H51" s="184"/>
      <c r="I51" s="184"/>
      <c r="J51" s="184"/>
      <c r="K51" s="184"/>
      <c r="L51" s="184"/>
      <c r="M51" s="184"/>
      <c r="N51" s="184"/>
      <c r="O51" s="184"/>
      <c r="P51" s="184">
        <v>279928</v>
      </c>
      <c r="Q51" s="184">
        <v>4111</v>
      </c>
      <c r="R51" s="184">
        <v>11603</v>
      </c>
      <c r="S51" s="184">
        <v>0</v>
      </c>
      <c r="T51" s="184"/>
      <c r="U51" s="184">
        <v>97537</v>
      </c>
      <c r="V51" s="184"/>
      <c r="W51" s="184"/>
      <c r="X51" s="184">
        <v>0</v>
      </c>
      <c r="Y51" s="184">
        <v>530901</v>
      </c>
      <c r="Z51" s="184"/>
      <c r="AA51" s="184">
        <v>0</v>
      </c>
      <c r="AB51" s="184">
        <v>26587</v>
      </c>
      <c r="AC51" s="184">
        <v>0</v>
      </c>
      <c r="AD51" s="184"/>
      <c r="AE51" s="184">
        <v>26402</v>
      </c>
      <c r="AF51" s="184"/>
      <c r="AG51" s="184"/>
      <c r="AH51" s="184"/>
      <c r="AI51" s="184"/>
      <c r="AJ51" s="184">
        <v>817907</v>
      </c>
      <c r="AK51" s="184">
        <v>826</v>
      </c>
      <c r="AL51" s="184">
        <v>0</v>
      </c>
      <c r="AM51" s="184"/>
      <c r="AN51" s="184"/>
      <c r="AO51" s="184"/>
      <c r="AP51" s="184">
        <v>614988</v>
      </c>
      <c r="AQ51" s="184"/>
      <c r="AR51" s="184"/>
      <c r="AS51" s="184"/>
      <c r="AT51" s="184"/>
      <c r="AU51" s="184"/>
      <c r="AV51" s="184">
        <v>0</v>
      </c>
      <c r="AW51" s="184">
        <v>0</v>
      </c>
      <c r="AX51" s="184"/>
      <c r="AY51" s="184">
        <v>0</v>
      </c>
      <c r="AZ51" s="184">
        <v>2288</v>
      </c>
      <c r="BA51" s="184">
        <v>0</v>
      </c>
      <c r="BB51" s="184"/>
      <c r="BC51" s="184"/>
      <c r="BD51" s="184"/>
      <c r="BE51" s="184">
        <v>41038</v>
      </c>
      <c r="BF51" s="184">
        <v>4077</v>
      </c>
      <c r="BG51" s="184">
        <v>0</v>
      </c>
      <c r="BH51" s="184">
        <v>265353</v>
      </c>
      <c r="BI51" s="184"/>
      <c r="BJ51" s="184"/>
      <c r="BK51" s="184"/>
      <c r="BL51" s="184"/>
      <c r="BM51" s="184"/>
      <c r="BN51" s="184">
        <v>123712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>
        <v>0</v>
      </c>
      <c r="CD51" s="195"/>
      <c r="CE51" s="195">
        <f>SUM(C51:CD51)</f>
        <v>2878484</v>
      </c>
    </row>
    <row r="52" spans="1:84" ht="12.6" customHeight="1" x14ac:dyDescent="0.2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 x14ac:dyDescent="0.25">
      <c r="A53" s="175" t="s">
        <v>206</v>
      </c>
      <c r="B53" s="195">
        <f>B51+B52</f>
        <v>2878485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936</v>
      </c>
      <c r="F59" s="184"/>
      <c r="G59" s="184">
        <v>2006</v>
      </c>
      <c r="H59" s="184"/>
      <c r="I59" s="184"/>
      <c r="J59" s="184"/>
      <c r="K59" s="184"/>
      <c r="L59" s="184"/>
      <c r="M59" s="184"/>
      <c r="N59" s="184"/>
      <c r="O59" s="184"/>
      <c r="P59" s="185">
        <v>377479</v>
      </c>
      <c r="Q59" s="185">
        <v>183134</v>
      </c>
      <c r="R59" s="185">
        <v>203214</v>
      </c>
      <c r="S59" s="247"/>
      <c r="T59" s="247"/>
      <c r="U59" s="224">
        <v>448337</v>
      </c>
      <c r="V59" s="185"/>
      <c r="W59" s="185"/>
      <c r="X59" s="185"/>
      <c r="Y59" s="185">
        <v>616573</v>
      </c>
      <c r="Z59" s="185"/>
      <c r="AA59" s="185">
        <v>9418</v>
      </c>
      <c r="AB59" s="247"/>
      <c r="AC59" s="185">
        <v>131</v>
      </c>
      <c r="AD59" s="185"/>
      <c r="AE59" s="185">
        <v>87099</v>
      </c>
      <c r="AF59" s="185"/>
      <c r="AG59" s="185"/>
      <c r="AH59" s="185"/>
      <c r="AI59" s="185"/>
      <c r="AJ59" s="185">
        <v>368018</v>
      </c>
      <c r="AK59" s="185">
        <v>8056</v>
      </c>
      <c r="AL59" s="185">
        <v>1371</v>
      </c>
      <c r="AM59" s="185"/>
      <c r="AN59" s="185"/>
      <c r="AO59" s="185"/>
      <c r="AP59" s="185">
        <v>520207</v>
      </c>
      <c r="AQ59" s="185"/>
      <c r="AR59" s="185"/>
      <c r="AS59" s="185"/>
      <c r="AT59" s="185"/>
      <c r="AU59" s="185"/>
      <c r="AV59" s="247"/>
      <c r="AW59" s="247"/>
      <c r="AX59" s="247"/>
      <c r="AY59" s="185"/>
      <c r="AZ59" s="185">
        <v>8226</v>
      </c>
      <c r="BA59" s="247"/>
      <c r="BB59" s="247"/>
      <c r="BC59" s="247"/>
      <c r="BD59" s="247"/>
      <c r="BE59" s="185">
        <v>375361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/>
      <c r="D60" s="187"/>
      <c r="E60" s="187">
        <v>19.399999999999999</v>
      </c>
      <c r="F60" s="223"/>
      <c r="G60" s="187">
        <v>26.02</v>
      </c>
      <c r="H60" s="187"/>
      <c r="I60" s="187"/>
      <c r="J60" s="223"/>
      <c r="K60" s="187"/>
      <c r="L60" s="187"/>
      <c r="M60" s="187"/>
      <c r="N60" s="187"/>
      <c r="O60" s="187"/>
      <c r="P60" s="221">
        <v>49.08</v>
      </c>
      <c r="Q60" s="221">
        <v>18.739999999999998</v>
      </c>
      <c r="R60" s="221"/>
      <c r="S60" s="221">
        <v>7.02</v>
      </c>
      <c r="T60" s="221"/>
      <c r="U60" s="221">
        <v>30.98</v>
      </c>
      <c r="V60" s="221"/>
      <c r="W60" s="221"/>
      <c r="X60" s="221">
        <v>3.39</v>
      </c>
      <c r="Y60" s="221">
        <v>56.15</v>
      </c>
      <c r="Z60" s="221"/>
      <c r="AA60" s="221">
        <v>1.08</v>
      </c>
      <c r="AB60" s="221"/>
      <c r="AC60" s="221">
        <v>1.07</v>
      </c>
      <c r="AD60" s="221"/>
      <c r="AE60" s="221">
        <v>24.61</v>
      </c>
      <c r="AF60" s="221"/>
      <c r="AG60" s="221"/>
      <c r="AH60" s="221"/>
      <c r="AI60" s="221"/>
      <c r="AJ60" s="221">
        <v>378.53</v>
      </c>
      <c r="AK60" s="221">
        <v>16.3</v>
      </c>
      <c r="AL60" s="221">
        <v>1.4</v>
      </c>
      <c r="AM60" s="221"/>
      <c r="AN60" s="221"/>
      <c r="AO60" s="221"/>
      <c r="AP60" s="221">
        <v>557.98</v>
      </c>
      <c r="AQ60" s="221"/>
      <c r="AR60" s="221"/>
      <c r="AS60" s="221"/>
      <c r="AT60" s="221"/>
      <c r="AU60" s="221"/>
      <c r="AV60" s="221"/>
      <c r="AW60" s="221">
        <v>2.17</v>
      </c>
      <c r="AX60" s="221"/>
      <c r="AY60" s="221"/>
      <c r="AZ60" s="221">
        <v>8.81</v>
      </c>
      <c r="BA60" s="221"/>
      <c r="BB60" s="221"/>
      <c r="BC60" s="221"/>
      <c r="BD60" s="221"/>
      <c r="BE60" s="221">
        <v>15.01</v>
      </c>
      <c r="BF60" s="221">
        <v>34.04</v>
      </c>
      <c r="BG60" s="221">
        <v>3.64</v>
      </c>
      <c r="BH60" s="221"/>
      <c r="BI60" s="221"/>
      <c r="BJ60" s="221"/>
      <c r="BK60" s="221"/>
      <c r="BL60" s="221"/>
      <c r="BM60" s="221"/>
      <c r="BN60" s="221">
        <v>0.6321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>
        <v>1.95</v>
      </c>
      <c r="CD60" s="248" t="s">
        <v>221</v>
      </c>
      <c r="CE60" s="250">
        <f t="shared" ref="CE60:CE70" si="0">SUM(C60:CD60)</f>
        <v>1258.0021000000002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1183521</v>
      </c>
      <c r="F61" s="185"/>
      <c r="G61" s="184">
        <v>1804218</v>
      </c>
      <c r="H61" s="184"/>
      <c r="I61" s="185"/>
      <c r="J61" s="185"/>
      <c r="K61" s="185"/>
      <c r="L61" s="185"/>
      <c r="M61" s="184"/>
      <c r="N61" s="184"/>
      <c r="O61" s="184"/>
      <c r="P61" s="185">
        <v>3525038</v>
      </c>
      <c r="Q61" s="185">
        <v>1385624</v>
      </c>
      <c r="R61" s="185"/>
      <c r="S61" s="185">
        <v>286331</v>
      </c>
      <c r="T61" s="185"/>
      <c r="U61" s="185">
        <v>1548198</v>
      </c>
      <c r="V61" s="185"/>
      <c r="W61" s="185"/>
      <c r="X61" s="185">
        <v>230388</v>
      </c>
      <c r="Y61" s="185">
        <v>3811613</v>
      </c>
      <c r="Z61" s="185"/>
      <c r="AA61" s="185">
        <v>106196</v>
      </c>
      <c r="AB61" s="185">
        <v>723768</v>
      </c>
      <c r="AC61" s="185">
        <v>83947</v>
      </c>
      <c r="AD61" s="185"/>
      <c r="AE61" s="185">
        <v>1786333</v>
      </c>
      <c r="AF61" s="185"/>
      <c r="AG61" s="185"/>
      <c r="AH61" s="185"/>
      <c r="AI61" s="185"/>
      <c r="AJ61" s="185">
        <v>22813777</v>
      </c>
      <c r="AK61" s="185">
        <v>1095282</v>
      </c>
      <c r="AL61" s="185">
        <v>126246</v>
      </c>
      <c r="AM61" s="185"/>
      <c r="AN61" s="185"/>
      <c r="AO61" s="185"/>
      <c r="AP61" s="185">
        <v>34022412</v>
      </c>
      <c r="AQ61" s="185"/>
      <c r="AR61" s="185"/>
      <c r="AS61" s="185"/>
      <c r="AT61" s="185"/>
      <c r="AU61" s="185"/>
      <c r="AV61" s="185"/>
      <c r="AW61" s="185">
        <v>120949</v>
      </c>
      <c r="AX61" s="185"/>
      <c r="AY61" s="185"/>
      <c r="AZ61" s="185">
        <v>319948</v>
      </c>
      <c r="BA61" s="185"/>
      <c r="BB61" s="185"/>
      <c r="BC61" s="185"/>
      <c r="BD61" s="185"/>
      <c r="BE61" s="185">
        <v>775885</v>
      </c>
      <c r="BF61" s="185">
        <v>1090987</v>
      </c>
      <c r="BG61" s="185">
        <v>128012</v>
      </c>
      <c r="BH61" s="185"/>
      <c r="BI61" s="185"/>
      <c r="BJ61" s="185"/>
      <c r="BK61" s="185"/>
      <c r="BL61" s="185"/>
      <c r="BM61" s="185"/>
      <c r="BN61" s="185">
        <v>890496</v>
      </c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>
        <v>79880</v>
      </c>
      <c r="CD61" s="248" t="s">
        <v>221</v>
      </c>
      <c r="CE61" s="195">
        <f t="shared" si="0"/>
        <v>77939049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365795</v>
      </c>
      <c r="F62" s="195">
        <f t="shared" si="1"/>
        <v>0</v>
      </c>
      <c r="G62" s="195">
        <f t="shared" si="1"/>
        <v>535915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1025637</v>
      </c>
      <c r="Q62" s="195">
        <f t="shared" si="1"/>
        <v>351823</v>
      </c>
      <c r="R62" s="195">
        <f t="shared" si="1"/>
        <v>4</v>
      </c>
      <c r="S62" s="195">
        <f t="shared" si="1"/>
        <v>120795</v>
      </c>
      <c r="T62" s="195">
        <f t="shared" si="1"/>
        <v>0</v>
      </c>
      <c r="U62" s="195">
        <f t="shared" si="1"/>
        <v>532150</v>
      </c>
      <c r="V62" s="195">
        <f t="shared" si="1"/>
        <v>0</v>
      </c>
      <c r="W62" s="195">
        <f t="shared" si="1"/>
        <v>0</v>
      </c>
      <c r="X62" s="195">
        <f t="shared" si="1"/>
        <v>75329</v>
      </c>
      <c r="Y62" s="195">
        <f t="shared" si="1"/>
        <v>1091402</v>
      </c>
      <c r="Z62" s="195">
        <f t="shared" si="1"/>
        <v>0</v>
      </c>
      <c r="AA62" s="195">
        <f t="shared" si="1"/>
        <v>28973</v>
      </c>
      <c r="AB62" s="195">
        <f t="shared" si="1"/>
        <v>177407</v>
      </c>
      <c r="AC62" s="195">
        <f t="shared" si="1"/>
        <v>21164</v>
      </c>
      <c r="AD62" s="195">
        <f t="shared" si="1"/>
        <v>0</v>
      </c>
      <c r="AE62" s="195">
        <f t="shared" si="1"/>
        <v>586669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7143415</v>
      </c>
      <c r="AK62" s="195">
        <f t="shared" si="1"/>
        <v>356962</v>
      </c>
      <c r="AL62" s="195">
        <f t="shared" si="1"/>
        <v>25182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10550999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42687</v>
      </c>
      <c r="AX62" s="195">
        <f t="shared" si="1"/>
        <v>0</v>
      </c>
      <c r="AY62" s="195">
        <f>ROUND(AY47+AY48,0)</f>
        <v>0</v>
      </c>
      <c r="AZ62" s="195">
        <f>ROUND(AZ47+AZ48,0)</f>
        <v>113730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247526</v>
      </c>
      <c r="BF62" s="195">
        <f t="shared" si="1"/>
        <v>535780</v>
      </c>
      <c r="BG62" s="195">
        <f t="shared" si="1"/>
        <v>56885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990892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27149</v>
      </c>
      <c r="CD62" s="248" t="s">
        <v>221</v>
      </c>
      <c r="CE62" s="195">
        <f t="shared" si="0"/>
        <v>25004270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>
        <v>67756</v>
      </c>
      <c r="F63" s="185"/>
      <c r="G63" s="184">
        <v>45706</v>
      </c>
      <c r="H63" s="184"/>
      <c r="I63" s="185"/>
      <c r="J63" s="185"/>
      <c r="K63" s="185"/>
      <c r="L63" s="185"/>
      <c r="M63" s="184"/>
      <c r="N63" s="184"/>
      <c r="O63" s="184"/>
      <c r="P63" s="185">
        <v>294847</v>
      </c>
      <c r="Q63" s="185">
        <v>0</v>
      </c>
      <c r="R63" s="185"/>
      <c r="S63" s="185">
        <v>0</v>
      </c>
      <c r="T63" s="185"/>
      <c r="U63" s="185">
        <v>0</v>
      </c>
      <c r="V63" s="185"/>
      <c r="W63" s="185"/>
      <c r="X63" s="185">
        <v>0</v>
      </c>
      <c r="Y63" s="185">
        <v>35124</v>
      </c>
      <c r="Z63" s="185">
        <v>0</v>
      </c>
      <c r="AA63" s="185">
        <v>0</v>
      </c>
      <c r="AB63" s="185">
        <v>0</v>
      </c>
      <c r="AC63" s="185">
        <v>82105</v>
      </c>
      <c r="AD63" s="185"/>
      <c r="AE63" s="185">
        <v>620</v>
      </c>
      <c r="AF63" s="185"/>
      <c r="AG63" s="185"/>
      <c r="AH63" s="185"/>
      <c r="AI63" s="185"/>
      <c r="AJ63" s="185">
        <v>2481945</v>
      </c>
      <c r="AK63" s="185">
        <v>68523</v>
      </c>
      <c r="AL63" s="185">
        <v>0</v>
      </c>
      <c r="AM63" s="185"/>
      <c r="AN63" s="185"/>
      <c r="AO63" s="185"/>
      <c r="AP63" s="185">
        <v>2651211</v>
      </c>
      <c r="AQ63" s="185"/>
      <c r="AR63" s="185"/>
      <c r="AS63" s="185"/>
      <c r="AT63" s="185"/>
      <c r="AU63" s="185"/>
      <c r="AV63" s="185"/>
      <c r="AW63" s="185">
        <v>0</v>
      </c>
      <c r="AX63" s="185"/>
      <c r="AY63" s="185"/>
      <c r="AZ63" s="185">
        <v>0</v>
      </c>
      <c r="BA63" s="185"/>
      <c r="BB63" s="185"/>
      <c r="BC63" s="185"/>
      <c r="BD63" s="185"/>
      <c r="BE63" s="185">
        <v>213</v>
      </c>
      <c r="BF63" s="185">
        <v>0</v>
      </c>
      <c r="BG63" s="185">
        <v>0</v>
      </c>
      <c r="BH63" s="185"/>
      <c r="BI63" s="185"/>
      <c r="BJ63" s="185"/>
      <c r="BK63" s="185"/>
      <c r="BL63" s="185"/>
      <c r="BM63" s="185"/>
      <c r="BN63" s="185">
        <v>149832476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39202008</v>
      </c>
      <c r="CD63" s="248" t="s">
        <v>221</v>
      </c>
      <c r="CE63" s="195">
        <f t="shared" si="0"/>
        <v>194762534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v>156660</v>
      </c>
      <c r="F64" s="185"/>
      <c r="G64" s="184">
        <v>21132</v>
      </c>
      <c r="H64" s="184"/>
      <c r="I64" s="185"/>
      <c r="J64" s="185"/>
      <c r="K64" s="185"/>
      <c r="L64" s="185"/>
      <c r="M64" s="184"/>
      <c r="N64" s="184"/>
      <c r="O64" s="184"/>
      <c r="P64" s="185">
        <v>2904056</v>
      </c>
      <c r="Q64" s="185">
        <v>133219</v>
      </c>
      <c r="R64" s="185">
        <v>487</v>
      </c>
      <c r="S64" s="185">
        <v>6505797</v>
      </c>
      <c r="T64" s="185"/>
      <c r="U64" s="185">
        <v>1322088</v>
      </c>
      <c r="V64" s="185"/>
      <c r="W64" s="185"/>
      <c r="X64" s="185">
        <v>112755</v>
      </c>
      <c r="Y64" s="185">
        <v>560367</v>
      </c>
      <c r="Z64" s="185"/>
      <c r="AA64" s="185">
        <v>147197</v>
      </c>
      <c r="AB64" s="185">
        <v>1955687</v>
      </c>
      <c r="AC64" s="185">
        <v>14241</v>
      </c>
      <c r="AD64" s="185"/>
      <c r="AE64" s="185">
        <v>47830</v>
      </c>
      <c r="AF64" s="185"/>
      <c r="AG64" s="185"/>
      <c r="AH64" s="185"/>
      <c r="AI64" s="185"/>
      <c r="AJ64" s="185">
        <v>13714262</v>
      </c>
      <c r="AK64" s="185">
        <v>61063</v>
      </c>
      <c r="AL64" s="185">
        <v>2029</v>
      </c>
      <c r="AM64" s="185"/>
      <c r="AN64" s="185"/>
      <c r="AO64" s="185"/>
      <c r="AP64" s="185">
        <v>7852711</v>
      </c>
      <c r="AQ64" s="185"/>
      <c r="AR64" s="185"/>
      <c r="AS64" s="185"/>
      <c r="AT64" s="185"/>
      <c r="AU64" s="185"/>
      <c r="AV64" s="185"/>
      <c r="AW64" s="185">
        <v>865</v>
      </c>
      <c r="AX64" s="185"/>
      <c r="AY64" s="185"/>
      <c r="AZ64" s="185">
        <v>392271</v>
      </c>
      <c r="BA64" s="185">
        <v>-40994</v>
      </c>
      <c r="BB64" s="185"/>
      <c r="BC64" s="185"/>
      <c r="BD64" s="185"/>
      <c r="BE64" s="185">
        <v>67067</v>
      </c>
      <c r="BF64" s="185">
        <v>658271</v>
      </c>
      <c r="BG64" s="185">
        <v>171</v>
      </c>
      <c r="BH64" s="185">
        <v>2</v>
      </c>
      <c r="BI64" s="185"/>
      <c r="BJ64" s="185"/>
      <c r="BK64" s="185"/>
      <c r="BL64" s="185"/>
      <c r="BM64" s="185"/>
      <c r="BN64" s="185">
        <v>-19280</v>
      </c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>
        <v>622</v>
      </c>
      <c r="CD64" s="248" t="s">
        <v>221</v>
      </c>
      <c r="CE64" s="195">
        <f t="shared" si="0"/>
        <v>36570576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>
        <v>11230</v>
      </c>
      <c r="F65" s="184"/>
      <c r="G65" s="184">
        <v>11828</v>
      </c>
      <c r="H65" s="184"/>
      <c r="I65" s="185"/>
      <c r="J65" s="184"/>
      <c r="K65" s="185"/>
      <c r="L65" s="185"/>
      <c r="M65" s="184"/>
      <c r="N65" s="184"/>
      <c r="O65" s="184"/>
      <c r="P65" s="185">
        <v>31191</v>
      </c>
      <c r="Q65" s="185">
        <v>11733</v>
      </c>
      <c r="R65" s="185">
        <v>0</v>
      </c>
      <c r="S65" s="185">
        <v>1937</v>
      </c>
      <c r="T65" s="185"/>
      <c r="U65" s="185">
        <v>13478</v>
      </c>
      <c r="V65" s="185"/>
      <c r="W65" s="185"/>
      <c r="X65" s="185">
        <v>5344</v>
      </c>
      <c r="Y65" s="185">
        <v>11861</v>
      </c>
      <c r="Z65" s="185"/>
      <c r="AA65" s="185">
        <v>22022</v>
      </c>
      <c r="AB65" s="185">
        <v>2433</v>
      </c>
      <c r="AC65" s="185">
        <v>360</v>
      </c>
      <c r="AD65" s="185"/>
      <c r="AE65" s="185">
        <v>18903</v>
      </c>
      <c r="AF65" s="185"/>
      <c r="AG65" s="185"/>
      <c r="AH65" s="185"/>
      <c r="AI65" s="185"/>
      <c r="AJ65" s="185">
        <v>131490</v>
      </c>
      <c r="AK65" s="185">
        <v>960</v>
      </c>
      <c r="AL65" s="185">
        <v>0</v>
      </c>
      <c r="AM65" s="185"/>
      <c r="AN65" s="185"/>
      <c r="AO65" s="185"/>
      <c r="AP65" s="185">
        <v>505445</v>
      </c>
      <c r="AQ65" s="185"/>
      <c r="AR65" s="185"/>
      <c r="AS65" s="185"/>
      <c r="AT65" s="185"/>
      <c r="AU65" s="185"/>
      <c r="AV65" s="185"/>
      <c r="AW65" s="185">
        <v>0</v>
      </c>
      <c r="AX65" s="185"/>
      <c r="AY65" s="185">
        <v>0</v>
      </c>
      <c r="AZ65" s="185">
        <v>3261</v>
      </c>
      <c r="BA65" s="185">
        <v>4286</v>
      </c>
      <c r="BB65" s="185"/>
      <c r="BC65" s="185"/>
      <c r="BD65" s="185"/>
      <c r="BE65" s="185">
        <v>48293</v>
      </c>
      <c r="BF65" s="185">
        <v>220418</v>
      </c>
      <c r="BG65" s="185">
        <v>933</v>
      </c>
      <c r="BH65" s="185">
        <v>986</v>
      </c>
      <c r="BI65" s="185"/>
      <c r="BJ65" s="185"/>
      <c r="BK65" s="185"/>
      <c r="BL65" s="185"/>
      <c r="BM65" s="185"/>
      <c r="BN65" s="185">
        <v>79194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544</v>
      </c>
      <c r="CD65" s="248" t="s">
        <v>221</v>
      </c>
      <c r="CE65" s="195">
        <f t="shared" si="0"/>
        <v>1138130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v>24196</v>
      </c>
      <c r="F66" s="184"/>
      <c r="G66" s="184">
        <v>20543</v>
      </c>
      <c r="H66" s="184"/>
      <c r="I66" s="184"/>
      <c r="J66" s="184"/>
      <c r="K66" s="185"/>
      <c r="L66" s="185"/>
      <c r="M66" s="184"/>
      <c r="N66" s="184"/>
      <c r="O66" s="185"/>
      <c r="P66" s="185">
        <v>527917</v>
      </c>
      <c r="Q66" s="185">
        <v>329</v>
      </c>
      <c r="R66" s="185">
        <v>155772</v>
      </c>
      <c r="S66" s="184">
        <v>0</v>
      </c>
      <c r="T66" s="184"/>
      <c r="U66" s="185">
        <v>907689</v>
      </c>
      <c r="V66" s="185"/>
      <c r="W66" s="185"/>
      <c r="X66" s="185">
        <v>737838</v>
      </c>
      <c r="Y66" s="185">
        <v>3173071</v>
      </c>
      <c r="Z66" s="185"/>
      <c r="AA66" s="185">
        <v>15649</v>
      </c>
      <c r="AB66" s="185">
        <v>122523</v>
      </c>
      <c r="AC66" s="185">
        <v>0</v>
      </c>
      <c r="AD66" s="185"/>
      <c r="AE66" s="185">
        <v>5477</v>
      </c>
      <c r="AF66" s="185"/>
      <c r="AG66" s="185"/>
      <c r="AH66" s="185"/>
      <c r="AI66" s="185"/>
      <c r="AJ66" s="185">
        <v>537350</v>
      </c>
      <c r="AK66" s="185">
        <v>64884</v>
      </c>
      <c r="AL66" s="185">
        <v>16158</v>
      </c>
      <c r="AM66" s="185"/>
      <c r="AN66" s="185"/>
      <c r="AO66" s="185"/>
      <c r="AP66" s="185">
        <v>1744444</v>
      </c>
      <c r="AQ66" s="185"/>
      <c r="AR66" s="185"/>
      <c r="AS66" s="185"/>
      <c r="AT66" s="185"/>
      <c r="AU66" s="185"/>
      <c r="AV66" s="185">
        <v>9715093</v>
      </c>
      <c r="AW66" s="185">
        <v>-5959</v>
      </c>
      <c r="AX66" s="185"/>
      <c r="AY66" s="185">
        <v>442</v>
      </c>
      <c r="AZ66" s="185">
        <v>14356</v>
      </c>
      <c r="BA66" s="185">
        <v>161</v>
      </c>
      <c r="BB66" s="185"/>
      <c r="BC66" s="185"/>
      <c r="BD66" s="185"/>
      <c r="BE66" s="185">
        <v>1188301</v>
      </c>
      <c r="BF66" s="185">
        <v>42920</v>
      </c>
      <c r="BG66" s="185">
        <v>0</v>
      </c>
      <c r="BH66" s="185">
        <v>64034</v>
      </c>
      <c r="BI66" s="185"/>
      <c r="BJ66" s="185"/>
      <c r="BK66" s="185"/>
      <c r="BL66" s="185"/>
      <c r="BM66" s="185"/>
      <c r="BN66" s="185">
        <v>88697</v>
      </c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>
        <v>528327</v>
      </c>
      <c r="CD66" s="248" t="s">
        <v>221</v>
      </c>
      <c r="CE66" s="195">
        <f t="shared" si="0"/>
        <v>19690212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31226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279928</v>
      </c>
      <c r="Q67" s="195">
        <f t="shared" si="3"/>
        <v>4111</v>
      </c>
      <c r="R67" s="195">
        <f t="shared" si="3"/>
        <v>11603</v>
      </c>
      <c r="S67" s="195">
        <f t="shared" si="3"/>
        <v>0</v>
      </c>
      <c r="T67" s="195">
        <f t="shared" si="3"/>
        <v>0</v>
      </c>
      <c r="U67" s="195">
        <f t="shared" si="3"/>
        <v>97537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530901</v>
      </c>
      <c r="Z67" s="195">
        <f t="shared" si="3"/>
        <v>0</v>
      </c>
      <c r="AA67" s="195">
        <f t="shared" si="3"/>
        <v>0</v>
      </c>
      <c r="AB67" s="195">
        <f t="shared" si="3"/>
        <v>26587</v>
      </c>
      <c r="AC67" s="195">
        <f t="shared" si="3"/>
        <v>0</v>
      </c>
      <c r="AD67" s="195">
        <f t="shared" si="3"/>
        <v>0</v>
      </c>
      <c r="AE67" s="195">
        <f t="shared" si="3"/>
        <v>26402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817907</v>
      </c>
      <c r="AK67" s="195">
        <f t="shared" si="3"/>
        <v>826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614988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2288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41038</v>
      </c>
      <c r="BF67" s="195">
        <f t="shared" si="3"/>
        <v>4077</v>
      </c>
      <c r="BG67" s="195">
        <f t="shared" si="3"/>
        <v>0</v>
      </c>
      <c r="BH67" s="195">
        <f t="shared" si="3"/>
        <v>265353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123712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2878484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>
        <v>171875</v>
      </c>
      <c r="F68" s="184"/>
      <c r="G68" s="184">
        <v>165648</v>
      </c>
      <c r="H68" s="184"/>
      <c r="I68" s="184"/>
      <c r="J68" s="184"/>
      <c r="K68" s="185"/>
      <c r="L68" s="185"/>
      <c r="M68" s="184"/>
      <c r="N68" s="184"/>
      <c r="O68" s="184"/>
      <c r="P68" s="185">
        <v>467859</v>
      </c>
      <c r="Q68" s="185">
        <v>172651</v>
      </c>
      <c r="R68" s="185">
        <v>0</v>
      </c>
      <c r="S68" s="185">
        <v>42793</v>
      </c>
      <c r="T68" s="185"/>
      <c r="U68" s="185">
        <v>199866</v>
      </c>
      <c r="V68" s="185"/>
      <c r="W68" s="185"/>
      <c r="X68" s="185">
        <v>81795</v>
      </c>
      <c r="Y68" s="185">
        <v>172688</v>
      </c>
      <c r="Z68" s="185"/>
      <c r="AA68" s="185">
        <v>337042</v>
      </c>
      <c r="AB68" s="185">
        <v>30813</v>
      </c>
      <c r="AC68" s="185">
        <v>0</v>
      </c>
      <c r="AD68" s="185"/>
      <c r="AE68" s="185">
        <v>210512</v>
      </c>
      <c r="AF68" s="185"/>
      <c r="AG68" s="185"/>
      <c r="AH68" s="185"/>
      <c r="AI68" s="185"/>
      <c r="AJ68" s="185">
        <v>2488121</v>
      </c>
      <c r="AK68" s="185">
        <v>56551</v>
      </c>
      <c r="AL68" s="185">
        <v>0</v>
      </c>
      <c r="AM68" s="185"/>
      <c r="AN68" s="185"/>
      <c r="AO68" s="185"/>
      <c r="AP68" s="185">
        <v>3989391</v>
      </c>
      <c r="AQ68" s="185"/>
      <c r="AR68" s="185"/>
      <c r="AS68" s="185"/>
      <c r="AT68" s="185"/>
      <c r="AU68" s="185"/>
      <c r="AV68" s="185"/>
      <c r="AW68" s="185">
        <v>0</v>
      </c>
      <c r="AX68" s="185"/>
      <c r="AY68" s="185"/>
      <c r="AZ68" s="185">
        <v>41073</v>
      </c>
      <c r="BA68" s="185">
        <v>106435</v>
      </c>
      <c r="BB68" s="185"/>
      <c r="BC68" s="185"/>
      <c r="BD68" s="185"/>
      <c r="BE68" s="185">
        <v>203633</v>
      </c>
      <c r="BF68" s="185">
        <v>81021</v>
      </c>
      <c r="BG68" s="185">
        <v>0</v>
      </c>
      <c r="BH68" s="185">
        <v>15093</v>
      </c>
      <c r="BI68" s="185"/>
      <c r="BJ68" s="185"/>
      <c r="BK68" s="185"/>
      <c r="BL68" s="185"/>
      <c r="BM68" s="185"/>
      <c r="BN68" s="185">
        <v>212269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13716</v>
      </c>
      <c r="CD68" s="248" t="s">
        <v>221</v>
      </c>
      <c r="CE68" s="195">
        <f t="shared" si="0"/>
        <v>9260845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v>6379</v>
      </c>
      <c r="F69" s="185"/>
      <c r="G69" s="184">
        <v>19531</v>
      </c>
      <c r="H69" s="184"/>
      <c r="I69" s="185"/>
      <c r="J69" s="185"/>
      <c r="K69" s="185"/>
      <c r="L69" s="185"/>
      <c r="M69" s="184" t="s">
        <v>1270</v>
      </c>
      <c r="N69" s="184"/>
      <c r="O69" s="184"/>
      <c r="P69" s="185">
        <v>185678</v>
      </c>
      <c r="Q69" s="185">
        <v>9305</v>
      </c>
      <c r="R69" s="224">
        <v>190478</v>
      </c>
      <c r="S69" s="185">
        <v>2282</v>
      </c>
      <c r="T69" s="184"/>
      <c r="U69" s="185">
        <v>63714</v>
      </c>
      <c r="V69" s="185"/>
      <c r="W69" s="184"/>
      <c r="X69" s="185">
        <v>289</v>
      </c>
      <c r="Y69" s="185">
        <v>225663</v>
      </c>
      <c r="Z69" s="185"/>
      <c r="AA69" s="185">
        <v>36602</v>
      </c>
      <c r="AB69" s="185">
        <v>47505</v>
      </c>
      <c r="AC69" s="185">
        <v>21257</v>
      </c>
      <c r="AD69" s="185"/>
      <c r="AE69" s="185">
        <v>111346</v>
      </c>
      <c r="AF69" s="185"/>
      <c r="AG69" s="185"/>
      <c r="AH69" s="185"/>
      <c r="AI69" s="185"/>
      <c r="AJ69" s="185">
        <v>2551267</v>
      </c>
      <c r="AK69" s="185">
        <v>67792</v>
      </c>
      <c r="AL69" s="185">
        <v>68</v>
      </c>
      <c r="AM69" s="185"/>
      <c r="AN69" s="185"/>
      <c r="AO69" s="184"/>
      <c r="AP69" s="185">
        <v>2096110</v>
      </c>
      <c r="AQ69" s="184"/>
      <c r="AR69" s="184"/>
      <c r="AS69" s="184"/>
      <c r="AT69" s="184"/>
      <c r="AU69" s="185"/>
      <c r="AV69" s="185"/>
      <c r="AW69" s="185">
        <v>2347</v>
      </c>
      <c r="AX69" s="185"/>
      <c r="AY69" s="185">
        <v>98</v>
      </c>
      <c r="AZ69" s="185">
        <v>11608</v>
      </c>
      <c r="BA69" s="185">
        <v>0</v>
      </c>
      <c r="BB69" s="185"/>
      <c r="BC69" s="185"/>
      <c r="BD69" s="185"/>
      <c r="BE69" s="185">
        <v>15373</v>
      </c>
      <c r="BF69" s="185">
        <v>7020</v>
      </c>
      <c r="BG69" s="185">
        <v>23</v>
      </c>
      <c r="BH69" s="224">
        <v>0</v>
      </c>
      <c r="BI69" s="185"/>
      <c r="BJ69" s="185"/>
      <c r="BK69" s="185"/>
      <c r="BL69" s="185"/>
      <c r="BM69" s="185"/>
      <c r="BN69" s="185">
        <v>4489229</v>
      </c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>
        <v>248</v>
      </c>
      <c r="CD69" s="188">
        <v>291493</v>
      </c>
      <c r="CE69" s="195">
        <f t="shared" si="0"/>
        <v>10452705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72809153</v>
      </c>
      <c r="CE70" s="195">
        <f t="shared" si="0"/>
        <v>72809153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2018638</v>
      </c>
      <c r="F71" s="195">
        <f t="shared" si="5"/>
        <v>0</v>
      </c>
      <c r="G71" s="195">
        <f t="shared" si="5"/>
        <v>2624521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9242151</v>
      </c>
      <c r="Q71" s="195">
        <f t="shared" si="5"/>
        <v>2068795</v>
      </c>
      <c r="R71" s="195">
        <f t="shared" si="5"/>
        <v>358344</v>
      </c>
      <c r="S71" s="195">
        <f t="shared" si="5"/>
        <v>6959935</v>
      </c>
      <c r="T71" s="195">
        <f t="shared" si="5"/>
        <v>0</v>
      </c>
      <c r="U71" s="195">
        <f t="shared" si="5"/>
        <v>4684720</v>
      </c>
      <c r="V71" s="195">
        <f t="shared" si="5"/>
        <v>0</v>
      </c>
      <c r="W71" s="195">
        <f t="shared" si="5"/>
        <v>0</v>
      </c>
      <c r="X71" s="195">
        <f t="shared" si="5"/>
        <v>1243738</v>
      </c>
      <c r="Y71" s="195">
        <f t="shared" si="5"/>
        <v>9612690</v>
      </c>
      <c r="Z71" s="195">
        <f t="shared" si="5"/>
        <v>0</v>
      </c>
      <c r="AA71" s="195">
        <f t="shared" si="5"/>
        <v>693681</v>
      </c>
      <c r="AB71" s="195">
        <f t="shared" si="5"/>
        <v>3086723</v>
      </c>
      <c r="AC71" s="195">
        <f t="shared" si="5"/>
        <v>223074</v>
      </c>
      <c r="AD71" s="195">
        <f t="shared" si="5"/>
        <v>0</v>
      </c>
      <c r="AE71" s="195">
        <f t="shared" si="5"/>
        <v>2794092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52679534</v>
      </c>
      <c r="AK71" s="195">
        <f t="shared" si="6"/>
        <v>1772843</v>
      </c>
      <c r="AL71" s="195">
        <f t="shared" si="6"/>
        <v>169683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64027711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9715093</v>
      </c>
      <c r="AW71" s="195">
        <f t="shared" si="6"/>
        <v>160889</v>
      </c>
      <c r="AX71" s="195">
        <f t="shared" si="6"/>
        <v>0</v>
      </c>
      <c r="AY71" s="195">
        <f t="shared" si="6"/>
        <v>540</v>
      </c>
      <c r="AZ71" s="195">
        <f t="shared" si="6"/>
        <v>898535</v>
      </c>
      <c r="BA71" s="195">
        <f t="shared" si="6"/>
        <v>69888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2587329</v>
      </c>
      <c r="BF71" s="195">
        <f t="shared" si="6"/>
        <v>2640494</v>
      </c>
      <c r="BG71" s="195">
        <f t="shared" si="6"/>
        <v>186024</v>
      </c>
      <c r="BH71" s="195">
        <f t="shared" si="6"/>
        <v>345468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156687685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39852494</v>
      </c>
      <c r="CD71" s="244">
        <f>CD69-CD70</f>
        <v>-72517660</v>
      </c>
      <c r="CE71" s="195">
        <f>SUM(CE61:CE69)-CE70</f>
        <v>304887652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v>2798138</v>
      </c>
      <c r="F73" s="185"/>
      <c r="G73" s="184">
        <v>5030048</v>
      </c>
      <c r="H73" s="184"/>
      <c r="I73" s="185"/>
      <c r="J73" s="185"/>
      <c r="K73" s="185"/>
      <c r="L73" s="185"/>
      <c r="M73" s="184"/>
      <c r="N73" s="184"/>
      <c r="O73" s="184"/>
      <c r="P73" s="185">
        <v>9477669</v>
      </c>
      <c r="Q73" s="185">
        <v>670531</v>
      </c>
      <c r="R73" s="185">
        <v>266121</v>
      </c>
      <c r="S73" s="185">
        <v>6952381</v>
      </c>
      <c r="T73" s="185"/>
      <c r="U73" s="185">
        <v>74572</v>
      </c>
      <c r="V73" s="185"/>
      <c r="W73" s="185"/>
      <c r="X73" s="185">
        <v>9432</v>
      </c>
      <c r="Y73" s="185">
        <v>106947</v>
      </c>
      <c r="Z73" s="185"/>
      <c r="AA73" s="185">
        <v>907</v>
      </c>
      <c r="AB73" s="185">
        <v>587700</v>
      </c>
      <c r="AC73" s="185">
        <v>21506</v>
      </c>
      <c r="AD73" s="185"/>
      <c r="AE73" s="185">
        <v>0</v>
      </c>
      <c r="AF73" s="185"/>
      <c r="AG73" s="185"/>
      <c r="AH73" s="185"/>
      <c r="AI73" s="185"/>
      <c r="AJ73" s="185">
        <v>6593</v>
      </c>
      <c r="AK73" s="185">
        <v>1268620</v>
      </c>
      <c r="AL73" s="185">
        <v>603317</v>
      </c>
      <c r="AM73" s="185"/>
      <c r="AN73" s="185"/>
      <c r="AO73" s="185"/>
      <c r="AP73" s="185">
        <v>120430</v>
      </c>
      <c r="AQ73" s="185"/>
      <c r="AR73" s="185"/>
      <c r="AS73" s="185"/>
      <c r="AT73" s="185"/>
      <c r="AU73" s="185"/>
      <c r="AV73" s="185">
        <f>274057+2153</f>
        <v>276210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28271122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v>788345</v>
      </c>
      <c r="F74" s="185"/>
      <c r="G74" s="184">
        <v>10372</v>
      </c>
      <c r="H74" s="184"/>
      <c r="I74" s="184"/>
      <c r="J74" s="185"/>
      <c r="K74" s="185"/>
      <c r="L74" s="185"/>
      <c r="M74" s="184"/>
      <c r="N74" s="184"/>
      <c r="O74" s="184"/>
      <c r="P74" s="185">
        <f>54378486+7364510</f>
        <v>61742996</v>
      </c>
      <c r="Q74" s="185">
        <v>5111627</v>
      </c>
      <c r="R74" s="185">
        <f>3365660+24231526</f>
        <v>27597186</v>
      </c>
      <c r="S74" s="185">
        <v>8660429.8599999994</v>
      </c>
      <c r="T74" s="185"/>
      <c r="U74" s="185">
        <v>19767569</v>
      </c>
      <c r="V74" s="185"/>
      <c r="W74" s="185"/>
      <c r="X74" s="185">
        <v>8532292</v>
      </c>
      <c r="Y74" s="185">
        <v>61172986</v>
      </c>
      <c r="Z74" s="185"/>
      <c r="AA74" s="185">
        <v>792042</v>
      </c>
      <c r="AB74" s="185">
        <f>7187684</f>
        <v>7187684</v>
      </c>
      <c r="AC74" s="185">
        <v>866</v>
      </c>
      <c r="AD74" s="185"/>
      <c r="AE74" s="185">
        <f>5743572</f>
        <v>5743572</v>
      </c>
      <c r="AF74" s="185"/>
      <c r="AG74" s="185"/>
      <c r="AH74" s="185"/>
      <c r="AI74" s="185"/>
      <c r="AJ74" s="185">
        <v>210023770</v>
      </c>
      <c r="AK74" s="185">
        <v>2741912</v>
      </c>
      <c r="AL74" s="185">
        <v>1364</v>
      </c>
      <c r="AM74" s="185"/>
      <c r="AN74" s="185"/>
      <c r="AO74" s="185"/>
      <c r="AP74" s="185">
        <v>181825049</v>
      </c>
      <c r="AQ74" s="185"/>
      <c r="AR74" s="185"/>
      <c r="AS74" s="185"/>
      <c r="AT74" s="185"/>
      <c r="AU74" s="185"/>
      <c r="AV74" s="185">
        <v>6964376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608664437.86000001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3586483</v>
      </c>
      <c r="F75" s="195">
        <f t="shared" si="9"/>
        <v>0</v>
      </c>
      <c r="G75" s="195">
        <f t="shared" si="9"/>
        <v>5040420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71220665</v>
      </c>
      <c r="Q75" s="195">
        <f t="shared" si="9"/>
        <v>5782158</v>
      </c>
      <c r="R75" s="195">
        <f t="shared" si="9"/>
        <v>27863307</v>
      </c>
      <c r="S75" s="195">
        <f t="shared" si="9"/>
        <v>15612810.859999999</v>
      </c>
      <c r="T75" s="195">
        <f t="shared" si="9"/>
        <v>0</v>
      </c>
      <c r="U75" s="195">
        <f t="shared" si="9"/>
        <v>19842141</v>
      </c>
      <c r="V75" s="195">
        <f t="shared" si="9"/>
        <v>0</v>
      </c>
      <c r="W75" s="195">
        <f t="shared" si="9"/>
        <v>0</v>
      </c>
      <c r="X75" s="195">
        <f t="shared" si="9"/>
        <v>8541724</v>
      </c>
      <c r="Y75" s="195">
        <f t="shared" si="9"/>
        <v>61279933</v>
      </c>
      <c r="Z75" s="195">
        <f t="shared" si="9"/>
        <v>0</v>
      </c>
      <c r="AA75" s="195">
        <f t="shared" si="9"/>
        <v>792949</v>
      </c>
      <c r="AB75" s="195">
        <f t="shared" si="9"/>
        <v>7775384</v>
      </c>
      <c r="AC75" s="195">
        <f t="shared" si="9"/>
        <v>22372</v>
      </c>
      <c r="AD75" s="195">
        <f t="shared" si="9"/>
        <v>0</v>
      </c>
      <c r="AE75" s="195">
        <f t="shared" si="9"/>
        <v>5743572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210030363</v>
      </c>
      <c r="AK75" s="195">
        <f t="shared" si="9"/>
        <v>4010532</v>
      </c>
      <c r="AL75" s="195">
        <f t="shared" si="9"/>
        <v>604681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181945479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7240586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636935559.86000001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v>6867</v>
      </c>
      <c r="F76" s="185"/>
      <c r="G76" s="184">
        <v>4895</v>
      </c>
      <c r="H76" s="184"/>
      <c r="I76" s="185"/>
      <c r="J76" s="185"/>
      <c r="K76" s="185"/>
      <c r="L76" s="185"/>
      <c r="M76" s="185"/>
      <c r="N76" s="185"/>
      <c r="O76" s="185"/>
      <c r="P76" s="185">
        <v>27597</v>
      </c>
      <c r="Q76" s="185">
        <v>6898</v>
      </c>
      <c r="R76" s="185">
        <v>0</v>
      </c>
      <c r="S76" s="185">
        <v>11812</v>
      </c>
      <c r="T76" s="185"/>
      <c r="U76" s="185">
        <v>7833</v>
      </c>
      <c r="V76" s="185"/>
      <c r="W76" s="185"/>
      <c r="X76" s="185">
        <v>3268</v>
      </c>
      <c r="Y76" s="185">
        <v>25353</v>
      </c>
      <c r="Z76" s="185"/>
      <c r="AA76" s="185">
        <v>0</v>
      </c>
      <c r="AB76" s="185">
        <v>2198</v>
      </c>
      <c r="AC76" s="185">
        <v>0</v>
      </c>
      <c r="AD76" s="185"/>
      <c r="AE76" s="185">
        <v>4450</v>
      </c>
      <c r="AF76" s="185"/>
      <c r="AG76" s="185"/>
      <c r="AH76" s="185"/>
      <c r="AI76" s="185"/>
      <c r="AJ76" s="185">
        <v>86795</v>
      </c>
      <c r="AK76" s="185">
        <v>0</v>
      </c>
      <c r="AL76" s="185">
        <v>0</v>
      </c>
      <c r="AM76" s="185"/>
      <c r="AN76" s="185"/>
      <c r="AO76" s="185"/>
      <c r="AP76" s="185">
        <v>97226</v>
      </c>
      <c r="AQ76" s="185"/>
      <c r="AR76" s="185"/>
      <c r="AS76" s="185"/>
      <c r="AT76" s="185"/>
      <c r="AU76" s="185"/>
      <c r="AV76" s="185">
        <v>0</v>
      </c>
      <c r="AW76" s="185">
        <v>0</v>
      </c>
      <c r="AX76" s="185">
        <v>0</v>
      </c>
      <c r="AY76" s="185"/>
      <c r="AZ76" s="185">
        <v>1642</v>
      </c>
      <c r="BA76" s="185"/>
      <c r="BB76" s="185"/>
      <c r="BC76" s="185"/>
      <c r="BD76" s="185"/>
      <c r="BE76" s="185">
        <v>15663</v>
      </c>
      <c r="BF76" s="185">
        <v>1315</v>
      </c>
      <c r="BG76" s="185"/>
      <c r="BH76" s="185">
        <v>3673</v>
      </c>
      <c r="BI76" s="185"/>
      <c r="BJ76" s="185">
        <v>587</v>
      </c>
      <c r="BK76" s="185"/>
      <c r="BL76" s="185"/>
      <c r="BM76" s="185"/>
      <c r="BN76" s="185">
        <v>18469</v>
      </c>
      <c r="BO76" s="185"/>
      <c r="BP76" s="185"/>
      <c r="BQ76" s="185"/>
      <c r="BR76" s="185"/>
      <c r="BS76" s="185"/>
      <c r="BT76" s="185"/>
      <c r="BU76" s="185"/>
      <c r="BV76" s="185">
        <v>17502</v>
      </c>
      <c r="BW76" s="185"/>
      <c r="BX76" s="185"/>
      <c r="BY76" s="185"/>
      <c r="BZ76" s="185"/>
      <c r="CA76" s="185"/>
      <c r="CB76" s="185"/>
      <c r="CC76" s="185">
        <v>31318</v>
      </c>
      <c r="CD76" s="248" t="s">
        <v>221</v>
      </c>
      <c r="CE76" s="195">
        <f t="shared" si="8"/>
        <v>375361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2808</v>
      </c>
      <c r="F77" s="184"/>
      <c r="G77" s="184">
        <v>6018</v>
      </c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8826</v>
      </c>
      <c r="CF77" s="195">
        <f>AY59-CE77</f>
        <v>-8826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6867</v>
      </c>
      <c r="F78" s="184"/>
      <c r="G78" s="184">
        <v>4895</v>
      </c>
      <c r="H78" s="184"/>
      <c r="I78" s="184"/>
      <c r="J78" s="184"/>
      <c r="K78" s="184"/>
      <c r="L78" s="184"/>
      <c r="M78" s="184"/>
      <c r="N78" s="184"/>
      <c r="O78" s="184"/>
      <c r="P78" s="184">
        <v>27597</v>
      </c>
      <c r="Q78" s="184">
        <v>6898</v>
      </c>
      <c r="R78" s="184"/>
      <c r="S78" s="184">
        <v>11812</v>
      </c>
      <c r="T78" s="184"/>
      <c r="U78" s="184">
        <v>7833</v>
      </c>
      <c r="V78" s="184"/>
      <c r="W78" s="184"/>
      <c r="X78" s="184">
        <v>3268</v>
      </c>
      <c r="Y78" s="184">
        <v>25353</v>
      </c>
      <c r="Z78" s="184"/>
      <c r="AA78" s="184"/>
      <c r="AB78" s="184">
        <v>2198</v>
      </c>
      <c r="AC78" s="184"/>
      <c r="AD78" s="184"/>
      <c r="AE78" s="184">
        <v>4450</v>
      </c>
      <c r="AF78" s="184"/>
      <c r="AG78" s="184"/>
      <c r="AH78" s="184"/>
      <c r="AI78" s="184"/>
      <c r="AJ78" s="184">
        <v>86795</v>
      </c>
      <c r="AK78" s="184"/>
      <c r="AL78" s="184"/>
      <c r="AM78" s="184"/>
      <c r="AN78" s="184"/>
      <c r="AO78" s="184"/>
      <c r="AP78" s="184">
        <v>97226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285192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72018</v>
      </c>
      <c r="F79" s="184"/>
      <c r="G79" s="184">
        <v>2072</v>
      </c>
      <c r="H79" s="184"/>
      <c r="I79" s="184"/>
      <c r="J79" s="184"/>
      <c r="K79" s="184"/>
      <c r="L79" s="184"/>
      <c r="M79" s="184"/>
      <c r="N79" s="184"/>
      <c r="O79" s="184"/>
      <c r="P79" s="184">
        <v>153162</v>
      </c>
      <c r="Q79" s="184"/>
      <c r="R79" s="184"/>
      <c r="S79" s="184"/>
      <c r="T79" s="184"/>
      <c r="U79" s="184">
        <v>1033</v>
      </c>
      <c r="V79" s="184"/>
      <c r="W79" s="184"/>
      <c r="X79" s="184"/>
      <c r="Y79" s="184">
        <v>37989</v>
      </c>
      <c r="Z79" s="184"/>
      <c r="AA79" s="184"/>
      <c r="AB79" s="184"/>
      <c r="AC79" s="184"/>
      <c r="AD79" s="184"/>
      <c r="AE79" s="184">
        <v>8756</v>
      </c>
      <c r="AF79" s="184"/>
      <c r="AG79" s="184"/>
      <c r="AH79" s="184"/>
      <c r="AI79" s="184"/>
      <c r="AJ79" s="184">
        <v>11949</v>
      </c>
      <c r="AK79" s="184"/>
      <c r="AL79" s="184"/>
      <c r="AM79" s="184"/>
      <c r="AN79" s="184"/>
      <c r="AO79" s="184"/>
      <c r="AP79" s="184">
        <v>77148</v>
      </c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364127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8.1999999999999993</v>
      </c>
      <c r="F80" s="187"/>
      <c r="G80" s="187">
        <v>9.8800000000000008</v>
      </c>
      <c r="H80" s="187"/>
      <c r="I80" s="187"/>
      <c r="J80" s="187"/>
      <c r="K80" s="187"/>
      <c r="L80" s="187"/>
      <c r="M80" s="187"/>
      <c r="N80" s="187"/>
      <c r="O80" s="187"/>
      <c r="P80" s="187">
        <v>29.62</v>
      </c>
      <c r="Q80" s="187">
        <v>14.04</v>
      </c>
      <c r="R80" s="187">
        <v>0</v>
      </c>
      <c r="S80" s="187">
        <v>0</v>
      </c>
      <c r="T80" s="187"/>
      <c r="U80" s="187">
        <v>0</v>
      </c>
      <c r="V80" s="187"/>
      <c r="W80" s="187"/>
      <c r="X80" s="187"/>
      <c r="Y80" s="187">
        <v>0.83</v>
      </c>
      <c r="Z80" s="187"/>
      <c r="AA80" s="187">
        <v>0</v>
      </c>
      <c r="AB80" s="187">
        <v>0</v>
      </c>
      <c r="AC80" s="187">
        <v>0</v>
      </c>
      <c r="AD80" s="187"/>
      <c r="AE80" s="187">
        <v>0</v>
      </c>
      <c r="AF80" s="187"/>
      <c r="AG80" s="187"/>
      <c r="AH80" s="187"/>
      <c r="AI80" s="187"/>
      <c r="AJ80" s="187">
        <v>28.16</v>
      </c>
      <c r="AK80" s="187">
        <v>0</v>
      </c>
      <c r="AL80" s="187"/>
      <c r="AM80" s="187"/>
      <c r="AN80" s="187"/>
      <c r="AO80" s="187"/>
      <c r="AP80" s="187">
        <v>57.3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148.03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1269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6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/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623</v>
      </c>
      <c r="D111" s="174">
        <v>2942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11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9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20</v>
      </c>
    </row>
    <row r="128" spans="1:5" ht="12.6" customHeight="1" x14ac:dyDescent="0.25">
      <c r="A128" s="173" t="s">
        <v>292</v>
      </c>
      <c r="B128" s="172" t="s">
        <v>256</v>
      </c>
      <c r="C128" s="189">
        <v>20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320</v>
      </c>
      <c r="C138" s="189">
        <v>65</v>
      </c>
      <c r="D138" s="174">
        <v>238</v>
      </c>
      <c r="E138" s="175">
        <f>SUM(B138:D138)</f>
        <v>623</v>
      </c>
    </row>
    <row r="139" spans="1:6" ht="12.6" customHeight="1" x14ac:dyDescent="0.25">
      <c r="A139" s="173" t="s">
        <v>215</v>
      </c>
      <c r="B139" s="174">
        <v>1478</v>
      </c>
      <c r="C139" s="189">
        <v>472</v>
      </c>
      <c r="D139" s="174">
        <v>992</v>
      </c>
      <c r="E139" s="175">
        <f>SUM(B139:D139)</f>
        <v>2942</v>
      </c>
    </row>
    <row r="140" spans="1:6" ht="12.6" customHeight="1" x14ac:dyDescent="0.25">
      <c r="A140" s="173" t="s">
        <v>298</v>
      </c>
      <c r="B140" s="174">
        <v>321233</v>
      </c>
      <c r="C140" s="174">
        <v>197275</v>
      </c>
      <c r="D140" s="174">
        <v>455369</v>
      </c>
      <c r="E140" s="175">
        <f>SUM(B140:D140)</f>
        <v>973877</v>
      </c>
    </row>
    <row r="141" spans="1:6" ht="12.6" customHeight="1" x14ac:dyDescent="0.25">
      <c r="A141" s="173" t="s">
        <v>245</v>
      </c>
      <c r="B141" s="174">
        <v>17039401</v>
      </c>
      <c r="C141" s="189">
        <v>3129210</v>
      </c>
      <c r="D141" s="174">
        <v>8102511</v>
      </c>
      <c r="E141" s="175">
        <f>SUM(B141:D141)</f>
        <v>28271122</v>
      </c>
      <c r="F141" s="199"/>
    </row>
    <row r="142" spans="1:6" ht="12.6" customHeight="1" x14ac:dyDescent="0.25">
      <c r="A142" s="173" t="s">
        <v>246</v>
      </c>
      <c r="B142" s="174">
        <v>270130221</v>
      </c>
      <c r="C142" s="189">
        <v>107493335</v>
      </c>
      <c r="D142" s="174">
        <v>231040881</v>
      </c>
      <c r="E142" s="175">
        <f>SUM(B142:D142)</f>
        <v>608664437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5557698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-127328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715032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14120657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62425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3795738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410167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469881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25004270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9187576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73916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9261492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2901768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553180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3454948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116459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2801076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2917535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1159696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1159696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80000</v>
      </c>
      <c r="C195" s="189">
        <v>43086</v>
      </c>
      <c r="D195" s="174"/>
      <c r="E195" s="175">
        <f t="shared" ref="E195:E203" si="10">SUM(B195:C195)-D195</f>
        <v>123086</v>
      </c>
    </row>
    <row r="196" spans="1:8" ht="12.6" customHeight="1" x14ac:dyDescent="0.25">
      <c r="A196" s="173" t="s">
        <v>333</v>
      </c>
      <c r="B196" s="174">
        <v>267855</v>
      </c>
      <c r="C196" s="189">
        <v>93161</v>
      </c>
      <c r="D196" s="174">
        <v>34997</v>
      </c>
      <c r="E196" s="175">
        <f t="shared" si="10"/>
        <v>326019</v>
      </c>
    </row>
    <row r="197" spans="1:8" ht="12.6" customHeight="1" x14ac:dyDescent="0.25">
      <c r="A197" s="173" t="s">
        <v>334</v>
      </c>
      <c r="B197" s="174">
        <v>1191243</v>
      </c>
      <c r="C197" s="189"/>
      <c r="D197" s="174">
        <v>843562</v>
      </c>
      <c r="E197" s="175">
        <f t="shared" si="10"/>
        <v>347681</v>
      </c>
    </row>
    <row r="198" spans="1:8" ht="12.6" customHeight="1" x14ac:dyDescent="0.25">
      <c r="A198" s="173" t="s">
        <v>335</v>
      </c>
      <c r="B198" s="174">
        <v>3178003</v>
      </c>
      <c r="C198" s="189">
        <v>259900</v>
      </c>
      <c r="D198" s="174">
        <v>276115</v>
      </c>
      <c r="E198" s="175">
        <f t="shared" si="10"/>
        <v>3161788</v>
      </c>
    </row>
    <row r="199" spans="1:8" ht="12.6" customHeight="1" x14ac:dyDescent="0.25">
      <c r="A199" s="173" t="s">
        <v>336</v>
      </c>
      <c r="B199" s="174">
        <v>3810381</v>
      </c>
      <c r="C199" s="189">
        <v>243277</v>
      </c>
      <c r="D199" s="174">
        <v>46477</v>
      </c>
      <c r="E199" s="175">
        <f t="shared" si="10"/>
        <v>4007181</v>
      </c>
    </row>
    <row r="200" spans="1:8" ht="12.6" customHeight="1" x14ac:dyDescent="0.25">
      <c r="A200" s="173" t="s">
        <v>337</v>
      </c>
      <c r="B200" s="174">
        <v>15081039</v>
      </c>
      <c r="C200" s="189">
        <v>5232630</v>
      </c>
      <c r="D200" s="174">
        <v>1682720</v>
      </c>
      <c r="E200" s="175">
        <f t="shared" si="10"/>
        <v>18630949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2481677</v>
      </c>
      <c r="C203" s="189">
        <v>-633403</v>
      </c>
      <c r="D203" s="174"/>
      <c r="E203" s="175">
        <f t="shared" si="10"/>
        <v>1848274</v>
      </c>
    </row>
    <row r="204" spans="1:8" ht="12.6" customHeight="1" x14ac:dyDescent="0.25">
      <c r="A204" s="173" t="s">
        <v>203</v>
      </c>
      <c r="B204" s="175">
        <f>SUM(B195:B203)</f>
        <v>26090198</v>
      </c>
      <c r="C204" s="191">
        <f>SUM(C195:C203)</f>
        <v>5238651</v>
      </c>
      <c r="D204" s="175">
        <f>SUM(D195:D203)</f>
        <v>2883871</v>
      </c>
      <c r="E204" s="175">
        <f>SUM(E195:E203)</f>
        <v>28444978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231490</v>
      </c>
      <c r="C209" s="189">
        <v>4751</v>
      </c>
      <c r="D209" s="174">
        <v>31030</v>
      </c>
      <c r="E209" s="175">
        <f t="shared" ref="E209:E216" si="11">SUM(B209:C209)-D209</f>
        <v>205211</v>
      </c>
      <c r="H209" s="258"/>
    </row>
    <row r="210" spans="1:8" ht="12.6" customHeight="1" x14ac:dyDescent="0.25">
      <c r="A210" s="173" t="s">
        <v>334</v>
      </c>
      <c r="B210" s="174">
        <v>838633</v>
      </c>
      <c r="C210" s="189">
        <v>36937</v>
      </c>
      <c r="D210" s="174">
        <v>747390</v>
      </c>
      <c r="E210" s="175">
        <f t="shared" si="11"/>
        <v>128180</v>
      </c>
      <c r="H210" s="258"/>
    </row>
    <row r="211" spans="1:8" ht="12.6" customHeight="1" x14ac:dyDescent="0.25">
      <c r="A211" s="173" t="s">
        <v>335</v>
      </c>
      <c r="B211" s="174">
        <v>241165</v>
      </c>
      <c r="C211" s="189">
        <v>220122</v>
      </c>
      <c r="D211" s="174">
        <v>97465</v>
      </c>
      <c r="E211" s="175">
        <f t="shared" si="11"/>
        <v>363822</v>
      </c>
      <c r="H211" s="258"/>
    </row>
    <row r="212" spans="1:8" ht="12.6" customHeight="1" x14ac:dyDescent="0.25">
      <c r="A212" s="173" t="s">
        <v>336</v>
      </c>
      <c r="B212" s="174">
        <v>1084466</v>
      </c>
      <c r="C212" s="189">
        <v>466361</v>
      </c>
      <c r="D212" s="174">
        <v>25745</v>
      </c>
      <c r="E212" s="175">
        <f t="shared" si="11"/>
        <v>1525082</v>
      </c>
      <c r="H212" s="258"/>
    </row>
    <row r="213" spans="1:8" ht="12.6" customHeight="1" x14ac:dyDescent="0.25">
      <c r="A213" s="173" t="s">
        <v>337</v>
      </c>
      <c r="B213" s="174">
        <v>7903449</v>
      </c>
      <c r="C213" s="189">
        <v>2150315</v>
      </c>
      <c r="D213" s="174">
        <v>1168231</v>
      </c>
      <c r="E213" s="175">
        <f t="shared" si="11"/>
        <v>8885533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10299203</v>
      </c>
      <c r="C217" s="191">
        <f>SUM(C208:C216)</f>
        <v>2878486</v>
      </c>
      <c r="D217" s="175">
        <f>SUM(D208:D216)</f>
        <v>2069861</v>
      </c>
      <c r="E217" s="175">
        <f>SUM(E208:E216)</f>
        <v>11107828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0" t="s">
        <v>1255</v>
      </c>
      <c r="C220" s="290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5663847</v>
      </c>
      <c r="D221" s="172">
        <f>C221</f>
        <v>5663847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172405992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81710745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6605971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56975825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317698533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2330466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3737863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6068329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0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2185644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2185644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331616353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5338046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75897837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33766208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562209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15594209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3064820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1447597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68138510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123086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326019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3509468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4007180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18630948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1848274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28444975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11107828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17337147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4027599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4027599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89503256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>
        <v>17552810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41885851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3156156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3927493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8605258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75127568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13964958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410730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89503256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89503256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28271123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608664437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636935560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5663847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317698533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6068329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2185644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331616353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305319207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72809153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72809153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378128360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77939051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25004264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194762533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36570570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1138130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19690212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2878485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9261381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3454948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2917535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1159696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2920527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377697332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431028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-20293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410735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410735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Confluence Health: Wenatchee Valley Hospital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623</v>
      </c>
      <c r="C414" s="194">
        <f>E138</f>
        <v>623</v>
      </c>
      <c r="D414" s="179"/>
    </row>
    <row r="415" spans="1:5" ht="12.6" customHeight="1" x14ac:dyDescent="0.25">
      <c r="A415" s="179" t="s">
        <v>464</v>
      </c>
      <c r="B415" s="179">
        <f>D111</f>
        <v>2942</v>
      </c>
      <c r="C415" s="179">
        <f>E139</f>
        <v>2942</v>
      </c>
      <c r="D415" s="194">
        <f>SUM(C59:H59)+N59</f>
        <v>2942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77939051</v>
      </c>
      <c r="C427" s="179">
        <f t="shared" ref="C427:C434" si="13">CE61</f>
        <v>77939049</v>
      </c>
      <c r="D427" s="179"/>
    </row>
    <row r="428" spans="1:7" ht="12.6" customHeight="1" x14ac:dyDescent="0.25">
      <c r="A428" s="179" t="s">
        <v>3</v>
      </c>
      <c r="B428" s="179">
        <f t="shared" si="12"/>
        <v>25004264</v>
      </c>
      <c r="C428" s="179">
        <f t="shared" si="13"/>
        <v>25004270</v>
      </c>
      <c r="D428" s="179">
        <f>D173</f>
        <v>25004270</v>
      </c>
    </row>
    <row r="429" spans="1:7" ht="12.6" customHeight="1" x14ac:dyDescent="0.25">
      <c r="A429" s="179" t="s">
        <v>236</v>
      </c>
      <c r="B429" s="179">
        <f t="shared" si="12"/>
        <v>194762533</v>
      </c>
      <c r="C429" s="179">
        <f t="shared" si="13"/>
        <v>194762534</v>
      </c>
      <c r="D429" s="179"/>
    </row>
    <row r="430" spans="1:7" ht="12.6" customHeight="1" x14ac:dyDescent="0.25">
      <c r="A430" s="179" t="s">
        <v>237</v>
      </c>
      <c r="B430" s="179">
        <f t="shared" si="12"/>
        <v>36570570</v>
      </c>
      <c r="C430" s="179">
        <f t="shared" si="13"/>
        <v>36570576</v>
      </c>
      <c r="D430" s="179"/>
    </row>
    <row r="431" spans="1:7" ht="12.6" customHeight="1" x14ac:dyDescent="0.25">
      <c r="A431" s="179" t="s">
        <v>444</v>
      </c>
      <c r="B431" s="179">
        <f t="shared" si="12"/>
        <v>1138130</v>
      </c>
      <c r="C431" s="179">
        <f t="shared" si="13"/>
        <v>1138130</v>
      </c>
      <c r="D431" s="179"/>
    </row>
    <row r="432" spans="1:7" ht="12.6" customHeight="1" x14ac:dyDescent="0.25">
      <c r="A432" s="179" t="s">
        <v>445</v>
      </c>
      <c r="B432" s="179">
        <f t="shared" si="12"/>
        <v>19690212</v>
      </c>
      <c r="C432" s="179">
        <f t="shared" si="13"/>
        <v>19690212</v>
      </c>
      <c r="D432" s="179"/>
    </row>
    <row r="433" spans="1:7" ht="12.6" customHeight="1" x14ac:dyDescent="0.25">
      <c r="A433" s="179" t="s">
        <v>6</v>
      </c>
      <c r="B433" s="179">
        <f t="shared" si="12"/>
        <v>2878485</v>
      </c>
      <c r="C433" s="179">
        <f t="shared" si="13"/>
        <v>2878484</v>
      </c>
      <c r="D433" s="179">
        <f>C217</f>
        <v>2878486</v>
      </c>
    </row>
    <row r="434" spans="1:7" ht="12.6" customHeight="1" x14ac:dyDescent="0.25">
      <c r="A434" s="179" t="s">
        <v>474</v>
      </c>
      <c r="B434" s="179">
        <f t="shared" si="12"/>
        <v>9261381</v>
      </c>
      <c r="C434" s="179">
        <f t="shared" si="13"/>
        <v>9260845</v>
      </c>
      <c r="D434" s="179">
        <f>D177</f>
        <v>9261492</v>
      </c>
    </row>
    <row r="435" spans="1:7" ht="12.6" customHeight="1" x14ac:dyDescent="0.25">
      <c r="A435" s="179" t="s">
        <v>447</v>
      </c>
      <c r="B435" s="179">
        <f t="shared" si="12"/>
        <v>3454948</v>
      </c>
      <c r="C435" s="179"/>
      <c r="D435" s="179">
        <f>D181</f>
        <v>3454948</v>
      </c>
    </row>
    <row r="436" spans="1:7" ht="12.6" customHeight="1" x14ac:dyDescent="0.25">
      <c r="A436" s="179" t="s">
        <v>475</v>
      </c>
      <c r="B436" s="179">
        <f t="shared" si="12"/>
        <v>2917535</v>
      </c>
      <c r="C436" s="179"/>
      <c r="D436" s="179">
        <f>D186</f>
        <v>2917535</v>
      </c>
    </row>
    <row r="437" spans="1:7" ht="12.6" customHeight="1" x14ac:dyDescent="0.25">
      <c r="A437" s="194" t="s">
        <v>449</v>
      </c>
      <c r="B437" s="194">
        <f t="shared" si="12"/>
        <v>1159696</v>
      </c>
      <c r="C437" s="194"/>
      <c r="D437" s="194">
        <f>D190</f>
        <v>1159696</v>
      </c>
    </row>
    <row r="438" spans="1:7" ht="12.6" customHeight="1" x14ac:dyDescent="0.25">
      <c r="A438" s="194" t="s">
        <v>476</v>
      </c>
      <c r="B438" s="194">
        <f>C386+C387+C388</f>
        <v>7532179</v>
      </c>
      <c r="C438" s="194">
        <f>CD69</f>
        <v>291493</v>
      </c>
      <c r="D438" s="194">
        <f>D181+D186+D190</f>
        <v>7532179</v>
      </c>
    </row>
    <row r="439" spans="1:7" ht="12.6" customHeight="1" x14ac:dyDescent="0.25">
      <c r="A439" s="179" t="s">
        <v>451</v>
      </c>
      <c r="B439" s="194">
        <f>C389</f>
        <v>2920527</v>
      </c>
      <c r="C439" s="194">
        <f>SUM(C69:CC69)</f>
        <v>10161212</v>
      </c>
      <c r="D439" s="179"/>
    </row>
    <row r="440" spans="1:7" ht="12.6" customHeight="1" x14ac:dyDescent="0.25">
      <c r="A440" s="179" t="s">
        <v>477</v>
      </c>
      <c r="B440" s="194">
        <f>B438+B439</f>
        <v>10452706</v>
      </c>
      <c r="C440" s="194">
        <f>CE69</f>
        <v>10452705</v>
      </c>
      <c r="D440" s="179"/>
    </row>
    <row r="441" spans="1:7" ht="12.6" customHeight="1" x14ac:dyDescent="0.25">
      <c r="A441" s="179" t="s">
        <v>478</v>
      </c>
      <c r="B441" s="179">
        <f>D390</f>
        <v>377697332</v>
      </c>
      <c r="C441" s="179">
        <f>SUM(C427:C437)+C440</f>
        <v>377696805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5663847</v>
      </c>
      <c r="C444" s="179">
        <f>C363</f>
        <v>5663847</v>
      </c>
      <c r="D444" s="179"/>
    </row>
    <row r="445" spans="1:7" ht="12.6" customHeight="1" x14ac:dyDescent="0.25">
      <c r="A445" s="179" t="s">
        <v>343</v>
      </c>
      <c r="B445" s="179">
        <f>D229</f>
        <v>317698533</v>
      </c>
      <c r="C445" s="179">
        <f>C364</f>
        <v>317698533</v>
      </c>
      <c r="D445" s="179"/>
    </row>
    <row r="446" spans="1:7" ht="12.6" customHeight="1" x14ac:dyDescent="0.25">
      <c r="A446" s="179" t="s">
        <v>351</v>
      </c>
      <c r="B446" s="179">
        <f>D236</f>
        <v>6068329</v>
      </c>
      <c r="C446" s="179">
        <f>C365</f>
        <v>6068329</v>
      </c>
      <c r="D446" s="179"/>
    </row>
    <row r="447" spans="1:7" ht="12.6" customHeight="1" x14ac:dyDescent="0.25">
      <c r="A447" s="179" t="s">
        <v>356</v>
      </c>
      <c r="B447" s="179">
        <f>D240</f>
        <v>2185644</v>
      </c>
      <c r="C447" s="179">
        <f>C366</f>
        <v>2185644</v>
      </c>
      <c r="D447" s="179"/>
    </row>
    <row r="448" spans="1:7" ht="12.6" customHeight="1" x14ac:dyDescent="0.25">
      <c r="A448" s="179" t="s">
        <v>358</v>
      </c>
      <c r="B448" s="179">
        <f>D242</f>
        <v>331616353</v>
      </c>
      <c r="C448" s="179">
        <f>D367</f>
        <v>331616353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2330466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3737863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72809153</v>
      </c>
      <c r="C458" s="194">
        <f>CE70</f>
        <v>72809153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28271123</v>
      </c>
      <c r="C463" s="194">
        <f>CE73</f>
        <v>28271122</v>
      </c>
      <c r="D463" s="194">
        <f>E141+E147+E153</f>
        <v>28271122</v>
      </c>
    </row>
    <row r="464" spans="1:7" ht="12.6" customHeight="1" x14ac:dyDescent="0.25">
      <c r="A464" s="179" t="s">
        <v>246</v>
      </c>
      <c r="B464" s="194">
        <f>C360</f>
        <v>608664437</v>
      </c>
      <c r="C464" s="194">
        <f>CE74</f>
        <v>608664437.86000001</v>
      </c>
      <c r="D464" s="194">
        <f>E142+E148+E154</f>
        <v>608664437</v>
      </c>
    </row>
    <row r="465" spans="1:7" ht="12.6" customHeight="1" x14ac:dyDescent="0.25">
      <c r="A465" s="179" t="s">
        <v>247</v>
      </c>
      <c r="B465" s="194">
        <f>D361</f>
        <v>636935560</v>
      </c>
      <c r="C465" s="194">
        <f>CE75</f>
        <v>636935559.86000001</v>
      </c>
      <c r="D465" s="194">
        <f>D463+D464</f>
        <v>636935559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123086</v>
      </c>
      <c r="C468" s="179">
        <f>E195</f>
        <v>123086</v>
      </c>
      <c r="D468" s="179"/>
    </row>
    <row r="469" spans="1:7" ht="12.6" customHeight="1" x14ac:dyDescent="0.25">
      <c r="A469" s="179" t="s">
        <v>333</v>
      </c>
      <c r="B469" s="179">
        <f t="shared" si="14"/>
        <v>326019</v>
      </c>
      <c r="C469" s="179">
        <f>E196</f>
        <v>326019</v>
      </c>
      <c r="D469" s="179"/>
    </row>
    <row r="470" spans="1:7" ht="12.6" customHeight="1" x14ac:dyDescent="0.25">
      <c r="A470" s="179" t="s">
        <v>334</v>
      </c>
      <c r="B470" s="179">
        <f t="shared" si="14"/>
        <v>3509468</v>
      </c>
      <c r="C470" s="179">
        <f>E197</f>
        <v>347681</v>
      </c>
      <c r="D470" s="179"/>
    </row>
    <row r="471" spans="1:7" ht="12.6" customHeight="1" x14ac:dyDescent="0.25">
      <c r="A471" s="179" t="s">
        <v>494</v>
      </c>
      <c r="B471" s="179">
        <f t="shared" si="14"/>
        <v>4007180</v>
      </c>
      <c r="C471" s="179">
        <f>E198</f>
        <v>3161788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4007181</v>
      </c>
      <c r="D472" s="179"/>
    </row>
    <row r="473" spans="1:7" ht="12.6" customHeight="1" x14ac:dyDescent="0.25">
      <c r="A473" s="179" t="s">
        <v>495</v>
      </c>
      <c r="B473" s="179">
        <f t="shared" si="14"/>
        <v>18630948</v>
      </c>
      <c r="C473" s="179">
        <f>SUM(E200:E201)</f>
        <v>18630949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1848274</v>
      </c>
      <c r="C475" s="179">
        <f>E203</f>
        <v>1848274</v>
      </c>
      <c r="D475" s="179"/>
    </row>
    <row r="476" spans="1:7" ht="12.6" customHeight="1" x14ac:dyDescent="0.25">
      <c r="A476" s="179" t="s">
        <v>203</v>
      </c>
      <c r="B476" s="179">
        <f>D275</f>
        <v>28444975</v>
      </c>
      <c r="C476" s="179">
        <f>E204</f>
        <v>28444978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11107828</v>
      </c>
      <c r="C478" s="179">
        <f>E217</f>
        <v>11107828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89503256</v>
      </c>
    </row>
    <row r="482" spans="1:12" ht="12.6" customHeight="1" x14ac:dyDescent="0.25">
      <c r="A482" s="180" t="s">
        <v>499</v>
      </c>
      <c r="C482" s="180">
        <f>D339</f>
        <v>89503256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205</v>
      </c>
      <c r="B493" s="260" t="s">
        <v>1267</v>
      </c>
      <c r="C493" s="260" t="str">
        <f>RIGHT(C82,4)</f>
        <v>2018</v>
      </c>
      <c r="D493" s="260" t="s">
        <v>1267</v>
      </c>
      <c r="E493" s="260" t="str">
        <f>RIGHT(C82,4)</f>
        <v>2018</v>
      </c>
      <c r="F493" s="260" t="s">
        <v>1267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0</v>
      </c>
      <c r="C496" s="239">
        <f>C71</f>
        <v>0</v>
      </c>
      <c r="D496" s="239"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2422925</v>
      </c>
      <c r="C498" s="239">
        <f>E71</f>
        <v>2018638</v>
      </c>
      <c r="D498" s="239">
        <v>1286</v>
      </c>
      <c r="E498" s="180">
        <f>E59</f>
        <v>936</v>
      </c>
      <c r="F498" s="262">
        <f t="shared" si="15"/>
        <v>1884.078538102644</v>
      </c>
      <c r="G498" s="262">
        <f t="shared" si="15"/>
        <v>2156.6645299145298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2128086</v>
      </c>
      <c r="C500" s="239">
        <f>G71</f>
        <v>2624521</v>
      </c>
      <c r="D500" s="239">
        <v>1661</v>
      </c>
      <c r="E500" s="180">
        <f>G59</f>
        <v>2006</v>
      </c>
      <c r="F500" s="262">
        <f t="shared" si="15"/>
        <v>1281.2077062010837</v>
      </c>
      <c r="G500" s="262">
        <f t="shared" si="15"/>
        <v>1308.3354935194416</v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2" t="str">
        <f t="shared" si="15"/>
        <v/>
      </c>
      <c r="G503" s="262" t="str">
        <f t="shared" si="15"/>
        <v/>
      </c>
      <c r="H503" s="264" t="str">
        <f t="shared" si="16"/>
        <v/>
      </c>
      <c r="I503" s="266"/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2" t="str">
        <f t="shared" si="15"/>
        <v/>
      </c>
      <c r="G508" s="262" t="str">
        <f t="shared" si="15"/>
        <v/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12991896.68</v>
      </c>
      <c r="C509" s="239">
        <f>P71</f>
        <v>9242151</v>
      </c>
      <c r="D509" s="239">
        <v>386294</v>
      </c>
      <c r="E509" s="180">
        <f>P59</f>
        <v>377479</v>
      </c>
      <c r="F509" s="262">
        <f t="shared" si="15"/>
        <v>33.632147224652726</v>
      </c>
      <c r="G509" s="262">
        <f t="shared" si="15"/>
        <v>24.483881222531586</v>
      </c>
      <c r="H509" s="264">
        <f t="shared" si="16"/>
        <v>-0.27200957289504735</v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2050288</v>
      </c>
      <c r="C510" s="239">
        <f>Q71</f>
        <v>2068795</v>
      </c>
      <c r="D510" s="239">
        <v>195336</v>
      </c>
      <c r="E510" s="180">
        <f>Q59</f>
        <v>183134</v>
      </c>
      <c r="F510" s="262">
        <f t="shared" si="15"/>
        <v>10.496211655813573</v>
      </c>
      <c r="G510" s="262">
        <f t="shared" si="15"/>
        <v>11.296618869243286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543562</v>
      </c>
      <c r="C511" s="239">
        <f>R71</f>
        <v>358344</v>
      </c>
      <c r="D511" s="239">
        <v>386243</v>
      </c>
      <c r="E511" s="180">
        <f>R59</f>
        <v>203214</v>
      </c>
      <c r="F511" s="262">
        <f t="shared" si="15"/>
        <v>1.4073057634701471</v>
      </c>
      <c r="G511" s="262">
        <f t="shared" si="15"/>
        <v>1.7633824441229442</v>
      </c>
      <c r="H511" s="264">
        <f t="shared" si="16"/>
        <v>0.25302012533138507</v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356129</v>
      </c>
      <c r="C512" s="239">
        <f>S71</f>
        <v>6959935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6419600</v>
      </c>
      <c r="C514" s="239">
        <f>U71</f>
        <v>4684720</v>
      </c>
      <c r="D514" s="239">
        <v>406172</v>
      </c>
      <c r="E514" s="180">
        <f>U59</f>
        <v>448337</v>
      </c>
      <c r="F514" s="262">
        <f t="shared" si="17"/>
        <v>15.805126892055583</v>
      </c>
      <c r="G514" s="262">
        <f t="shared" si="17"/>
        <v>10.449104133720839</v>
      </c>
      <c r="H514" s="264">
        <f t="shared" si="16"/>
        <v>-0.3388788204558445</v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0</v>
      </c>
      <c r="C515" s="239">
        <f>V71</f>
        <v>0</v>
      </c>
      <c r="D515" s="239"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0</v>
      </c>
      <c r="C516" s="239">
        <f>W71</f>
        <v>0</v>
      </c>
      <c r="D516" s="239"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1062586</v>
      </c>
      <c r="C517" s="239">
        <f>X71</f>
        <v>1243738</v>
      </c>
      <c r="D517" s="239"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9136908</v>
      </c>
      <c r="C518" s="239">
        <f>Y71</f>
        <v>9612690</v>
      </c>
      <c r="D518" s="239">
        <v>586384</v>
      </c>
      <c r="E518" s="180">
        <f>Y59</f>
        <v>616573</v>
      </c>
      <c r="F518" s="262">
        <f t="shared" si="17"/>
        <v>15.581782586155148</v>
      </c>
      <c r="G518" s="262">
        <f t="shared" si="17"/>
        <v>15.590514018615801</v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339918</v>
      </c>
      <c r="C520" s="239">
        <f>AA71</f>
        <v>693681</v>
      </c>
      <c r="D520" s="239">
        <v>14295</v>
      </c>
      <c r="E520" s="180">
        <f>AA59</f>
        <v>9418</v>
      </c>
      <c r="F520" s="262">
        <f t="shared" si="17"/>
        <v>23.778803777544596</v>
      </c>
      <c r="G520" s="262">
        <f t="shared" si="17"/>
        <v>73.654809938415795</v>
      </c>
      <c r="H520" s="264">
        <f t="shared" si="16"/>
        <v>2.0974985380875792</v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1860461</v>
      </c>
      <c r="C521" s="239">
        <f>AB71</f>
        <v>3086723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91720</v>
      </c>
      <c r="C522" s="239">
        <f>AC71</f>
        <v>223074</v>
      </c>
      <c r="D522" s="239">
        <v>52</v>
      </c>
      <c r="E522" s="180">
        <f>AC59</f>
        <v>131</v>
      </c>
      <c r="F522" s="262">
        <f t="shared" si="17"/>
        <v>1763.8461538461538</v>
      </c>
      <c r="G522" s="262">
        <f t="shared" si="17"/>
        <v>1702.854961832061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2618873</v>
      </c>
      <c r="C524" s="239">
        <f>AE71</f>
        <v>2794092</v>
      </c>
      <c r="D524" s="239">
        <v>64474</v>
      </c>
      <c r="E524" s="180">
        <f>AE59</f>
        <v>87099</v>
      </c>
      <c r="F524" s="262">
        <f t="shared" si="17"/>
        <v>40.619055743400438</v>
      </c>
      <c r="G524" s="262">
        <f t="shared" si="17"/>
        <v>32.07949574621982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0</v>
      </c>
      <c r="C526" s="239">
        <f>AG71</f>
        <v>0</v>
      </c>
      <c r="D526" s="239"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37549559</v>
      </c>
      <c r="C529" s="239">
        <f>AJ71</f>
        <v>52679534</v>
      </c>
      <c r="D529" s="239">
        <v>327577</v>
      </c>
      <c r="E529" s="180">
        <f>AJ59</f>
        <v>368018</v>
      </c>
      <c r="F529" s="262">
        <f t="shared" si="18"/>
        <v>114.62819123442732</v>
      </c>
      <c r="G529" s="262">
        <f t="shared" si="18"/>
        <v>143.1439060045976</v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1809636</v>
      </c>
      <c r="C530" s="239">
        <f>AK71</f>
        <v>1772843</v>
      </c>
      <c r="D530" s="239">
        <v>6570</v>
      </c>
      <c r="E530" s="180">
        <f>AK59</f>
        <v>8056</v>
      </c>
      <c r="F530" s="262">
        <f t="shared" si="18"/>
        <v>275.43926940639267</v>
      </c>
      <c r="G530" s="262">
        <f t="shared" si="18"/>
        <v>220.06492055610724</v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153046</v>
      </c>
      <c r="C531" s="239">
        <f>AL71</f>
        <v>169683</v>
      </c>
      <c r="D531" s="239">
        <v>874</v>
      </c>
      <c r="E531" s="180">
        <f>AL59</f>
        <v>1371</v>
      </c>
      <c r="F531" s="262">
        <f t="shared" si="18"/>
        <v>175.10983981693363</v>
      </c>
      <c r="G531" s="262">
        <f t="shared" si="18"/>
        <v>123.76586433260394</v>
      </c>
      <c r="H531" s="264">
        <f t="shared" si="16"/>
        <v>-0.29321011051124601</v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63072757</v>
      </c>
      <c r="C535" s="239">
        <f>AP71</f>
        <v>64027711</v>
      </c>
      <c r="D535" s="239">
        <v>517147</v>
      </c>
      <c r="E535" s="180">
        <f>AP59</f>
        <v>520207</v>
      </c>
      <c r="F535" s="262">
        <f t="shared" si="18"/>
        <v>121.96291770038306</v>
      </c>
      <c r="G535" s="262">
        <f t="shared" si="18"/>
        <v>123.08121766912018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3270229</v>
      </c>
      <c r="C541" s="239">
        <f>AV71</f>
        <v>9715093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199377</v>
      </c>
      <c r="C542" s="239">
        <f>AW71</f>
        <v>160889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83</v>
      </c>
      <c r="C544" s="239">
        <f>AY71</f>
        <v>540</v>
      </c>
      <c r="D544" s="239">
        <v>0</v>
      </c>
      <c r="E544" s="180">
        <f>AY59</f>
        <v>0</v>
      </c>
      <c r="F544" s="262" t="str">
        <f t="shared" ref="F544:G550" si="19">IF(B544=0,"",IF(D544=0,"",B544/D544))</f>
        <v/>
      </c>
      <c r="G544" s="262" t="str">
        <f t="shared" si="19"/>
        <v/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659351.24</v>
      </c>
      <c r="C545" s="239">
        <f>AZ71</f>
        <v>898535</v>
      </c>
      <c r="D545" s="239">
        <v>8841</v>
      </c>
      <c r="E545" s="180">
        <f>AZ59</f>
        <v>8226</v>
      </c>
      <c r="F545" s="262">
        <f t="shared" si="19"/>
        <v>74.578807827168873</v>
      </c>
      <c r="G545" s="262">
        <f t="shared" si="19"/>
        <v>109.23109652321907</v>
      </c>
      <c r="H545" s="264">
        <f t="shared" si="16"/>
        <v>0.46463988505091725</v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33345</v>
      </c>
      <c r="C546" s="239">
        <f>BA71</f>
        <v>69888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0</v>
      </c>
      <c r="C549" s="239">
        <f>BD71</f>
        <v>0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2168416</v>
      </c>
      <c r="C550" s="239">
        <f>BE71</f>
        <v>2587329</v>
      </c>
      <c r="D550" s="239">
        <v>375361</v>
      </c>
      <c r="E550" s="180">
        <f>BE59</f>
        <v>375361</v>
      </c>
      <c r="F550" s="262">
        <f t="shared" si="19"/>
        <v>5.7768814554522177</v>
      </c>
      <c r="G550" s="262">
        <f t="shared" si="19"/>
        <v>6.8929084268211138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2305819</v>
      </c>
      <c r="C551" s="239">
        <f>BF71</f>
        <v>2640494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173221</v>
      </c>
      <c r="C552" s="239">
        <f>BG71</f>
        <v>186024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411767</v>
      </c>
      <c r="C553" s="239">
        <f>BH71</f>
        <v>345468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0</v>
      </c>
      <c r="C555" s="239">
        <f>BJ71</f>
        <v>0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3866</v>
      </c>
      <c r="C556" s="239">
        <f>BK71</f>
        <v>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0</v>
      </c>
      <c r="C557" s="239">
        <f>BL71</f>
        <v>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167236533</v>
      </c>
      <c r="C559" s="239">
        <f>BN71</f>
        <v>156687685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552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921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3525</v>
      </c>
      <c r="C567" s="239">
        <f>BV71</f>
        <v>0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9525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0</v>
      </c>
      <c r="C570" s="239">
        <f>BY71</f>
        <v>0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0</v>
      </c>
      <c r="C572" s="239">
        <f>CA71</f>
        <v>0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44383911</v>
      </c>
      <c r="C574" s="239">
        <f>CC71</f>
        <v>39852494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-79044480</v>
      </c>
      <c r="C575" s="239">
        <f>CD71</f>
        <v>-72517660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359698</v>
      </c>
      <c r="E612" s="180">
        <f>SUM(C624:D647)+SUM(C668:D713)</f>
        <v>117954860.40010232</v>
      </c>
      <c r="F612" s="180">
        <f>CE64-(AX64+BD64+BE64+BG64+BJ64+BN64+BP64+BQ64+CB64+CC64+CD64)</f>
        <v>36521996</v>
      </c>
      <c r="G612" s="180">
        <f>CE77-(AX77+AY77+BD77+BE77+BG77+BJ77+BN77+BP77+BQ77+CB77+CC77+CD77)</f>
        <v>8826</v>
      </c>
      <c r="H612" s="197">
        <f>CE60-(AX60+AY60+AZ60+BD60+BE60+BG60+BJ60+BN60+BO60+BP60+BQ60+BR60+CB60+CC60+CD60)</f>
        <v>1227.9600000000003</v>
      </c>
      <c r="I612" s="180">
        <f>CE78-(AX78+AY78+AZ78+BD78+BE78+BF78+BG78+BJ78+BN78+BO78+BP78+BQ78+BR78+CB78+CC78+CD78)</f>
        <v>285192</v>
      </c>
      <c r="J612" s="180">
        <f>CE79-(AX79+AY79+AZ79+BA79+BD79+BE79+BF79+BG79+BJ79+BN79+BO79+BP79+BQ79+BR79+CB79+CC79+CD79)</f>
        <v>364127</v>
      </c>
      <c r="K612" s="180">
        <f>CE75-(AW75+AX75+AY75+AZ75+BA75+BB75+BC75+BD75+BE75+BF75+BG75+BH75+BI75+BJ75+BK75+BL75+BM75+BN75+BO75+BP75+BQ75+BR75+BS75+BT75+BU75+BV75+BW75+BX75+CB75+CC75+CD75)</f>
        <v>636935559.86000001</v>
      </c>
      <c r="L612" s="197">
        <f>CE80-(AW80+AX80+AY80+AZ80+BA80+BB80+BC80+BD80+BE80+BF80+BG80+BH80+BI80+BJ80+BK80+BL80+BM80+BN80+BO80+BP80+BQ80+BR80+BS80+BT80+BU80+BV80+BW80+BX80+BY80+BZ80+CA80+CB80+CC80+CD80)</f>
        <v>148.03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2587329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-72517660</v>
      </c>
      <c r="D615" s="265">
        <f>SUM(C614:C615)</f>
        <v>-69930331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-114121.02457339212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186024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156687685</v>
      </c>
      <c r="D619" s="180">
        <f>(D615/D612)*BN76</f>
        <v>-3590632.3728210884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39852494</v>
      </c>
      <c r="D620" s="180">
        <f>(D615/D612)*CC76</f>
        <v>-6088658.0027078269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186932791.59989768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540</v>
      </c>
      <c r="D625" s="180">
        <f>(D615/D612)*AY76</f>
        <v>0</v>
      </c>
      <c r="E625" s="180">
        <f>(E623/E612)*SUM(C625:D625)</f>
        <v>855.78251817300429</v>
      </c>
      <c r="F625" s="180">
        <f>(F624/F612)*AY64</f>
        <v>0</v>
      </c>
      <c r="G625" s="180">
        <f>SUM(C625:F625)</f>
        <v>1395.7825181730043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898535</v>
      </c>
      <c r="D628" s="180">
        <f>(D615/D612)*AZ76</f>
        <v>-319227.8063875807</v>
      </c>
      <c r="E628" s="180">
        <f>(E623/E612)*SUM(C628:D628)</f>
        <v>918075.86841735616</v>
      </c>
      <c r="F628" s="180">
        <f>(F624/F612)*AZ64</f>
        <v>0</v>
      </c>
      <c r="G628" s="180">
        <f>(G625/G612)*AZ77</f>
        <v>0</v>
      </c>
      <c r="H628" s="180">
        <f>SUM(C626:G628)</f>
        <v>1497383.0620297755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2640494</v>
      </c>
      <c r="D629" s="180">
        <f>(D615/D612)*BF76</f>
        <v>-255654.42472574214</v>
      </c>
      <c r="E629" s="180">
        <f>(E623/E612)*SUM(C629:D629)</f>
        <v>3779451.883642301</v>
      </c>
      <c r="F629" s="180">
        <f>(F624/F612)*BF64</f>
        <v>0</v>
      </c>
      <c r="G629" s="180">
        <f>(G625/G612)*BF77</f>
        <v>0</v>
      </c>
      <c r="H629" s="180">
        <f>(H628/H612)*BF60</f>
        <v>41508.615452859653</v>
      </c>
      <c r="I629" s="180">
        <f>SUM(C629:H629)</f>
        <v>6205800.0743694184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69888</v>
      </c>
      <c r="D630" s="180">
        <f>(D615/D612)*BA76</f>
        <v>0</v>
      </c>
      <c r="E630" s="180">
        <f>(E623/E612)*SUM(C630:D630)</f>
        <v>110757.27524087949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180645.27524087951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160889</v>
      </c>
      <c r="D631" s="180">
        <f>(D615/D612)*AW76</f>
        <v>0</v>
      </c>
      <c r="E631" s="180">
        <f>(E623/E612)*SUM(C631:D631)</f>
        <v>254974.06215988239</v>
      </c>
      <c r="F631" s="180">
        <f>(F624/F612)*AW64</f>
        <v>0</v>
      </c>
      <c r="G631" s="180">
        <f>(G625/G612)*AW77</f>
        <v>0</v>
      </c>
      <c r="H631" s="180">
        <f>(H628/H612)*AW60</f>
        <v>2646.1132647680802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345468</v>
      </c>
      <c r="D636" s="180">
        <f>(D615/D612)*BH76</f>
        <v>-714082.66313129338</v>
      </c>
      <c r="E636" s="180">
        <f>(E623/E612)*SUM(C636:D636)</f>
        <v>-584174.04564813327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-3402634.0239923489</v>
      </c>
      <c r="E642" s="180">
        <f>(E623/E612)*SUM(C642:D642)</f>
        <v>-5392434.6545802131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-9329348.2119273376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130911686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2018638</v>
      </c>
      <c r="D670" s="180">
        <f>(D615/D612)*E76</f>
        <v>-1335041.0148986094</v>
      </c>
      <c r="E670" s="180">
        <f>(E623/E612)*SUM(C670:D670)</f>
        <v>1083352.4987510033</v>
      </c>
      <c r="F670" s="180">
        <f>(F624/F612)*E64</f>
        <v>0</v>
      </c>
      <c r="G670" s="180">
        <f>(G625/G612)*E77</f>
        <v>444.0694891264215</v>
      </c>
      <c r="H670" s="180">
        <f>(H628/H612)*E60</f>
        <v>23656.496468433528</v>
      </c>
      <c r="I670" s="180">
        <f>(I629/I612)*E78</f>
        <v>149426.45344432801</v>
      </c>
      <c r="J670" s="180">
        <f>(J630/J612)*E79</f>
        <v>35728.499760516686</v>
      </c>
      <c r="K670" s="180">
        <f>(K644/K612)*E75</f>
        <v>-52532.078395045617</v>
      </c>
      <c r="L670" s="180">
        <f>(L647/L612)*E80</f>
        <v>0</v>
      </c>
      <c r="M670" s="180">
        <f t="shared" si="20"/>
        <v>-94965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2624521</v>
      </c>
      <c r="D672" s="180">
        <f>(D615/D612)*G76</f>
        <v>-951656.5848155953</v>
      </c>
      <c r="E672" s="180">
        <f>(E623/E612)*SUM(C672:D672)</f>
        <v>2651126.1514602224</v>
      </c>
      <c r="F672" s="180">
        <f>(F624/F612)*G64</f>
        <v>0</v>
      </c>
      <c r="G672" s="180">
        <f>(G625/G612)*G77</f>
        <v>951.71302904658285</v>
      </c>
      <c r="H672" s="180">
        <f>(H628/H612)*G60</f>
        <v>31728.971036527855</v>
      </c>
      <c r="I672" s="180">
        <f>(I629/I612)*G78</f>
        <v>106515.58025483991</v>
      </c>
      <c r="J672" s="180">
        <f>(J630/J612)*G79</f>
        <v>1027.9298439805407</v>
      </c>
      <c r="K672" s="180">
        <f>(K644/K612)*G75</f>
        <v>-73828.243040314381</v>
      </c>
      <c r="L672" s="180">
        <f>(L647/L612)*G80</f>
        <v>0</v>
      </c>
      <c r="M672" s="180">
        <f t="shared" si="20"/>
        <v>1765866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9242151</v>
      </c>
      <c r="D681" s="180">
        <f>(D615/D612)*P76</f>
        <v>-5365243.4670390161</v>
      </c>
      <c r="E681" s="180">
        <f>(E623/E612)*SUM(C681:D681)</f>
        <v>6144054.9838541495</v>
      </c>
      <c r="F681" s="180">
        <f>(F624/F612)*P64</f>
        <v>0</v>
      </c>
      <c r="G681" s="180">
        <f>(G625/G612)*P77</f>
        <v>0</v>
      </c>
      <c r="H681" s="180">
        <f>(H628/H612)*P60</f>
        <v>59848.497251067914</v>
      </c>
      <c r="I681" s="180">
        <f>(I629/I612)*P78</f>
        <v>600512.86379832833</v>
      </c>
      <c r="J681" s="180">
        <f>(J630/J612)*P79</f>
        <v>75984.455001808674</v>
      </c>
      <c r="K681" s="180">
        <f>(K644/K612)*P75</f>
        <v>-1043186.1958155892</v>
      </c>
      <c r="L681" s="180">
        <f>(L647/L612)*P80</f>
        <v>0</v>
      </c>
      <c r="M681" s="180">
        <f t="shared" si="20"/>
        <v>471971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2068795</v>
      </c>
      <c r="D682" s="180">
        <f>(D615/D612)*Q76</f>
        <v>-1341067.8492457562</v>
      </c>
      <c r="E682" s="180">
        <f>(E623/E612)*SUM(C682:D682)</f>
        <v>1153289.2103987637</v>
      </c>
      <c r="F682" s="180">
        <f>(F624/F612)*Q64</f>
        <v>0</v>
      </c>
      <c r="G682" s="180">
        <f>(G625/G612)*Q77</f>
        <v>0</v>
      </c>
      <c r="H682" s="180">
        <f>(H628/H612)*Q60</f>
        <v>22851.687825693003</v>
      </c>
      <c r="I682" s="180">
        <f>(I629/I612)*Q78</f>
        <v>150101.01585247921</v>
      </c>
      <c r="J682" s="180">
        <f>(J630/J612)*Q79</f>
        <v>0</v>
      </c>
      <c r="K682" s="180">
        <f>(K644/K612)*Q75</f>
        <v>-84692.657778815672</v>
      </c>
      <c r="L682" s="180">
        <f>(L647/L612)*Q80</f>
        <v>0</v>
      </c>
      <c r="M682" s="180">
        <f t="shared" si="20"/>
        <v>-99519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358344</v>
      </c>
      <c r="D683" s="180">
        <f>(D615/D612)*R76</f>
        <v>0</v>
      </c>
      <c r="E683" s="180">
        <f>(E623/E612)*SUM(C683:D683)</f>
        <v>567897.27905960567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-408120.55366475275</v>
      </c>
      <c r="L683" s="180">
        <f>(L647/L612)*R80</f>
        <v>0</v>
      </c>
      <c r="M683" s="180">
        <f t="shared" si="20"/>
        <v>159777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6959935</v>
      </c>
      <c r="D684" s="180">
        <f>(D615/D612)*S76</f>
        <v>-2296418.3002741188</v>
      </c>
      <c r="E684" s="180">
        <f>(E623/E612)*SUM(C684:D684)</f>
        <v>7390659.3793208757</v>
      </c>
      <c r="F684" s="180">
        <f>(F624/F612)*S64</f>
        <v>0</v>
      </c>
      <c r="G684" s="180">
        <f>(G625/G612)*S77</f>
        <v>0</v>
      </c>
      <c r="H684" s="180">
        <f>(H628/H612)*S60</f>
        <v>8560.2373818764627</v>
      </c>
      <c r="I684" s="180">
        <f>(I629/I612)*S78</f>
        <v>257030.03758328274</v>
      </c>
      <c r="J684" s="180">
        <f>(J630/J612)*S79</f>
        <v>0</v>
      </c>
      <c r="K684" s="180">
        <f>(K644/K612)*S75</f>
        <v>-228684.59269555708</v>
      </c>
      <c r="L684" s="180">
        <f>(L647/L612)*S80</f>
        <v>0</v>
      </c>
      <c r="M684" s="180">
        <f t="shared" si="20"/>
        <v>5131147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4684720</v>
      </c>
      <c r="D686" s="180">
        <f>(D615/D612)*U76</f>
        <v>-1522844.9497161508</v>
      </c>
      <c r="E686" s="180">
        <f>(E623/E612)*SUM(C686:D686)</f>
        <v>5010884.0605190871</v>
      </c>
      <c r="F686" s="180">
        <f>(F624/F612)*U64</f>
        <v>0</v>
      </c>
      <c r="G686" s="180">
        <f>(G625/G612)*U77</f>
        <v>0</v>
      </c>
      <c r="H686" s="180">
        <f>(H628/H612)*U60</f>
        <v>37777.229927426328</v>
      </c>
      <c r="I686" s="180">
        <f>(I629/I612)*U78</f>
        <v>170446.68848542616</v>
      </c>
      <c r="J686" s="180">
        <f>(J630/J612)*U79</f>
        <v>512.4766065791016</v>
      </c>
      <c r="K686" s="180">
        <f>(K644/K612)*U75</f>
        <v>-290632.60763749579</v>
      </c>
      <c r="L686" s="180">
        <f>(L647/L612)*U80</f>
        <v>0</v>
      </c>
      <c r="M686" s="180">
        <f t="shared" si="20"/>
        <v>3406143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1243738</v>
      </c>
      <c r="D689" s="180">
        <f>(D615/D612)*X76</f>
        <v>-635344.98859598883</v>
      </c>
      <c r="E689" s="180">
        <f>(E623/E612)*SUM(C689:D689)</f>
        <v>964170.56173737405</v>
      </c>
      <c r="F689" s="180">
        <f>(F624/F612)*X64</f>
        <v>0</v>
      </c>
      <c r="G689" s="180">
        <f>(G625/G612)*X77</f>
        <v>0</v>
      </c>
      <c r="H689" s="180">
        <f>(H628/H612)*X60</f>
        <v>4133.789846803591</v>
      </c>
      <c r="I689" s="180">
        <f>(I629/I612)*X78</f>
        <v>71111.933865743995</v>
      </c>
      <c r="J689" s="180">
        <f>(J630/J612)*X79</f>
        <v>0</v>
      </c>
      <c r="K689" s="180">
        <f>(K644/K612)*X75</f>
        <v>-125112.6841523695</v>
      </c>
      <c r="L689" s="180">
        <f>(L647/L612)*X80</f>
        <v>0</v>
      </c>
      <c r="M689" s="180">
        <f t="shared" si="20"/>
        <v>278959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9612690</v>
      </c>
      <c r="D690" s="180">
        <f>(D615/D612)*Y76</f>
        <v>-4928978.4259100687</v>
      </c>
      <c r="E690" s="180">
        <f>(E623/E612)*SUM(C690:D690)</f>
        <v>7422663.8616124578</v>
      </c>
      <c r="F690" s="180">
        <f>(F624/F612)*Y64</f>
        <v>0</v>
      </c>
      <c r="G690" s="180">
        <f>(G625/G612)*Y77</f>
        <v>0</v>
      </c>
      <c r="H690" s="180">
        <f>(H628/H612)*Y60</f>
        <v>68469.704984667143</v>
      </c>
      <c r="I690" s="180">
        <f>(I629/I612)*Y78</f>
        <v>551683.24947925564</v>
      </c>
      <c r="J690" s="180">
        <f>(J630/J612)*Y79</f>
        <v>18846.538051629708</v>
      </c>
      <c r="K690" s="180">
        <f>(K644/K612)*Y75</f>
        <v>-897581.90528134198</v>
      </c>
      <c r="L690" s="180">
        <f>(L647/L612)*Y80</f>
        <v>0</v>
      </c>
      <c r="M690" s="180">
        <f t="shared" si="20"/>
        <v>2235103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693681</v>
      </c>
      <c r="D692" s="180">
        <f>(D615/D612)*AA76</f>
        <v>0</v>
      </c>
      <c r="E692" s="180">
        <f>(E623/E612)*SUM(C692:D692)</f>
        <v>1099333.4684977182</v>
      </c>
      <c r="F692" s="180">
        <f>(F624/F612)*AA64</f>
        <v>0</v>
      </c>
      <c r="G692" s="180">
        <f>(G625/G612)*AA77</f>
        <v>0</v>
      </c>
      <c r="H692" s="180">
        <f>(H628/H612)*AA60</f>
        <v>1316.9595972117636</v>
      </c>
      <c r="I692" s="180">
        <f>(I629/I612)*AA78</f>
        <v>0</v>
      </c>
      <c r="J692" s="180">
        <f>(J630/J612)*AA79</f>
        <v>0</v>
      </c>
      <c r="K692" s="180">
        <f>(K644/K612)*AA75</f>
        <v>-11614.514562392469</v>
      </c>
      <c r="L692" s="180">
        <f>(L647/L612)*AA80</f>
        <v>0</v>
      </c>
      <c r="M692" s="180">
        <f t="shared" si="20"/>
        <v>1089036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3086723</v>
      </c>
      <c r="D693" s="180">
        <f>(D615/D612)*AB76</f>
        <v>-427321.99661382602</v>
      </c>
      <c r="E693" s="180">
        <f>(E623/E612)*SUM(C693:D693)</f>
        <v>4214572.0139067303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47828.650745687053</v>
      </c>
      <c r="J693" s="180">
        <f>(J630/J612)*AB79</f>
        <v>0</v>
      </c>
      <c r="K693" s="180">
        <f>(K644/K612)*AB75</f>
        <v>-113887.91800758107</v>
      </c>
      <c r="L693" s="180">
        <f>(L647/L612)*AB80</f>
        <v>0</v>
      </c>
      <c r="M693" s="180">
        <f t="shared" si="20"/>
        <v>3721191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223074</v>
      </c>
      <c r="D694" s="180">
        <f>(D615/D612)*AC76</f>
        <v>0</v>
      </c>
      <c r="E694" s="180">
        <f>(E623/E612)*SUM(C694:D694)</f>
        <v>353523.75825726805</v>
      </c>
      <c r="F694" s="180">
        <f>(F624/F612)*AC64</f>
        <v>0</v>
      </c>
      <c r="G694" s="180">
        <f>(G625/G612)*AC77</f>
        <v>0</v>
      </c>
      <c r="H694" s="180">
        <f>(H628/H612)*AC60</f>
        <v>1304.7655268672102</v>
      </c>
      <c r="I694" s="180">
        <f>(I629/I612)*AC78</f>
        <v>0</v>
      </c>
      <c r="J694" s="180">
        <f>(J630/J612)*AC79</f>
        <v>0</v>
      </c>
      <c r="K694" s="180">
        <f>(K644/K612)*AC75</f>
        <v>-327.68806037947502</v>
      </c>
      <c r="L694" s="180">
        <f>(L647/L612)*AC80</f>
        <v>0</v>
      </c>
      <c r="M694" s="180">
        <f t="shared" si="20"/>
        <v>354501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2794092</v>
      </c>
      <c r="D696" s="180">
        <f>(D615/D612)*AE76</f>
        <v>-865142.34983235935</v>
      </c>
      <c r="E696" s="180">
        <f>(E623/E612)*SUM(C696:D696)</f>
        <v>3056965.5352766654</v>
      </c>
      <c r="F696" s="180">
        <f>(F624/F612)*AE64</f>
        <v>0</v>
      </c>
      <c r="G696" s="180">
        <f>(G625/G612)*AE77</f>
        <v>0</v>
      </c>
      <c r="H696" s="180">
        <f>(H628/H612)*AE60</f>
        <v>30009.60711794583</v>
      </c>
      <c r="I696" s="180">
        <f>(I629/I612)*AE78</f>
        <v>96832.345686218105</v>
      </c>
      <c r="J696" s="180">
        <f>(J630/J612)*AE79</f>
        <v>4343.8965800644855</v>
      </c>
      <c r="K696" s="180">
        <f>(K644/K612)*AE75</f>
        <v>-84127.479363930892</v>
      </c>
      <c r="L696" s="180">
        <f>(L647/L612)*AE80</f>
        <v>0</v>
      </c>
      <c r="M696" s="180">
        <f t="shared" si="20"/>
        <v>2238882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52679534</v>
      </c>
      <c r="D701" s="180">
        <f>(D615/D612)*AJ76</f>
        <v>-16874164.101954971</v>
      </c>
      <c r="E701" s="180">
        <f>(E623/E612)*SUM(C701:D701)</f>
        <v>56743721.510120124</v>
      </c>
      <c r="F701" s="180">
        <f>(F624/F612)*AJ64</f>
        <v>0</v>
      </c>
      <c r="G701" s="180">
        <f>(G625/G612)*AJ77</f>
        <v>0</v>
      </c>
      <c r="H701" s="180">
        <f>(H628/H612)*AJ60</f>
        <v>461582.14475237852</v>
      </c>
      <c r="I701" s="180">
        <f>(I629/I612)*AJ78</f>
        <v>1888665.9424348988</v>
      </c>
      <c r="J701" s="180">
        <f>(J630/J612)*AJ79</f>
        <v>5927.9602826850769</v>
      </c>
      <c r="K701" s="180">
        <f>(K644/K612)*AJ75</f>
        <v>-3076365.2007986344</v>
      </c>
      <c r="L701" s="180">
        <f>(L647/L612)*AJ80</f>
        <v>0</v>
      </c>
      <c r="M701" s="180">
        <f t="shared" si="20"/>
        <v>39149368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1772843</v>
      </c>
      <c r="D702" s="180">
        <f>(D615/D612)*AK76</f>
        <v>0</v>
      </c>
      <c r="E702" s="180">
        <f>(E623/E612)*SUM(C702:D702)</f>
        <v>2809570.4571581176</v>
      </c>
      <c r="F702" s="180">
        <f>(F624/F612)*AK64</f>
        <v>0</v>
      </c>
      <c r="G702" s="180">
        <f>(G625/G612)*AK77</f>
        <v>0</v>
      </c>
      <c r="H702" s="180">
        <f>(H628/H612)*AK60</f>
        <v>19876.334661621986</v>
      </c>
      <c r="I702" s="180">
        <f>(I629/I612)*AK78</f>
        <v>0</v>
      </c>
      <c r="J702" s="180">
        <f>(J630/J612)*AK79</f>
        <v>0</v>
      </c>
      <c r="K702" s="180">
        <f>(K644/K612)*AK75</f>
        <v>-58743.226004372278</v>
      </c>
      <c r="L702" s="180">
        <f>(L647/L612)*AK80</f>
        <v>0</v>
      </c>
      <c r="M702" s="180">
        <f t="shared" si="20"/>
        <v>2770704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169683</v>
      </c>
      <c r="D703" s="180">
        <f>(D615/D612)*AL76</f>
        <v>0</v>
      </c>
      <c r="E703" s="180">
        <f>(E623/E612)*SUM(C703:D703)</f>
        <v>268910.63894657389</v>
      </c>
      <c r="F703" s="180">
        <f>(F624/F612)*AL64</f>
        <v>0</v>
      </c>
      <c r="G703" s="180">
        <f>(G625/G612)*AL77</f>
        <v>0</v>
      </c>
      <c r="H703" s="180">
        <f>(H628/H612)*AL60</f>
        <v>1707.1698482374711</v>
      </c>
      <c r="I703" s="180">
        <f>(I629/I612)*AL78</f>
        <v>0</v>
      </c>
      <c r="J703" s="180">
        <f>(J630/J612)*AL79</f>
        <v>0</v>
      </c>
      <c r="K703" s="180">
        <f>(K644/K612)*AL75</f>
        <v>-8856.9079223279696</v>
      </c>
      <c r="L703" s="180">
        <f>(L647/L612)*AL80</f>
        <v>0</v>
      </c>
      <c r="M703" s="180">
        <f t="shared" si="20"/>
        <v>261761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64027711</v>
      </c>
      <c r="D707" s="180">
        <f>(D615/D612)*AP76</f>
        <v>-18902096.652764261</v>
      </c>
      <c r="E707" s="180">
        <f>(E623/E612)*SUM(C707:D707)</f>
        <v>71514281.259594917</v>
      </c>
      <c r="F707" s="180">
        <f>(F624/F612)*AP64</f>
        <v>0</v>
      </c>
      <c r="G707" s="180">
        <f>(G625/G612)*AP77</f>
        <v>0</v>
      </c>
      <c r="H707" s="180">
        <f>(H628/H612)*AP60</f>
        <v>680404.73708538874</v>
      </c>
      <c r="I707" s="180">
        <f>(I629/I612)*AP78</f>
        <v>2115645.3127389308</v>
      </c>
      <c r="J707" s="180">
        <f>(J630/J612)*AP79</f>
        <v>38273.519113615228</v>
      </c>
      <c r="K707" s="180">
        <f>(K644/K612)*AP75</f>
        <v>-2664999.155566087</v>
      </c>
      <c r="L707" s="180">
        <f>(L647/L612)*AP80</f>
        <v>0</v>
      </c>
      <c r="M707" s="180">
        <f t="shared" si="20"/>
        <v>52781509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9715093</v>
      </c>
      <c r="D713" s="180">
        <f>(D615/D612)*AV76</f>
        <v>0</v>
      </c>
      <c r="E713" s="180">
        <f>(E623/E612)*SUM(C713:D713)</f>
        <v>15396308.799675791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-106054.6031803496</v>
      </c>
      <c r="L713" s="180">
        <f>(L647/L612)*AV80</f>
        <v>0</v>
      </c>
      <c r="M713" s="180">
        <f t="shared" si="20"/>
        <v>15290254</v>
      </c>
      <c r="N713" s="199" t="s">
        <v>741</v>
      </c>
    </row>
    <row r="715" spans="1:83" ht="12.6" customHeight="1" x14ac:dyDescent="0.25">
      <c r="C715" s="180">
        <f>SUM(C614:C647)+SUM(C668:C713)</f>
        <v>304887652</v>
      </c>
      <c r="D715" s="180">
        <f>SUM(D616:D647)+SUM(D668:D713)</f>
        <v>-69930331</v>
      </c>
      <c r="E715" s="180">
        <f>SUM(E624:E647)+SUM(E668:E713)</f>
        <v>186932791.59989771</v>
      </c>
      <c r="F715" s="180">
        <f>SUM(F625:F648)+SUM(F668:F713)</f>
        <v>0</v>
      </c>
      <c r="G715" s="180">
        <f>SUM(G626:G647)+SUM(G668:G713)</f>
        <v>1395.7825181730043</v>
      </c>
      <c r="H715" s="180">
        <f>SUM(H629:H647)+SUM(H668:H713)</f>
        <v>1497383.062029775</v>
      </c>
      <c r="I715" s="180">
        <f>SUM(I630:I647)+SUM(I668:I713)</f>
        <v>6205800.0743694184</v>
      </c>
      <c r="J715" s="180">
        <f>SUM(J631:J647)+SUM(J668:J713)</f>
        <v>180645.27524087951</v>
      </c>
      <c r="K715" s="180">
        <f>SUM(K668:K713)</f>
        <v>-9329348.2119273357</v>
      </c>
      <c r="L715" s="180">
        <f>SUM(L668:L713)</f>
        <v>0</v>
      </c>
      <c r="M715" s="180">
        <f>SUM(M668:M713)</f>
        <v>130911688</v>
      </c>
      <c r="N715" s="198" t="s">
        <v>742</v>
      </c>
    </row>
    <row r="716" spans="1:83" ht="12.6" customHeight="1" x14ac:dyDescent="0.25">
      <c r="C716" s="180">
        <f>CE71</f>
        <v>304887652</v>
      </c>
      <c r="D716" s="180">
        <f>D615</f>
        <v>-69930331</v>
      </c>
      <c r="E716" s="180">
        <f>E623</f>
        <v>186932791.59989768</v>
      </c>
      <c r="F716" s="180">
        <f>F624</f>
        <v>0</v>
      </c>
      <c r="G716" s="180">
        <f>G625</f>
        <v>1395.7825181730043</v>
      </c>
      <c r="H716" s="180">
        <f>H628</f>
        <v>1497383.0620297755</v>
      </c>
      <c r="I716" s="180">
        <f>I629</f>
        <v>6205800.0743694184</v>
      </c>
      <c r="J716" s="180">
        <f>J630</f>
        <v>180645.27524087951</v>
      </c>
      <c r="K716" s="180">
        <f>K644</f>
        <v>-9329348.2119273376</v>
      </c>
      <c r="L716" s="180">
        <f>L647</f>
        <v>0</v>
      </c>
      <c r="M716" s="180">
        <f>C648</f>
        <v>130911686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205*2018*A</v>
      </c>
      <c r="B722" s="275">
        <f>ROUND(C165,0)</f>
        <v>5557698</v>
      </c>
      <c r="C722" s="275">
        <f>ROUND(C166,0)</f>
        <v>-127328</v>
      </c>
      <c r="D722" s="275">
        <f>ROUND(C167,0)</f>
        <v>715032</v>
      </c>
      <c r="E722" s="275">
        <f>ROUND(C168,0)</f>
        <v>14120657</v>
      </c>
      <c r="F722" s="275">
        <f>ROUND(C169,0)</f>
        <v>62425</v>
      </c>
      <c r="G722" s="275">
        <f>ROUND(C170,0)</f>
        <v>3795738</v>
      </c>
      <c r="H722" s="275">
        <f>ROUND(C171+C172,0)</f>
        <v>880048</v>
      </c>
      <c r="I722" s="275">
        <f>ROUND(C175,0)</f>
        <v>9187576</v>
      </c>
      <c r="J722" s="275">
        <f>ROUND(C176,0)</f>
        <v>73916</v>
      </c>
      <c r="K722" s="275">
        <f>ROUND(C179,0)</f>
        <v>2901768</v>
      </c>
      <c r="L722" s="275">
        <f>ROUND(C180,0)</f>
        <v>553180</v>
      </c>
      <c r="M722" s="275">
        <f>ROUND(C183,0)</f>
        <v>116459</v>
      </c>
      <c r="N722" s="275">
        <f>ROUND(C184,0)</f>
        <v>2801076</v>
      </c>
      <c r="O722" s="275">
        <f>ROUND(C185,0)</f>
        <v>0</v>
      </c>
      <c r="P722" s="275">
        <f>ROUND(C188,0)</f>
        <v>1159696</v>
      </c>
      <c r="Q722" s="275">
        <f>ROUND(C189,0)</f>
        <v>0</v>
      </c>
      <c r="R722" s="275">
        <f>ROUND(B195,0)</f>
        <v>80000</v>
      </c>
      <c r="S722" s="275">
        <f>ROUND(C195,0)</f>
        <v>43086</v>
      </c>
      <c r="T722" s="275">
        <f>ROUND(D195,0)</f>
        <v>0</v>
      </c>
      <c r="U722" s="275">
        <f>ROUND(B196,0)</f>
        <v>267855</v>
      </c>
      <c r="V722" s="275">
        <f>ROUND(C196,0)</f>
        <v>93161</v>
      </c>
      <c r="W722" s="275">
        <f>ROUND(D196,0)</f>
        <v>34997</v>
      </c>
      <c r="X722" s="275">
        <f>ROUND(B197,0)</f>
        <v>1191243</v>
      </c>
      <c r="Y722" s="275">
        <f>ROUND(C197,0)</f>
        <v>0</v>
      </c>
      <c r="Z722" s="275">
        <f>ROUND(D197,0)</f>
        <v>843562</v>
      </c>
      <c r="AA722" s="275">
        <f>ROUND(B198,0)</f>
        <v>3178003</v>
      </c>
      <c r="AB722" s="275">
        <f>ROUND(C198,0)</f>
        <v>259900</v>
      </c>
      <c r="AC722" s="275">
        <f>ROUND(D198,0)</f>
        <v>276115</v>
      </c>
      <c r="AD722" s="275">
        <f>ROUND(B199,0)</f>
        <v>3810381</v>
      </c>
      <c r="AE722" s="275">
        <f>ROUND(C199,0)</f>
        <v>243277</v>
      </c>
      <c r="AF722" s="275">
        <f>ROUND(D199,0)</f>
        <v>46477</v>
      </c>
      <c r="AG722" s="275">
        <f>ROUND(B200,0)</f>
        <v>15081039</v>
      </c>
      <c r="AH722" s="275">
        <f>ROUND(C200,0)</f>
        <v>5232630</v>
      </c>
      <c r="AI722" s="275">
        <f>ROUND(D200,0)</f>
        <v>1682720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2481677</v>
      </c>
      <c r="AQ722" s="275">
        <f>ROUND(C203,0)</f>
        <v>-633403</v>
      </c>
      <c r="AR722" s="275">
        <f>ROUND(D203,0)</f>
        <v>0</v>
      </c>
      <c r="AS722" s="275"/>
      <c r="AT722" s="275"/>
      <c r="AU722" s="275"/>
      <c r="AV722" s="275">
        <f>ROUND(B209,0)</f>
        <v>231490</v>
      </c>
      <c r="AW722" s="275">
        <f>ROUND(C209,0)</f>
        <v>4751</v>
      </c>
      <c r="AX722" s="275">
        <f>ROUND(D209,0)</f>
        <v>31030</v>
      </c>
      <c r="AY722" s="275">
        <f>ROUND(B210,0)</f>
        <v>838633</v>
      </c>
      <c r="AZ722" s="275">
        <f>ROUND(C210,0)</f>
        <v>36937</v>
      </c>
      <c r="BA722" s="275">
        <f>ROUND(D210,0)</f>
        <v>747390</v>
      </c>
      <c r="BB722" s="275">
        <f>ROUND(B211,0)</f>
        <v>241165</v>
      </c>
      <c r="BC722" s="275">
        <f>ROUND(C211,0)</f>
        <v>220122</v>
      </c>
      <c r="BD722" s="275">
        <f>ROUND(D211,0)</f>
        <v>97465</v>
      </c>
      <c r="BE722" s="275">
        <f>ROUND(B212,0)</f>
        <v>1084466</v>
      </c>
      <c r="BF722" s="275">
        <f>ROUND(C212,0)</f>
        <v>466361</v>
      </c>
      <c r="BG722" s="275">
        <f>ROUND(D212,0)</f>
        <v>25745</v>
      </c>
      <c r="BH722" s="275">
        <f>ROUND(B213,0)</f>
        <v>7903449</v>
      </c>
      <c r="BI722" s="275">
        <f>ROUND(C213,0)</f>
        <v>2150315</v>
      </c>
      <c r="BJ722" s="275">
        <f>ROUND(D213,0)</f>
        <v>1168231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172405992</v>
      </c>
      <c r="BU722" s="275">
        <f>ROUND(C224,0)</f>
        <v>81710745</v>
      </c>
      <c r="BV722" s="275">
        <f>ROUND(C225,0)</f>
        <v>6605971</v>
      </c>
      <c r="BW722" s="275">
        <f>ROUND(C226,0)</f>
        <v>0</v>
      </c>
      <c r="BX722" s="275">
        <f>ROUND(C227,0)</f>
        <v>0</v>
      </c>
      <c r="BY722" s="275">
        <f>ROUND(C228,0)</f>
        <v>56975825</v>
      </c>
      <c r="BZ722" s="275">
        <f>ROUND(C231,0)</f>
        <v>0</v>
      </c>
      <c r="CA722" s="275">
        <f>ROUND(C233,0)</f>
        <v>2330466</v>
      </c>
      <c r="CB722" s="275">
        <f>ROUND(C234,0)</f>
        <v>3737863</v>
      </c>
      <c r="CC722" s="275">
        <f>ROUND(C238+C239,0)</f>
        <v>2185644</v>
      </c>
      <c r="CD722" s="275">
        <f>D221</f>
        <v>5663847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205*2018*A</v>
      </c>
      <c r="B726" s="275">
        <f>ROUND(C111,0)</f>
        <v>623</v>
      </c>
      <c r="C726" s="275">
        <f>ROUND(C112,0)</f>
        <v>0</v>
      </c>
      <c r="D726" s="275">
        <f>ROUND(C113,0)</f>
        <v>0</v>
      </c>
      <c r="E726" s="275">
        <f>ROUND(C114,0)</f>
        <v>0</v>
      </c>
      <c r="F726" s="275">
        <f>ROUND(D111,0)</f>
        <v>2942</v>
      </c>
      <c r="G726" s="275">
        <f>ROUND(D112,0)</f>
        <v>0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11</v>
      </c>
      <c r="M726" s="275">
        <f>ROUND(C119,0)</f>
        <v>0</v>
      </c>
      <c r="N726" s="275">
        <f>ROUND(C120,0)</f>
        <v>0</v>
      </c>
      <c r="O726" s="275">
        <f>ROUND(C121,0)</f>
        <v>9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20</v>
      </c>
      <c r="W726" s="275">
        <f>ROUND(C129,0)</f>
        <v>0</v>
      </c>
      <c r="X726" s="275">
        <f>ROUND(B138,0)</f>
        <v>320</v>
      </c>
      <c r="Y726" s="275">
        <f>ROUND(B139,0)</f>
        <v>1478</v>
      </c>
      <c r="Z726" s="275">
        <f>ROUND(B140,0)</f>
        <v>321233</v>
      </c>
      <c r="AA726" s="275">
        <f>ROUND(B141,0)</f>
        <v>17039401</v>
      </c>
      <c r="AB726" s="275">
        <f>ROUND(B142,0)</f>
        <v>270130221</v>
      </c>
      <c r="AC726" s="275">
        <f>ROUND(C138,0)</f>
        <v>65</v>
      </c>
      <c r="AD726" s="275">
        <f>ROUND(C139,0)</f>
        <v>472</v>
      </c>
      <c r="AE726" s="275">
        <f>ROUND(C140,0)</f>
        <v>197275</v>
      </c>
      <c r="AF726" s="275">
        <f>ROUND(C141,0)</f>
        <v>3129210</v>
      </c>
      <c r="AG726" s="275">
        <f>ROUND(C142,0)</f>
        <v>107493335</v>
      </c>
      <c r="AH726" s="275">
        <f>ROUND(D138,0)</f>
        <v>238</v>
      </c>
      <c r="AI726" s="275">
        <f>ROUND(D139,0)</f>
        <v>992</v>
      </c>
      <c r="AJ726" s="275">
        <f>ROUND(D140,0)</f>
        <v>455369</v>
      </c>
      <c r="AK726" s="275">
        <f>ROUND(D141,0)</f>
        <v>8102511</v>
      </c>
      <c r="AL726" s="275">
        <f>ROUND(D142,0)</f>
        <v>231040881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205*2018*A</v>
      </c>
      <c r="B730" s="275">
        <f>ROUND(C250,0)</f>
        <v>5338046</v>
      </c>
      <c r="C730" s="275">
        <f>ROUND(C251,0)</f>
        <v>0</v>
      </c>
      <c r="D730" s="275">
        <f>ROUND(C252,0)</f>
        <v>75897837</v>
      </c>
      <c r="E730" s="275">
        <f>ROUND(C253,0)</f>
        <v>33766208</v>
      </c>
      <c r="F730" s="275">
        <f>ROUND(C254,0)</f>
        <v>562209</v>
      </c>
      <c r="G730" s="275">
        <f>ROUND(C255,0)</f>
        <v>15594209</v>
      </c>
      <c r="H730" s="275">
        <f>ROUND(C256,0)</f>
        <v>0</v>
      </c>
      <c r="I730" s="275">
        <f>ROUND(C257,0)</f>
        <v>3064820</v>
      </c>
      <c r="J730" s="275">
        <f>ROUND(C258,0)</f>
        <v>1447597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0</v>
      </c>
      <c r="O730" s="275">
        <f>ROUND(C267,0)</f>
        <v>123086</v>
      </c>
      <c r="P730" s="275">
        <f>ROUND(C268,0)</f>
        <v>326019</v>
      </c>
      <c r="Q730" s="275">
        <f>ROUND(C269,0)</f>
        <v>3509468</v>
      </c>
      <c r="R730" s="275">
        <f>ROUND(C270,0)</f>
        <v>4007180</v>
      </c>
      <c r="S730" s="275">
        <f>ROUND(C271,0)</f>
        <v>0</v>
      </c>
      <c r="T730" s="275">
        <f>ROUND(C272,0)</f>
        <v>18630948</v>
      </c>
      <c r="U730" s="275">
        <f>ROUND(C273,0)</f>
        <v>0</v>
      </c>
      <c r="V730" s="275">
        <f>ROUND(C274,0)</f>
        <v>1848274</v>
      </c>
      <c r="W730" s="275">
        <f>ROUND(C275,0)</f>
        <v>0</v>
      </c>
      <c r="X730" s="275">
        <f>ROUND(C276,0)</f>
        <v>11107828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4027599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17552810</v>
      </c>
      <c r="AH730" s="275">
        <f>ROUND(C305,0)</f>
        <v>41885851</v>
      </c>
      <c r="AI730" s="275">
        <f>ROUND(C306,0)</f>
        <v>3156156</v>
      </c>
      <c r="AJ730" s="275">
        <f>ROUND(C307,0)</f>
        <v>3927493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8605258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13964958</v>
      </c>
      <c r="BC730" s="275"/>
      <c r="BD730" s="275"/>
      <c r="BE730" s="275">
        <f>ROUND(C337,0)</f>
        <v>410730</v>
      </c>
      <c r="BF730" s="275">
        <f>ROUND(C336,0)</f>
        <v>0</v>
      </c>
      <c r="BG730" s="275"/>
      <c r="BH730" s="275"/>
      <c r="BI730" s="275">
        <f>ROUND(CE60,2)</f>
        <v>1258</v>
      </c>
      <c r="BJ730" s="275">
        <f>ROUND(C359,0)</f>
        <v>28271123</v>
      </c>
      <c r="BK730" s="275">
        <f>ROUND(C360,0)</f>
        <v>608664437</v>
      </c>
      <c r="BL730" s="275">
        <f>ROUND(C364,0)</f>
        <v>317698533</v>
      </c>
      <c r="BM730" s="275">
        <f>ROUND(C365,0)</f>
        <v>6068329</v>
      </c>
      <c r="BN730" s="275">
        <f>ROUND(C366,0)</f>
        <v>2185644</v>
      </c>
      <c r="BO730" s="275">
        <f>ROUND(C370,0)</f>
        <v>72809153</v>
      </c>
      <c r="BP730" s="275">
        <f>ROUND(C371,0)</f>
        <v>0</v>
      </c>
      <c r="BQ730" s="275">
        <f>ROUND(C378,0)</f>
        <v>77939051</v>
      </c>
      <c r="BR730" s="275">
        <f>ROUND(C379,0)</f>
        <v>25004264</v>
      </c>
      <c r="BS730" s="275">
        <f>ROUND(C380,0)</f>
        <v>194762533</v>
      </c>
      <c r="BT730" s="275">
        <f>ROUND(C381,0)</f>
        <v>36570570</v>
      </c>
      <c r="BU730" s="275">
        <f>ROUND(C382,0)</f>
        <v>1138130</v>
      </c>
      <c r="BV730" s="275">
        <f>ROUND(C383,0)</f>
        <v>19690212</v>
      </c>
      <c r="BW730" s="275">
        <f>ROUND(C384,0)</f>
        <v>2878485</v>
      </c>
      <c r="BX730" s="275">
        <f>ROUND(C385,0)</f>
        <v>9261381</v>
      </c>
      <c r="BY730" s="275">
        <f>ROUND(C386,0)</f>
        <v>3454948</v>
      </c>
      <c r="BZ730" s="275">
        <f>ROUND(C387,0)</f>
        <v>2917535</v>
      </c>
      <c r="CA730" s="275">
        <f>ROUND(C388,0)</f>
        <v>1159696</v>
      </c>
      <c r="CB730" s="275">
        <f>C363</f>
        <v>5663847</v>
      </c>
      <c r="CC730" s="275">
        <f>ROUND(C389,0)</f>
        <v>2920527</v>
      </c>
      <c r="CD730" s="275">
        <f>ROUND(C392,0)</f>
        <v>-20293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205*2018*6010*A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205*2018*6030*A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205*2018*6070*A</v>
      </c>
      <c r="B736" s="275">
        <f>ROUND(E59,0)</f>
        <v>936</v>
      </c>
      <c r="C736" s="277">
        <f>ROUND(E60,2)</f>
        <v>19.399999999999999</v>
      </c>
      <c r="D736" s="275">
        <f>ROUND(E61,0)</f>
        <v>1183521</v>
      </c>
      <c r="E736" s="275">
        <f>ROUND(E62,0)</f>
        <v>365795</v>
      </c>
      <c r="F736" s="275">
        <f>ROUND(E63,0)</f>
        <v>67756</v>
      </c>
      <c r="G736" s="275">
        <f>ROUND(E64,0)</f>
        <v>156660</v>
      </c>
      <c r="H736" s="275">
        <f>ROUND(E65,0)</f>
        <v>11230</v>
      </c>
      <c r="I736" s="275">
        <f>ROUND(E66,0)</f>
        <v>24196</v>
      </c>
      <c r="J736" s="275">
        <f>ROUND(E67,0)</f>
        <v>31226</v>
      </c>
      <c r="K736" s="275">
        <f>ROUND(E68,0)</f>
        <v>171875</v>
      </c>
      <c r="L736" s="275">
        <f>ROUND(E69,0)</f>
        <v>6379</v>
      </c>
      <c r="M736" s="275">
        <f>ROUND(E70,0)</f>
        <v>0</v>
      </c>
      <c r="N736" s="275">
        <f>ROUND(E75,0)</f>
        <v>3586483</v>
      </c>
      <c r="O736" s="275">
        <f>ROUND(E73,0)</f>
        <v>2798138</v>
      </c>
      <c r="P736" s="275">
        <f>IF(E76&gt;0,ROUND(E76,0),0)</f>
        <v>6867</v>
      </c>
      <c r="Q736" s="275">
        <f>IF(E77&gt;0,ROUND(E77,0),0)</f>
        <v>2808</v>
      </c>
      <c r="R736" s="275">
        <f>IF(E78&gt;0,ROUND(E78,0),0)</f>
        <v>6867</v>
      </c>
      <c r="S736" s="275">
        <f>IF(E79&gt;0,ROUND(E79,0),0)</f>
        <v>72018</v>
      </c>
      <c r="T736" s="277">
        <f>IF(E80&gt;0,ROUND(E80,2),0)</f>
        <v>8.1999999999999993</v>
      </c>
      <c r="U736" s="275"/>
      <c r="V736" s="276"/>
      <c r="W736" s="275"/>
      <c r="X736" s="275"/>
      <c r="Y736" s="275">
        <f t="shared" si="21"/>
        <v>-94965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205*2018*6100*A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205*2018*6120*A</v>
      </c>
      <c r="B738" s="275">
        <f>ROUND(G59,0)</f>
        <v>2006</v>
      </c>
      <c r="C738" s="277">
        <f>ROUND(G60,2)</f>
        <v>26.02</v>
      </c>
      <c r="D738" s="275">
        <f>ROUND(G61,0)</f>
        <v>1804218</v>
      </c>
      <c r="E738" s="275">
        <f>ROUND(G62,0)</f>
        <v>535915</v>
      </c>
      <c r="F738" s="275">
        <f>ROUND(G63,0)</f>
        <v>45706</v>
      </c>
      <c r="G738" s="275">
        <f>ROUND(G64,0)</f>
        <v>21132</v>
      </c>
      <c r="H738" s="275">
        <f>ROUND(G65,0)</f>
        <v>11828</v>
      </c>
      <c r="I738" s="275">
        <f>ROUND(G66,0)</f>
        <v>20543</v>
      </c>
      <c r="J738" s="275">
        <f>ROUND(G67,0)</f>
        <v>0</v>
      </c>
      <c r="K738" s="275">
        <f>ROUND(G68,0)</f>
        <v>165648</v>
      </c>
      <c r="L738" s="275">
        <f>ROUND(G69,0)</f>
        <v>19531</v>
      </c>
      <c r="M738" s="275">
        <f>ROUND(G70,0)</f>
        <v>0</v>
      </c>
      <c r="N738" s="275">
        <f>ROUND(G75,0)</f>
        <v>5040420</v>
      </c>
      <c r="O738" s="275">
        <f>ROUND(G73,0)</f>
        <v>5030048</v>
      </c>
      <c r="P738" s="275">
        <f>IF(G76&gt;0,ROUND(G76,0),0)</f>
        <v>4895</v>
      </c>
      <c r="Q738" s="275">
        <f>IF(G77&gt;0,ROUND(G77,0),0)</f>
        <v>6018</v>
      </c>
      <c r="R738" s="275">
        <f>IF(G78&gt;0,ROUND(G78,0),0)</f>
        <v>4895</v>
      </c>
      <c r="S738" s="275">
        <f>IF(G79&gt;0,ROUND(G79,0),0)</f>
        <v>2072</v>
      </c>
      <c r="T738" s="277">
        <f>IF(G80&gt;0,ROUND(G80,2),0)</f>
        <v>9.8800000000000008</v>
      </c>
      <c r="U738" s="275"/>
      <c r="V738" s="276"/>
      <c r="W738" s="275"/>
      <c r="X738" s="275"/>
      <c r="Y738" s="275">
        <f t="shared" si="21"/>
        <v>1765866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205*2018*6140*A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205*2018*6150*A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205*2018*6170*A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205*2018*6200*A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205*2018*6210*A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205*2018*6330*A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205*2018*6400*A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205*2018*7010*A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205*2018*7020*A</v>
      </c>
      <c r="B747" s="275">
        <f>ROUND(P59,0)</f>
        <v>377479</v>
      </c>
      <c r="C747" s="277">
        <f>ROUND(P60,2)</f>
        <v>49.08</v>
      </c>
      <c r="D747" s="275">
        <f>ROUND(P61,0)</f>
        <v>3525038</v>
      </c>
      <c r="E747" s="275">
        <f>ROUND(P62,0)</f>
        <v>1025637</v>
      </c>
      <c r="F747" s="275">
        <f>ROUND(P63,0)</f>
        <v>294847</v>
      </c>
      <c r="G747" s="275">
        <f>ROUND(P64,0)</f>
        <v>2904056</v>
      </c>
      <c r="H747" s="275">
        <f>ROUND(P65,0)</f>
        <v>31191</v>
      </c>
      <c r="I747" s="275">
        <f>ROUND(P66,0)</f>
        <v>527917</v>
      </c>
      <c r="J747" s="275">
        <f>ROUND(P67,0)</f>
        <v>279928</v>
      </c>
      <c r="K747" s="275">
        <f>ROUND(P68,0)</f>
        <v>467859</v>
      </c>
      <c r="L747" s="275">
        <f>ROUND(P69,0)</f>
        <v>185678</v>
      </c>
      <c r="M747" s="275">
        <f>ROUND(P70,0)</f>
        <v>0</v>
      </c>
      <c r="N747" s="275">
        <f>ROUND(P75,0)</f>
        <v>71220665</v>
      </c>
      <c r="O747" s="275">
        <f>ROUND(P73,0)</f>
        <v>9477669</v>
      </c>
      <c r="P747" s="275">
        <f>IF(P76&gt;0,ROUND(P76,0),0)</f>
        <v>27597</v>
      </c>
      <c r="Q747" s="275">
        <f>IF(P77&gt;0,ROUND(P77,0),0)</f>
        <v>0</v>
      </c>
      <c r="R747" s="275">
        <f>IF(P78&gt;0,ROUND(P78,0),0)</f>
        <v>27597</v>
      </c>
      <c r="S747" s="275">
        <f>IF(P79&gt;0,ROUND(P79,0),0)</f>
        <v>153162</v>
      </c>
      <c r="T747" s="277">
        <f>IF(P80&gt;0,ROUND(P80,2),0)</f>
        <v>29.62</v>
      </c>
      <c r="U747" s="275"/>
      <c r="V747" s="276"/>
      <c r="W747" s="275"/>
      <c r="X747" s="275"/>
      <c r="Y747" s="275">
        <f t="shared" si="21"/>
        <v>471971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205*2018*7030*A</v>
      </c>
      <c r="B748" s="275">
        <f>ROUND(Q59,0)</f>
        <v>183134</v>
      </c>
      <c r="C748" s="277">
        <f>ROUND(Q60,2)</f>
        <v>18.739999999999998</v>
      </c>
      <c r="D748" s="275">
        <f>ROUND(Q61,0)</f>
        <v>1385624</v>
      </c>
      <c r="E748" s="275">
        <f>ROUND(Q62,0)</f>
        <v>351823</v>
      </c>
      <c r="F748" s="275">
        <f>ROUND(Q63,0)</f>
        <v>0</v>
      </c>
      <c r="G748" s="275">
        <f>ROUND(Q64,0)</f>
        <v>133219</v>
      </c>
      <c r="H748" s="275">
        <f>ROUND(Q65,0)</f>
        <v>11733</v>
      </c>
      <c r="I748" s="275">
        <f>ROUND(Q66,0)</f>
        <v>329</v>
      </c>
      <c r="J748" s="275">
        <f>ROUND(Q67,0)</f>
        <v>4111</v>
      </c>
      <c r="K748" s="275">
        <f>ROUND(Q68,0)</f>
        <v>172651</v>
      </c>
      <c r="L748" s="275">
        <f>ROUND(Q69,0)</f>
        <v>9305</v>
      </c>
      <c r="M748" s="275">
        <f>ROUND(Q70,0)</f>
        <v>0</v>
      </c>
      <c r="N748" s="275">
        <f>ROUND(Q75,0)</f>
        <v>5782158</v>
      </c>
      <c r="O748" s="275">
        <f>ROUND(Q73,0)</f>
        <v>670531</v>
      </c>
      <c r="P748" s="275">
        <f>IF(Q76&gt;0,ROUND(Q76,0),0)</f>
        <v>6898</v>
      </c>
      <c r="Q748" s="275">
        <f>IF(Q77&gt;0,ROUND(Q77,0),0)</f>
        <v>0</v>
      </c>
      <c r="R748" s="275">
        <f>IF(Q78&gt;0,ROUND(Q78,0),0)</f>
        <v>6898</v>
      </c>
      <c r="S748" s="275">
        <f>IF(Q79&gt;0,ROUND(Q79,0),0)</f>
        <v>0</v>
      </c>
      <c r="T748" s="277">
        <f>IF(Q80&gt;0,ROUND(Q80,2),0)</f>
        <v>14.04</v>
      </c>
      <c r="U748" s="275"/>
      <c r="V748" s="276"/>
      <c r="W748" s="275"/>
      <c r="X748" s="275"/>
      <c r="Y748" s="275">
        <f t="shared" si="21"/>
        <v>-99519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205*2018*7040*A</v>
      </c>
      <c r="B749" s="275">
        <f>ROUND(R59,0)</f>
        <v>203214</v>
      </c>
      <c r="C749" s="277">
        <f>ROUND(R60,2)</f>
        <v>0</v>
      </c>
      <c r="D749" s="275">
        <f>ROUND(R61,0)</f>
        <v>0</v>
      </c>
      <c r="E749" s="275">
        <f>ROUND(R62,0)</f>
        <v>4</v>
      </c>
      <c r="F749" s="275">
        <f>ROUND(R63,0)</f>
        <v>0</v>
      </c>
      <c r="G749" s="275">
        <f>ROUND(R64,0)</f>
        <v>487</v>
      </c>
      <c r="H749" s="275">
        <f>ROUND(R65,0)</f>
        <v>0</v>
      </c>
      <c r="I749" s="275">
        <f>ROUND(R66,0)</f>
        <v>155772</v>
      </c>
      <c r="J749" s="275">
        <f>ROUND(R67,0)</f>
        <v>11603</v>
      </c>
      <c r="K749" s="275">
        <f>ROUND(R68,0)</f>
        <v>0</v>
      </c>
      <c r="L749" s="275">
        <f>ROUND(R69,0)</f>
        <v>190478</v>
      </c>
      <c r="M749" s="275">
        <f>ROUND(R70,0)</f>
        <v>0</v>
      </c>
      <c r="N749" s="275">
        <f>ROUND(R75,0)</f>
        <v>27863307</v>
      </c>
      <c r="O749" s="275">
        <f>ROUND(R73,0)</f>
        <v>266121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159777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205*2018*7050*A</v>
      </c>
      <c r="B750" s="275"/>
      <c r="C750" s="277">
        <f>ROUND(S60,2)</f>
        <v>7.02</v>
      </c>
      <c r="D750" s="275">
        <f>ROUND(S61,0)</f>
        <v>286331</v>
      </c>
      <c r="E750" s="275">
        <f>ROUND(S62,0)</f>
        <v>120795</v>
      </c>
      <c r="F750" s="275">
        <f>ROUND(S63,0)</f>
        <v>0</v>
      </c>
      <c r="G750" s="275">
        <f>ROUND(S64,0)</f>
        <v>6505797</v>
      </c>
      <c r="H750" s="275">
        <f>ROUND(S65,0)</f>
        <v>1937</v>
      </c>
      <c r="I750" s="275">
        <f>ROUND(S66,0)</f>
        <v>0</v>
      </c>
      <c r="J750" s="275">
        <f>ROUND(S67,0)</f>
        <v>0</v>
      </c>
      <c r="K750" s="275">
        <f>ROUND(S68,0)</f>
        <v>42793</v>
      </c>
      <c r="L750" s="275">
        <f>ROUND(S69,0)</f>
        <v>2282</v>
      </c>
      <c r="M750" s="275">
        <f>ROUND(S70,0)</f>
        <v>0</v>
      </c>
      <c r="N750" s="275">
        <f>ROUND(S75,0)</f>
        <v>15612811</v>
      </c>
      <c r="O750" s="275">
        <f>ROUND(S73,0)</f>
        <v>6952381</v>
      </c>
      <c r="P750" s="275">
        <f>IF(S76&gt;0,ROUND(S76,0),0)</f>
        <v>11812</v>
      </c>
      <c r="Q750" s="275">
        <f>IF(S77&gt;0,ROUND(S77,0),0)</f>
        <v>0</v>
      </c>
      <c r="R750" s="275">
        <f>IF(S78&gt;0,ROUND(S78,0),0)</f>
        <v>11812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5131147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205*2018*7060*A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205*2018*7070*A</v>
      </c>
      <c r="B752" s="275">
        <f>ROUND(U59,0)</f>
        <v>448337</v>
      </c>
      <c r="C752" s="277">
        <f>ROUND(U60,2)</f>
        <v>30.98</v>
      </c>
      <c r="D752" s="275">
        <f>ROUND(U61,0)</f>
        <v>1548198</v>
      </c>
      <c r="E752" s="275">
        <f>ROUND(U62,0)</f>
        <v>532150</v>
      </c>
      <c r="F752" s="275">
        <f>ROUND(U63,0)</f>
        <v>0</v>
      </c>
      <c r="G752" s="275">
        <f>ROUND(U64,0)</f>
        <v>1322088</v>
      </c>
      <c r="H752" s="275">
        <f>ROUND(U65,0)</f>
        <v>13478</v>
      </c>
      <c r="I752" s="275">
        <f>ROUND(U66,0)</f>
        <v>907689</v>
      </c>
      <c r="J752" s="275">
        <f>ROUND(U67,0)</f>
        <v>97537</v>
      </c>
      <c r="K752" s="275">
        <f>ROUND(U68,0)</f>
        <v>199866</v>
      </c>
      <c r="L752" s="275">
        <f>ROUND(U69,0)</f>
        <v>63714</v>
      </c>
      <c r="M752" s="275">
        <f>ROUND(U70,0)</f>
        <v>0</v>
      </c>
      <c r="N752" s="275">
        <f>ROUND(U75,0)</f>
        <v>19842141</v>
      </c>
      <c r="O752" s="275">
        <f>ROUND(U73,0)</f>
        <v>74572</v>
      </c>
      <c r="P752" s="275">
        <f>IF(U76&gt;0,ROUND(U76,0),0)</f>
        <v>7833</v>
      </c>
      <c r="Q752" s="275">
        <f>IF(U77&gt;0,ROUND(U77,0),0)</f>
        <v>0</v>
      </c>
      <c r="R752" s="275">
        <f>IF(U78&gt;0,ROUND(U78,0),0)</f>
        <v>7833</v>
      </c>
      <c r="S752" s="275">
        <f>IF(U79&gt;0,ROUND(U79,0),0)</f>
        <v>1033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3406143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205*2018*7110*A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205*2018*7120*A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205*2018*7130*A</v>
      </c>
      <c r="B755" s="275">
        <f>ROUND(X59,0)</f>
        <v>0</v>
      </c>
      <c r="C755" s="277">
        <f>ROUND(X60,2)</f>
        <v>3.39</v>
      </c>
      <c r="D755" s="275">
        <f>ROUND(X61,0)</f>
        <v>230388</v>
      </c>
      <c r="E755" s="275">
        <f>ROUND(X62,0)</f>
        <v>75329</v>
      </c>
      <c r="F755" s="275">
        <f>ROUND(X63,0)</f>
        <v>0</v>
      </c>
      <c r="G755" s="275">
        <f>ROUND(X64,0)</f>
        <v>112755</v>
      </c>
      <c r="H755" s="275">
        <f>ROUND(X65,0)</f>
        <v>5344</v>
      </c>
      <c r="I755" s="275">
        <f>ROUND(X66,0)</f>
        <v>737838</v>
      </c>
      <c r="J755" s="275">
        <f>ROUND(X67,0)</f>
        <v>0</v>
      </c>
      <c r="K755" s="275">
        <f>ROUND(X68,0)</f>
        <v>81795</v>
      </c>
      <c r="L755" s="275">
        <f>ROUND(X69,0)</f>
        <v>289</v>
      </c>
      <c r="M755" s="275">
        <f>ROUND(X70,0)</f>
        <v>0</v>
      </c>
      <c r="N755" s="275">
        <f>ROUND(X75,0)</f>
        <v>8541724</v>
      </c>
      <c r="O755" s="275">
        <f>ROUND(X73,0)</f>
        <v>9432</v>
      </c>
      <c r="P755" s="275">
        <f>IF(X76&gt;0,ROUND(X76,0),0)</f>
        <v>3268</v>
      </c>
      <c r="Q755" s="275">
        <f>IF(X77&gt;0,ROUND(X77,0),0)</f>
        <v>0</v>
      </c>
      <c r="R755" s="275">
        <f>IF(X78&gt;0,ROUND(X78,0),0)</f>
        <v>3268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278959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205*2018*7140*A</v>
      </c>
      <c r="B756" s="275">
        <f>ROUND(Y59,0)</f>
        <v>616573</v>
      </c>
      <c r="C756" s="277">
        <f>ROUND(Y60,2)</f>
        <v>56.15</v>
      </c>
      <c r="D756" s="275">
        <f>ROUND(Y61,0)</f>
        <v>3811613</v>
      </c>
      <c r="E756" s="275">
        <f>ROUND(Y62,0)</f>
        <v>1091402</v>
      </c>
      <c r="F756" s="275">
        <f>ROUND(Y63,0)</f>
        <v>35124</v>
      </c>
      <c r="G756" s="275">
        <f>ROUND(Y64,0)</f>
        <v>560367</v>
      </c>
      <c r="H756" s="275">
        <f>ROUND(Y65,0)</f>
        <v>11861</v>
      </c>
      <c r="I756" s="275">
        <f>ROUND(Y66,0)</f>
        <v>3173071</v>
      </c>
      <c r="J756" s="275">
        <f>ROUND(Y67,0)</f>
        <v>530901</v>
      </c>
      <c r="K756" s="275">
        <f>ROUND(Y68,0)</f>
        <v>172688</v>
      </c>
      <c r="L756" s="275">
        <f>ROUND(Y69,0)</f>
        <v>225663</v>
      </c>
      <c r="M756" s="275">
        <f>ROUND(Y70,0)</f>
        <v>0</v>
      </c>
      <c r="N756" s="275">
        <f>ROUND(Y75,0)</f>
        <v>61279933</v>
      </c>
      <c r="O756" s="275">
        <f>ROUND(Y73,0)</f>
        <v>106947</v>
      </c>
      <c r="P756" s="275">
        <f>IF(Y76&gt;0,ROUND(Y76,0),0)</f>
        <v>25353</v>
      </c>
      <c r="Q756" s="275">
        <f>IF(Y77&gt;0,ROUND(Y77,0),0)</f>
        <v>0</v>
      </c>
      <c r="R756" s="275">
        <f>IF(Y78&gt;0,ROUND(Y78,0),0)</f>
        <v>25353</v>
      </c>
      <c r="S756" s="275">
        <f>IF(Y79&gt;0,ROUND(Y79,0),0)</f>
        <v>37989</v>
      </c>
      <c r="T756" s="277">
        <f>IF(Y80&gt;0,ROUND(Y80,2),0)</f>
        <v>0.83</v>
      </c>
      <c r="U756" s="275"/>
      <c r="V756" s="276"/>
      <c r="W756" s="275"/>
      <c r="X756" s="275"/>
      <c r="Y756" s="275">
        <f t="shared" si="21"/>
        <v>2235103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205*2018*7150*A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205*2018*7160*A</v>
      </c>
      <c r="B758" s="275">
        <f>ROUND(AA59,0)</f>
        <v>9418</v>
      </c>
      <c r="C758" s="277">
        <f>ROUND(AA60,2)</f>
        <v>1.08</v>
      </c>
      <c r="D758" s="275">
        <f>ROUND(AA61,0)</f>
        <v>106196</v>
      </c>
      <c r="E758" s="275">
        <f>ROUND(AA62,0)</f>
        <v>28973</v>
      </c>
      <c r="F758" s="275">
        <f>ROUND(AA63,0)</f>
        <v>0</v>
      </c>
      <c r="G758" s="275">
        <f>ROUND(AA64,0)</f>
        <v>147197</v>
      </c>
      <c r="H758" s="275">
        <f>ROUND(AA65,0)</f>
        <v>22022</v>
      </c>
      <c r="I758" s="275">
        <f>ROUND(AA66,0)</f>
        <v>15649</v>
      </c>
      <c r="J758" s="275">
        <f>ROUND(AA67,0)</f>
        <v>0</v>
      </c>
      <c r="K758" s="275">
        <f>ROUND(AA68,0)</f>
        <v>337042</v>
      </c>
      <c r="L758" s="275">
        <f>ROUND(AA69,0)</f>
        <v>36602</v>
      </c>
      <c r="M758" s="275">
        <f>ROUND(AA70,0)</f>
        <v>0</v>
      </c>
      <c r="N758" s="275">
        <f>ROUND(AA75,0)</f>
        <v>792949</v>
      </c>
      <c r="O758" s="275">
        <f>ROUND(AA73,0)</f>
        <v>907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1089036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205*2018*7170*A</v>
      </c>
      <c r="B759" s="275"/>
      <c r="C759" s="277">
        <f>ROUND(AB60,2)</f>
        <v>0</v>
      </c>
      <c r="D759" s="275">
        <f>ROUND(AB61,0)</f>
        <v>723768</v>
      </c>
      <c r="E759" s="275">
        <f>ROUND(AB62,0)</f>
        <v>177407</v>
      </c>
      <c r="F759" s="275">
        <f>ROUND(AB63,0)</f>
        <v>0</v>
      </c>
      <c r="G759" s="275">
        <f>ROUND(AB64,0)</f>
        <v>1955687</v>
      </c>
      <c r="H759" s="275">
        <f>ROUND(AB65,0)</f>
        <v>2433</v>
      </c>
      <c r="I759" s="275">
        <f>ROUND(AB66,0)</f>
        <v>122523</v>
      </c>
      <c r="J759" s="275">
        <f>ROUND(AB67,0)</f>
        <v>26587</v>
      </c>
      <c r="K759" s="275">
        <f>ROUND(AB68,0)</f>
        <v>30813</v>
      </c>
      <c r="L759" s="275">
        <f>ROUND(AB69,0)</f>
        <v>47505</v>
      </c>
      <c r="M759" s="275">
        <f>ROUND(AB70,0)</f>
        <v>0</v>
      </c>
      <c r="N759" s="275">
        <f>ROUND(AB75,0)</f>
        <v>7775384</v>
      </c>
      <c r="O759" s="275">
        <f>ROUND(AB73,0)</f>
        <v>587700</v>
      </c>
      <c r="P759" s="275">
        <f>IF(AB76&gt;0,ROUND(AB76,0),0)</f>
        <v>2198</v>
      </c>
      <c r="Q759" s="275">
        <f>IF(AB77&gt;0,ROUND(AB77,0),0)</f>
        <v>0</v>
      </c>
      <c r="R759" s="275">
        <f>IF(AB78&gt;0,ROUND(AB78,0),0)</f>
        <v>2198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3721191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205*2018*7180*A</v>
      </c>
      <c r="B760" s="275">
        <f>ROUND(AC59,0)</f>
        <v>131</v>
      </c>
      <c r="C760" s="277">
        <f>ROUND(AC60,2)</f>
        <v>1.07</v>
      </c>
      <c r="D760" s="275">
        <f>ROUND(AC61,0)</f>
        <v>83947</v>
      </c>
      <c r="E760" s="275">
        <f>ROUND(AC62,0)</f>
        <v>21164</v>
      </c>
      <c r="F760" s="275">
        <f>ROUND(AC63,0)</f>
        <v>82105</v>
      </c>
      <c r="G760" s="275">
        <f>ROUND(AC64,0)</f>
        <v>14241</v>
      </c>
      <c r="H760" s="275">
        <f>ROUND(AC65,0)</f>
        <v>360</v>
      </c>
      <c r="I760" s="275">
        <f>ROUND(AC66,0)</f>
        <v>0</v>
      </c>
      <c r="J760" s="275">
        <f>ROUND(AC67,0)</f>
        <v>0</v>
      </c>
      <c r="K760" s="275">
        <f>ROUND(AC68,0)</f>
        <v>0</v>
      </c>
      <c r="L760" s="275">
        <f>ROUND(AC69,0)</f>
        <v>21257</v>
      </c>
      <c r="M760" s="275">
        <f>ROUND(AC70,0)</f>
        <v>0</v>
      </c>
      <c r="N760" s="275">
        <f>ROUND(AC75,0)</f>
        <v>22372</v>
      </c>
      <c r="O760" s="275">
        <f>ROUND(AC73,0)</f>
        <v>21506</v>
      </c>
      <c r="P760" s="275">
        <f>IF(AC76&gt;0,ROUND(AC76,0),0)</f>
        <v>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354501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205*2018*7190*A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205*2018*7200*A</v>
      </c>
      <c r="B762" s="275">
        <f>ROUND(AE59,0)</f>
        <v>87099</v>
      </c>
      <c r="C762" s="277">
        <f>ROUND(AE60,2)</f>
        <v>24.61</v>
      </c>
      <c r="D762" s="275">
        <f>ROUND(AE61,0)</f>
        <v>1786333</v>
      </c>
      <c r="E762" s="275">
        <f>ROUND(AE62,0)</f>
        <v>586669</v>
      </c>
      <c r="F762" s="275">
        <f>ROUND(AE63,0)</f>
        <v>620</v>
      </c>
      <c r="G762" s="275">
        <f>ROUND(AE64,0)</f>
        <v>47830</v>
      </c>
      <c r="H762" s="275">
        <f>ROUND(AE65,0)</f>
        <v>18903</v>
      </c>
      <c r="I762" s="275">
        <f>ROUND(AE66,0)</f>
        <v>5477</v>
      </c>
      <c r="J762" s="275">
        <f>ROUND(AE67,0)</f>
        <v>26402</v>
      </c>
      <c r="K762" s="275">
        <f>ROUND(AE68,0)</f>
        <v>210512</v>
      </c>
      <c r="L762" s="275">
        <f>ROUND(AE69,0)</f>
        <v>111346</v>
      </c>
      <c r="M762" s="275">
        <f>ROUND(AE70,0)</f>
        <v>0</v>
      </c>
      <c r="N762" s="275">
        <f>ROUND(AE75,0)</f>
        <v>5743572</v>
      </c>
      <c r="O762" s="275">
        <f>ROUND(AE73,0)</f>
        <v>0</v>
      </c>
      <c r="P762" s="275">
        <f>IF(AE76&gt;0,ROUND(AE76,0),0)</f>
        <v>4450</v>
      </c>
      <c r="Q762" s="275">
        <f>IF(AE77&gt;0,ROUND(AE77,0),0)</f>
        <v>0</v>
      </c>
      <c r="R762" s="275">
        <f>IF(AE78&gt;0,ROUND(AE78,0),0)</f>
        <v>4450</v>
      </c>
      <c r="S762" s="275">
        <f>IF(AE79&gt;0,ROUND(AE79,0),0)</f>
        <v>8756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2238882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205*2018*7220*A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205*2018*7230*A</v>
      </c>
      <c r="B764" s="275">
        <f>ROUND(AG59,0)</f>
        <v>0</v>
      </c>
      <c r="C764" s="277">
        <f>ROUND(AG60,2)</f>
        <v>0</v>
      </c>
      <c r="D764" s="275">
        <f>ROUND(AG61,0)</f>
        <v>0</v>
      </c>
      <c r="E764" s="275">
        <f>ROUND(AG62,0)</f>
        <v>0</v>
      </c>
      <c r="F764" s="275">
        <f>ROUND(AG63,0)</f>
        <v>0</v>
      </c>
      <c r="G764" s="275">
        <f>ROUND(AG64,0)</f>
        <v>0</v>
      </c>
      <c r="H764" s="275">
        <f>ROUND(AG65,0)</f>
        <v>0</v>
      </c>
      <c r="I764" s="275">
        <f>ROUND(AG66,0)</f>
        <v>0</v>
      </c>
      <c r="J764" s="275">
        <f>ROUND(AG67,0)</f>
        <v>0</v>
      </c>
      <c r="K764" s="275">
        <f>ROUND(AG68,0)</f>
        <v>0</v>
      </c>
      <c r="L764" s="275">
        <f>ROUND(AG69,0)</f>
        <v>0</v>
      </c>
      <c r="M764" s="275">
        <f>ROUND(AG70,0)</f>
        <v>0</v>
      </c>
      <c r="N764" s="275">
        <f>ROUND(AG75,0)</f>
        <v>0</v>
      </c>
      <c r="O764" s="275">
        <f>ROUND(AG73,0)</f>
        <v>0</v>
      </c>
      <c r="P764" s="275">
        <f>IF(AG76&gt;0,ROUND(AG76,0),0)</f>
        <v>0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0</v>
      </c>
      <c r="U764" s="275"/>
      <c r="V764" s="276"/>
      <c r="W764" s="275"/>
      <c r="X764" s="275"/>
      <c r="Y764" s="275">
        <f t="shared" si="21"/>
        <v>0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205*2018*7240*A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205*2018*7250*A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205*2018*7260*A</v>
      </c>
      <c r="B767" s="275">
        <f>ROUND(AJ59,0)</f>
        <v>368018</v>
      </c>
      <c r="C767" s="277">
        <f>ROUND(AJ60,2)</f>
        <v>378.53</v>
      </c>
      <c r="D767" s="275">
        <f>ROUND(AJ61,0)</f>
        <v>22813777</v>
      </c>
      <c r="E767" s="275">
        <f>ROUND(AJ62,0)</f>
        <v>7143415</v>
      </c>
      <c r="F767" s="275">
        <f>ROUND(AJ63,0)</f>
        <v>2481945</v>
      </c>
      <c r="G767" s="275">
        <f>ROUND(AJ64,0)</f>
        <v>13714262</v>
      </c>
      <c r="H767" s="275">
        <f>ROUND(AJ65,0)</f>
        <v>131490</v>
      </c>
      <c r="I767" s="275">
        <f>ROUND(AJ66,0)</f>
        <v>537350</v>
      </c>
      <c r="J767" s="275">
        <f>ROUND(AJ67,0)</f>
        <v>817907</v>
      </c>
      <c r="K767" s="275">
        <f>ROUND(AJ68,0)</f>
        <v>2488121</v>
      </c>
      <c r="L767" s="275">
        <f>ROUND(AJ69,0)</f>
        <v>2551267</v>
      </c>
      <c r="M767" s="275">
        <f>ROUND(AJ70,0)</f>
        <v>0</v>
      </c>
      <c r="N767" s="275">
        <f>ROUND(AJ75,0)</f>
        <v>210030363</v>
      </c>
      <c r="O767" s="275">
        <f>ROUND(AJ73,0)</f>
        <v>6593</v>
      </c>
      <c r="P767" s="275">
        <f>IF(AJ76&gt;0,ROUND(AJ76,0),0)</f>
        <v>86795</v>
      </c>
      <c r="Q767" s="275">
        <f>IF(AJ77&gt;0,ROUND(AJ77,0),0)</f>
        <v>0</v>
      </c>
      <c r="R767" s="275">
        <f>IF(AJ78&gt;0,ROUND(AJ78,0),0)</f>
        <v>86795</v>
      </c>
      <c r="S767" s="275">
        <f>IF(AJ79&gt;0,ROUND(AJ79,0),0)</f>
        <v>11949</v>
      </c>
      <c r="T767" s="277">
        <f>IF(AJ80&gt;0,ROUND(AJ80,2),0)</f>
        <v>28.16</v>
      </c>
      <c r="U767" s="275"/>
      <c r="V767" s="276"/>
      <c r="W767" s="275"/>
      <c r="X767" s="275"/>
      <c r="Y767" s="275">
        <f t="shared" si="21"/>
        <v>39149368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205*2018*7310*A</v>
      </c>
      <c r="B768" s="275">
        <f>ROUND(AK59,0)</f>
        <v>8056</v>
      </c>
      <c r="C768" s="277">
        <f>ROUND(AK60,2)</f>
        <v>16.3</v>
      </c>
      <c r="D768" s="275">
        <f>ROUND(AK61,0)</f>
        <v>1095282</v>
      </c>
      <c r="E768" s="275">
        <f>ROUND(AK62,0)</f>
        <v>356962</v>
      </c>
      <c r="F768" s="275">
        <f>ROUND(AK63,0)</f>
        <v>68523</v>
      </c>
      <c r="G768" s="275">
        <f>ROUND(AK64,0)</f>
        <v>61063</v>
      </c>
      <c r="H768" s="275">
        <f>ROUND(AK65,0)</f>
        <v>960</v>
      </c>
      <c r="I768" s="275">
        <f>ROUND(AK66,0)</f>
        <v>64884</v>
      </c>
      <c r="J768" s="275">
        <f>ROUND(AK67,0)</f>
        <v>826</v>
      </c>
      <c r="K768" s="275">
        <f>ROUND(AK68,0)</f>
        <v>56551</v>
      </c>
      <c r="L768" s="275">
        <f>ROUND(AK69,0)</f>
        <v>67792</v>
      </c>
      <c r="M768" s="275">
        <f>ROUND(AK70,0)</f>
        <v>0</v>
      </c>
      <c r="N768" s="275">
        <f>ROUND(AK75,0)</f>
        <v>4010532</v>
      </c>
      <c r="O768" s="275">
        <f>ROUND(AK73,0)</f>
        <v>1268620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2770704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205*2018*7320*A</v>
      </c>
      <c r="B769" s="275">
        <f>ROUND(AL59,0)</f>
        <v>1371</v>
      </c>
      <c r="C769" s="277">
        <f>ROUND(AL60,2)</f>
        <v>1.4</v>
      </c>
      <c r="D769" s="275">
        <f>ROUND(AL61,0)</f>
        <v>126246</v>
      </c>
      <c r="E769" s="275">
        <f>ROUND(AL62,0)</f>
        <v>25182</v>
      </c>
      <c r="F769" s="275">
        <f>ROUND(AL63,0)</f>
        <v>0</v>
      </c>
      <c r="G769" s="275">
        <f>ROUND(AL64,0)</f>
        <v>2029</v>
      </c>
      <c r="H769" s="275">
        <f>ROUND(AL65,0)</f>
        <v>0</v>
      </c>
      <c r="I769" s="275">
        <f>ROUND(AL66,0)</f>
        <v>16158</v>
      </c>
      <c r="J769" s="275">
        <f>ROUND(AL67,0)</f>
        <v>0</v>
      </c>
      <c r="K769" s="275">
        <f>ROUND(AL68,0)</f>
        <v>0</v>
      </c>
      <c r="L769" s="275">
        <f>ROUND(AL69,0)</f>
        <v>68</v>
      </c>
      <c r="M769" s="275">
        <f>ROUND(AL70,0)</f>
        <v>0</v>
      </c>
      <c r="N769" s="275">
        <f>ROUND(AL75,0)</f>
        <v>604681</v>
      </c>
      <c r="O769" s="275">
        <f>ROUND(AL73,0)</f>
        <v>603317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261761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205*2018*7330*A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205*2018*7340*A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205*2018*7350*A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205*2018*7380*A</v>
      </c>
      <c r="B773" s="275">
        <f>ROUND(AP59,0)</f>
        <v>520207</v>
      </c>
      <c r="C773" s="277">
        <f>ROUND(AP60,2)</f>
        <v>557.98</v>
      </c>
      <c r="D773" s="275">
        <f>ROUND(AP61,0)</f>
        <v>34022412</v>
      </c>
      <c r="E773" s="275">
        <f>ROUND(AP62,0)</f>
        <v>10550999</v>
      </c>
      <c r="F773" s="275">
        <f>ROUND(AP63,0)</f>
        <v>2651211</v>
      </c>
      <c r="G773" s="275">
        <f>ROUND(AP64,0)</f>
        <v>7852711</v>
      </c>
      <c r="H773" s="275">
        <f>ROUND(AP65,0)</f>
        <v>505445</v>
      </c>
      <c r="I773" s="275">
        <f>ROUND(AP66,0)</f>
        <v>1744444</v>
      </c>
      <c r="J773" s="275">
        <f>ROUND(AP67,0)</f>
        <v>614988</v>
      </c>
      <c r="K773" s="275">
        <f>ROUND(AP68,0)</f>
        <v>3989391</v>
      </c>
      <c r="L773" s="275">
        <f>ROUND(AP69,0)</f>
        <v>2096110</v>
      </c>
      <c r="M773" s="275">
        <f>ROUND(AP70,0)</f>
        <v>0</v>
      </c>
      <c r="N773" s="275">
        <f>ROUND(AP75,0)</f>
        <v>181945479</v>
      </c>
      <c r="O773" s="275">
        <f>ROUND(AP73,0)</f>
        <v>120430</v>
      </c>
      <c r="P773" s="275">
        <f>IF(AP76&gt;0,ROUND(AP76,0),0)</f>
        <v>97226</v>
      </c>
      <c r="Q773" s="275">
        <f>IF(AP77&gt;0,ROUND(AP77,0),0)</f>
        <v>0</v>
      </c>
      <c r="R773" s="275">
        <f>IF(AP78&gt;0,ROUND(AP78,0),0)</f>
        <v>97226</v>
      </c>
      <c r="S773" s="275">
        <f>IF(AP79&gt;0,ROUND(AP79,0),0)</f>
        <v>77148</v>
      </c>
      <c r="T773" s="277">
        <f>IF(AP80&gt;0,ROUND(AP80,2),0)</f>
        <v>57.3</v>
      </c>
      <c r="U773" s="275"/>
      <c r="V773" s="276"/>
      <c r="W773" s="275"/>
      <c r="X773" s="275"/>
      <c r="Y773" s="275">
        <f t="shared" si="21"/>
        <v>52781509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205*2018*7390*A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205*2018*7400*A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205*2018*7410*A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205*2018*7420*A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205*2018*7430*A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205*2018*7490*A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9715093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7240586</v>
      </c>
      <c r="O779" s="275">
        <f>ROUND(AV73,0)</f>
        <v>276210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15290254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205*2018*8200*A</v>
      </c>
      <c r="B780" s="275"/>
      <c r="C780" s="277">
        <f>ROUND(AW60,2)</f>
        <v>2.17</v>
      </c>
      <c r="D780" s="275">
        <f>ROUND(AW61,0)</f>
        <v>120949</v>
      </c>
      <c r="E780" s="275">
        <f>ROUND(AW62,0)</f>
        <v>42687</v>
      </c>
      <c r="F780" s="275">
        <f>ROUND(AW63,0)</f>
        <v>0</v>
      </c>
      <c r="G780" s="275">
        <f>ROUND(AW64,0)</f>
        <v>865</v>
      </c>
      <c r="H780" s="275">
        <f>ROUND(AW65,0)</f>
        <v>0</v>
      </c>
      <c r="I780" s="275">
        <f>ROUND(AW66,0)</f>
        <v>-5959</v>
      </c>
      <c r="J780" s="275">
        <f>ROUND(AW67,0)</f>
        <v>0</v>
      </c>
      <c r="K780" s="275">
        <f>ROUND(AW68,0)</f>
        <v>0</v>
      </c>
      <c r="L780" s="275">
        <f>ROUND(AW69,0)</f>
        <v>2347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205*2018*8310*A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205*2018*8320*A</v>
      </c>
      <c r="B782" s="275">
        <f>ROUND(AY59,0)</f>
        <v>0</v>
      </c>
      <c r="C782" s="277">
        <f>ROUND(AY60,2)</f>
        <v>0</v>
      </c>
      <c r="D782" s="275">
        <f>ROUND(AY61,0)</f>
        <v>0</v>
      </c>
      <c r="E782" s="275">
        <f>ROUND(AY62,0)</f>
        <v>0</v>
      </c>
      <c r="F782" s="275">
        <f>ROUND(AY63,0)</f>
        <v>0</v>
      </c>
      <c r="G782" s="275">
        <f>ROUND(AY64,0)</f>
        <v>0</v>
      </c>
      <c r="H782" s="275">
        <f>ROUND(AY65,0)</f>
        <v>0</v>
      </c>
      <c r="I782" s="275">
        <f>ROUND(AY66,0)</f>
        <v>442</v>
      </c>
      <c r="J782" s="275">
        <f>ROUND(AY67,0)</f>
        <v>0</v>
      </c>
      <c r="K782" s="275">
        <f>ROUND(AY68,0)</f>
        <v>0</v>
      </c>
      <c r="L782" s="275">
        <f>ROUND(AY69,0)</f>
        <v>98</v>
      </c>
      <c r="M782" s="275">
        <f>ROUND(AY70,0)</f>
        <v>0</v>
      </c>
      <c r="N782" s="275"/>
      <c r="O782" s="275"/>
      <c r="P782" s="275">
        <f>IF(AY76&gt;0,ROUND(AY76,0),0)</f>
        <v>0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205*2018*8330*A</v>
      </c>
      <c r="B783" s="275">
        <f>ROUND(AZ59,0)</f>
        <v>8226</v>
      </c>
      <c r="C783" s="277">
        <f>ROUND(AZ60,2)</f>
        <v>8.81</v>
      </c>
      <c r="D783" s="275">
        <f>ROUND(AZ61,0)</f>
        <v>319948</v>
      </c>
      <c r="E783" s="275">
        <f>ROUND(AZ62,0)</f>
        <v>113730</v>
      </c>
      <c r="F783" s="275">
        <f>ROUND(AZ63,0)</f>
        <v>0</v>
      </c>
      <c r="G783" s="275">
        <f>ROUND(AZ64,0)</f>
        <v>392271</v>
      </c>
      <c r="H783" s="275">
        <f>ROUND(AZ65,0)</f>
        <v>3261</v>
      </c>
      <c r="I783" s="275">
        <f>ROUND(AZ66,0)</f>
        <v>14356</v>
      </c>
      <c r="J783" s="275">
        <f>ROUND(AZ67,0)</f>
        <v>2288</v>
      </c>
      <c r="K783" s="275">
        <f>ROUND(AZ68,0)</f>
        <v>41073</v>
      </c>
      <c r="L783" s="275">
        <f>ROUND(AZ69,0)</f>
        <v>11608</v>
      </c>
      <c r="M783" s="275">
        <f>ROUND(AZ70,0)</f>
        <v>0</v>
      </c>
      <c r="N783" s="275"/>
      <c r="O783" s="275"/>
      <c r="P783" s="275">
        <f>IF(AZ76&gt;0,ROUND(AZ76,0),0)</f>
        <v>1642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205*2018*8350*A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-40994</v>
      </c>
      <c r="H784" s="275">
        <f>ROUND(BA65,0)</f>
        <v>4286</v>
      </c>
      <c r="I784" s="275">
        <f>ROUND(BA66,0)</f>
        <v>161</v>
      </c>
      <c r="J784" s="275">
        <f>ROUND(BA67,0)</f>
        <v>0</v>
      </c>
      <c r="K784" s="275">
        <f>ROUND(BA68,0)</f>
        <v>106435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205*2018*8360*A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205*2018*8370*A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205*2018*8420*A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0</v>
      </c>
      <c r="H787" s="275">
        <f>ROUND(BD65,0)</f>
        <v>0</v>
      </c>
      <c r="I787" s="275">
        <f>ROUND(BD66,0)</f>
        <v>0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0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205*2018*8430*A</v>
      </c>
      <c r="B788" s="275">
        <f>ROUND(BE59,0)</f>
        <v>375361</v>
      </c>
      <c r="C788" s="277">
        <f>ROUND(BE60,2)</f>
        <v>15.01</v>
      </c>
      <c r="D788" s="275">
        <f>ROUND(BE61,0)</f>
        <v>775885</v>
      </c>
      <c r="E788" s="275">
        <f>ROUND(BE62,0)</f>
        <v>247526</v>
      </c>
      <c r="F788" s="275">
        <f>ROUND(BE63,0)</f>
        <v>213</v>
      </c>
      <c r="G788" s="275">
        <f>ROUND(BE64,0)</f>
        <v>67067</v>
      </c>
      <c r="H788" s="275">
        <f>ROUND(BE65,0)</f>
        <v>48293</v>
      </c>
      <c r="I788" s="275">
        <f>ROUND(BE66,0)</f>
        <v>1188301</v>
      </c>
      <c r="J788" s="275">
        <f>ROUND(BE67,0)</f>
        <v>41038</v>
      </c>
      <c r="K788" s="275">
        <f>ROUND(BE68,0)</f>
        <v>203633</v>
      </c>
      <c r="L788" s="275">
        <f>ROUND(BE69,0)</f>
        <v>15373</v>
      </c>
      <c r="M788" s="275">
        <f>ROUND(BE70,0)</f>
        <v>0</v>
      </c>
      <c r="N788" s="275"/>
      <c r="O788" s="275"/>
      <c r="P788" s="275">
        <f>IF(BE76&gt;0,ROUND(BE76,0),0)</f>
        <v>15663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205*2018*8460*A</v>
      </c>
      <c r="B789" s="275"/>
      <c r="C789" s="277">
        <f>ROUND(BF60,2)</f>
        <v>34.04</v>
      </c>
      <c r="D789" s="275">
        <f>ROUND(BF61,0)</f>
        <v>1090987</v>
      </c>
      <c r="E789" s="275">
        <f>ROUND(BF62,0)</f>
        <v>535780</v>
      </c>
      <c r="F789" s="275">
        <f>ROUND(BF63,0)</f>
        <v>0</v>
      </c>
      <c r="G789" s="275">
        <f>ROUND(BF64,0)</f>
        <v>658271</v>
      </c>
      <c r="H789" s="275">
        <f>ROUND(BF65,0)</f>
        <v>220418</v>
      </c>
      <c r="I789" s="275">
        <f>ROUND(BF66,0)</f>
        <v>42920</v>
      </c>
      <c r="J789" s="275">
        <f>ROUND(BF67,0)</f>
        <v>4077</v>
      </c>
      <c r="K789" s="275">
        <f>ROUND(BF68,0)</f>
        <v>81021</v>
      </c>
      <c r="L789" s="275">
        <f>ROUND(BF69,0)</f>
        <v>7020</v>
      </c>
      <c r="M789" s="275">
        <f>ROUND(BF70,0)</f>
        <v>0</v>
      </c>
      <c r="N789" s="275"/>
      <c r="O789" s="275"/>
      <c r="P789" s="275">
        <f>IF(BF76&gt;0,ROUND(BF76,0),0)</f>
        <v>1315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205*2018*8470*A</v>
      </c>
      <c r="B790" s="275"/>
      <c r="C790" s="277">
        <f>ROUND(BG60,2)</f>
        <v>3.64</v>
      </c>
      <c r="D790" s="275">
        <f>ROUND(BG61,0)</f>
        <v>128012</v>
      </c>
      <c r="E790" s="275">
        <f>ROUND(BG62,0)</f>
        <v>56885</v>
      </c>
      <c r="F790" s="275">
        <f>ROUND(BG63,0)</f>
        <v>0</v>
      </c>
      <c r="G790" s="275">
        <f>ROUND(BG64,0)</f>
        <v>171</v>
      </c>
      <c r="H790" s="275">
        <f>ROUND(BG65,0)</f>
        <v>933</v>
      </c>
      <c r="I790" s="275">
        <f>ROUND(BG66,0)</f>
        <v>0</v>
      </c>
      <c r="J790" s="275">
        <f>ROUND(BG67,0)</f>
        <v>0</v>
      </c>
      <c r="K790" s="275">
        <f>ROUND(BG68,0)</f>
        <v>0</v>
      </c>
      <c r="L790" s="275">
        <f>ROUND(BG69,0)</f>
        <v>23</v>
      </c>
      <c r="M790" s="275">
        <f>ROUND(BG70,0)</f>
        <v>0</v>
      </c>
      <c r="N790" s="275"/>
      <c r="O790" s="275"/>
      <c r="P790" s="275">
        <f>IF(BG76&gt;0,ROUND(BG76,0),0)</f>
        <v>0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205*2018*8480*A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2</v>
      </c>
      <c r="H791" s="275">
        <f>ROUND(BH65,0)</f>
        <v>986</v>
      </c>
      <c r="I791" s="275">
        <f>ROUND(BH66,0)</f>
        <v>64034</v>
      </c>
      <c r="J791" s="275">
        <f>ROUND(BH67,0)</f>
        <v>265353</v>
      </c>
      <c r="K791" s="275">
        <f>ROUND(BH68,0)</f>
        <v>15093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3673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205*2018*8490*A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205*2018*8510*A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587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205*2018*8530*A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0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205*2018*8560*A</v>
      </c>
      <c r="B795" s="275"/>
      <c r="C795" s="277">
        <f>ROUND(BL60,2)</f>
        <v>0</v>
      </c>
      <c r="D795" s="275">
        <f>ROUND(BL61,0)</f>
        <v>0</v>
      </c>
      <c r="E795" s="275">
        <f>ROUND(BL62,0)</f>
        <v>0</v>
      </c>
      <c r="F795" s="275">
        <f>ROUND(BL63,0)</f>
        <v>0</v>
      </c>
      <c r="G795" s="275">
        <f>ROUND(BL64,0)</f>
        <v>0</v>
      </c>
      <c r="H795" s="275">
        <f>ROUND(BL65,0)</f>
        <v>0</v>
      </c>
      <c r="I795" s="275">
        <f>ROUND(BL66,0)</f>
        <v>0</v>
      </c>
      <c r="J795" s="275">
        <f>ROUND(BL67,0)</f>
        <v>0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0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205*2018*8590*A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205*2018*8610*A</v>
      </c>
      <c r="B797" s="275"/>
      <c r="C797" s="277">
        <f>ROUND(BN60,2)</f>
        <v>0.63</v>
      </c>
      <c r="D797" s="275">
        <f>ROUND(BN61,0)</f>
        <v>890496</v>
      </c>
      <c r="E797" s="275">
        <f>ROUND(BN62,0)</f>
        <v>990892</v>
      </c>
      <c r="F797" s="275">
        <f>ROUND(BN63,0)</f>
        <v>149832476</v>
      </c>
      <c r="G797" s="275">
        <f>ROUND(BN64,0)</f>
        <v>-19280</v>
      </c>
      <c r="H797" s="275">
        <f>ROUND(BN65,0)</f>
        <v>79194</v>
      </c>
      <c r="I797" s="275">
        <f>ROUND(BN66,0)</f>
        <v>88697</v>
      </c>
      <c r="J797" s="275">
        <f>ROUND(BN67,0)</f>
        <v>123712</v>
      </c>
      <c r="K797" s="275">
        <f>ROUND(BN68,0)</f>
        <v>212269</v>
      </c>
      <c r="L797" s="275">
        <f>ROUND(BN69,0)</f>
        <v>4489229</v>
      </c>
      <c r="M797" s="275">
        <f>ROUND(BN70,0)</f>
        <v>0</v>
      </c>
      <c r="N797" s="275"/>
      <c r="O797" s="275"/>
      <c r="P797" s="275">
        <f>IF(BN76&gt;0,ROUND(BN76,0),0)</f>
        <v>18469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205*2018*8620*A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205*2018*8630*A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205*2018*8640*A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205*2018*8650*A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205*2018*8660*A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205*2018*8670*A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205*2018*8680*A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205*2018*8690*A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0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17502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205*2018*8700*A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205*2018*8710*A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205*2018*8720*A</v>
      </c>
      <c r="B808" s="275"/>
      <c r="C808" s="277">
        <f>ROUND(BY60,2)</f>
        <v>0</v>
      </c>
      <c r="D808" s="275">
        <f>ROUND(BY61,0)</f>
        <v>0</v>
      </c>
      <c r="E808" s="275">
        <f>ROUND(BY62,0)</f>
        <v>0</v>
      </c>
      <c r="F808" s="275">
        <f>ROUND(BY63,0)</f>
        <v>0</v>
      </c>
      <c r="G808" s="275">
        <f>ROUND(BY64,0)</f>
        <v>0</v>
      </c>
      <c r="H808" s="275">
        <f>ROUND(BY65,0)</f>
        <v>0</v>
      </c>
      <c r="I808" s="275">
        <f>ROUND(BY66,0)</f>
        <v>0</v>
      </c>
      <c r="J808" s="275">
        <f>ROUND(BY67,0)</f>
        <v>0</v>
      </c>
      <c r="K808" s="275">
        <f>ROUND(BY68,0)</f>
        <v>0</v>
      </c>
      <c r="L808" s="275">
        <f>ROUND(BY69,0)</f>
        <v>0</v>
      </c>
      <c r="M808" s="275">
        <f>ROUND(BY70,0)</f>
        <v>0</v>
      </c>
      <c r="N808" s="275"/>
      <c r="O808" s="275"/>
      <c r="P808" s="275">
        <f>IF(BY76&gt;0,ROUND(BY76,0),0)</f>
        <v>0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205*2018*8730*A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205*2018*8740*A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205*2018*8770*A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205*2018*8790*A</v>
      </c>
      <c r="B812" s="275"/>
      <c r="C812" s="277">
        <f>ROUND(CC60,2)</f>
        <v>1.95</v>
      </c>
      <c r="D812" s="275">
        <f>ROUND(CC61,0)</f>
        <v>79880</v>
      </c>
      <c r="E812" s="275">
        <f>ROUND(CC62,0)</f>
        <v>27149</v>
      </c>
      <c r="F812" s="275">
        <f>ROUND(CC63,0)</f>
        <v>39202008</v>
      </c>
      <c r="G812" s="275">
        <f>ROUND(CC64,0)</f>
        <v>622</v>
      </c>
      <c r="H812" s="275">
        <f>ROUND(CC65,0)</f>
        <v>544</v>
      </c>
      <c r="I812" s="275">
        <f>ROUND(CC66,0)</f>
        <v>528327</v>
      </c>
      <c r="J812" s="275">
        <f>ROUND(CC67,0)</f>
        <v>0</v>
      </c>
      <c r="K812" s="275">
        <f>ROUND(CC68,0)</f>
        <v>13716</v>
      </c>
      <c r="L812" s="275">
        <f>ROUND(CC69,0)</f>
        <v>248</v>
      </c>
      <c r="M812" s="275">
        <f>ROUND(CC70,0)</f>
        <v>0</v>
      </c>
      <c r="N812" s="275"/>
      <c r="O812" s="275"/>
      <c r="P812" s="275">
        <f>IF(CC76&gt;0,ROUND(CC76,0),0)</f>
        <v>31318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205*2018*9000*A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291493</v>
      </c>
      <c r="V813" s="276">
        <f>ROUND(CD70,0)</f>
        <v>72809153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1258.0000000000002</v>
      </c>
      <c r="D815" s="276">
        <f t="shared" si="22"/>
        <v>77939049</v>
      </c>
      <c r="E815" s="276">
        <f t="shared" si="22"/>
        <v>25004270</v>
      </c>
      <c r="F815" s="276">
        <f t="shared" si="22"/>
        <v>194762534</v>
      </c>
      <c r="G815" s="276">
        <f t="shared" si="22"/>
        <v>36570576</v>
      </c>
      <c r="H815" s="276">
        <f t="shared" si="22"/>
        <v>1138130</v>
      </c>
      <c r="I815" s="276">
        <f t="shared" si="22"/>
        <v>19690212</v>
      </c>
      <c r="J815" s="276">
        <f t="shared" si="22"/>
        <v>2878484</v>
      </c>
      <c r="K815" s="276">
        <f t="shared" si="22"/>
        <v>9260845</v>
      </c>
      <c r="L815" s="276">
        <f>SUM(L734:L813)+SUM(U734:U813)</f>
        <v>10452705</v>
      </c>
      <c r="M815" s="276">
        <f>SUM(M734:M813)+SUM(V734:V813)</f>
        <v>72809153</v>
      </c>
      <c r="N815" s="276">
        <f t="shared" ref="N815:Y815" si="23">SUM(N734:N813)</f>
        <v>636935560</v>
      </c>
      <c r="O815" s="276">
        <f t="shared" si="23"/>
        <v>28271122</v>
      </c>
      <c r="P815" s="276">
        <f t="shared" si="23"/>
        <v>375361</v>
      </c>
      <c r="Q815" s="276">
        <f t="shared" si="23"/>
        <v>8826</v>
      </c>
      <c r="R815" s="276">
        <f t="shared" si="23"/>
        <v>285192</v>
      </c>
      <c r="S815" s="276">
        <f t="shared" si="23"/>
        <v>364127</v>
      </c>
      <c r="T815" s="280">
        <f t="shared" si="23"/>
        <v>148.03</v>
      </c>
      <c r="U815" s="276">
        <f t="shared" si="23"/>
        <v>291493</v>
      </c>
      <c r="V815" s="276">
        <f t="shared" si="23"/>
        <v>72809153</v>
      </c>
      <c r="W815" s="276">
        <f t="shared" si="23"/>
        <v>0</v>
      </c>
      <c r="X815" s="276">
        <f t="shared" si="23"/>
        <v>0</v>
      </c>
      <c r="Y815" s="276">
        <f t="shared" si="23"/>
        <v>130911688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1258.0021000000002</v>
      </c>
      <c r="D816" s="276">
        <f>CE61</f>
        <v>77939049</v>
      </c>
      <c r="E816" s="276">
        <f>CE62</f>
        <v>25004270</v>
      </c>
      <c r="F816" s="276">
        <f>CE63</f>
        <v>194762534</v>
      </c>
      <c r="G816" s="276">
        <f>CE64</f>
        <v>36570576</v>
      </c>
      <c r="H816" s="279">
        <f>CE65</f>
        <v>1138130</v>
      </c>
      <c r="I816" s="279">
        <f>CE66</f>
        <v>19690212</v>
      </c>
      <c r="J816" s="279">
        <f>CE67</f>
        <v>2878484</v>
      </c>
      <c r="K816" s="279">
        <f>CE68</f>
        <v>9260845</v>
      </c>
      <c r="L816" s="279">
        <f>CE69</f>
        <v>10452705</v>
      </c>
      <c r="M816" s="279">
        <f>CE70</f>
        <v>72809153</v>
      </c>
      <c r="N816" s="276">
        <f>CE75</f>
        <v>636935559.86000001</v>
      </c>
      <c r="O816" s="276">
        <f>CE73</f>
        <v>28271122</v>
      </c>
      <c r="P816" s="276">
        <f>CE76</f>
        <v>375361</v>
      </c>
      <c r="Q816" s="276">
        <f>CE77</f>
        <v>8826</v>
      </c>
      <c r="R816" s="276">
        <f>CE78</f>
        <v>285192</v>
      </c>
      <c r="S816" s="276">
        <f>CE79</f>
        <v>364127</v>
      </c>
      <c r="T816" s="280">
        <f>CE80</f>
        <v>148.03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130911686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77939051</v>
      </c>
      <c r="E817" s="180">
        <f>C379</f>
        <v>25004264</v>
      </c>
      <c r="F817" s="180">
        <f>C380</f>
        <v>194762533</v>
      </c>
      <c r="G817" s="239">
        <f>C381</f>
        <v>36570570</v>
      </c>
      <c r="H817" s="239">
        <f>C382</f>
        <v>1138130</v>
      </c>
      <c r="I817" s="239">
        <f>C383</f>
        <v>19690212</v>
      </c>
      <c r="J817" s="239">
        <f>C384</f>
        <v>2878485</v>
      </c>
      <c r="K817" s="239">
        <f>C385</f>
        <v>9261381</v>
      </c>
      <c r="L817" s="239">
        <f>C386+C387+C388+C389</f>
        <v>10452706</v>
      </c>
      <c r="M817" s="239">
        <f>C370</f>
        <v>72809153</v>
      </c>
      <c r="N817" s="180">
        <f>D361</f>
        <v>636935560</v>
      </c>
      <c r="O817" s="180">
        <f>C359</f>
        <v>28271123</v>
      </c>
    </row>
  </sheetData>
  <mergeCells count="1">
    <mergeCell ref="B220:C220"/>
  </mergeCells>
  <hyperlinks>
    <hyperlink ref="F16" r:id="rId1"/>
    <hyperlink ref="C17" r:id="rId2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19" zoomScale="75" workbookViewId="0">
      <selection activeCell="H22" sqref="H2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Confluence Health: Wenatchee Valley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H-205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1201 S. Miller St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Wenatchee, WA 98801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22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H-205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Confluence Health: Wenatchee Valley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Dr. Peter Rutherford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Tom Legal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509-663-8711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516</v>
      </c>
      <c r="G23" s="21">
        <f>data!D111</f>
        <v>2305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11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9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13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Confluence Health: Wenatchee Valley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305</v>
      </c>
      <c r="C7" s="48">
        <f>data!B139</f>
        <v>1466</v>
      </c>
      <c r="D7" s="48">
        <f>data!B140</f>
        <v>0</v>
      </c>
      <c r="E7" s="48">
        <f>data!B141</f>
        <v>14742748</v>
      </c>
      <c r="F7" s="48">
        <f>data!B142</f>
        <v>239413892</v>
      </c>
      <c r="G7" s="48">
        <f>data!B141+data!B142</f>
        <v>254156640</v>
      </c>
    </row>
    <row r="8" spans="1:13" ht="20.100000000000001" customHeight="1" x14ac:dyDescent="0.25">
      <c r="A8" s="23" t="s">
        <v>297</v>
      </c>
      <c r="B8" s="48">
        <f>data!C138</f>
        <v>47</v>
      </c>
      <c r="C8" s="48">
        <f>data!C139</f>
        <v>270</v>
      </c>
      <c r="D8" s="48">
        <f>data!C140</f>
        <v>0</v>
      </c>
      <c r="E8" s="48">
        <f>data!C141</f>
        <v>2061783</v>
      </c>
      <c r="F8" s="48">
        <f>data!C142</f>
        <v>89907985</v>
      </c>
      <c r="G8" s="48">
        <f>data!C141+data!C142</f>
        <v>91969768</v>
      </c>
    </row>
    <row r="9" spans="1:13" ht="20.100000000000001" customHeight="1" x14ac:dyDescent="0.25">
      <c r="A9" s="23" t="s">
        <v>1058</v>
      </c>
      <c r="B9" s="48">
        <f>data!D138</f>
        <v>164</v>
      </c>
      <c r="C9" s="48">
        <f>data!D139</f>
        <v>569</v>
      </c>
      <c r="D9" s="48">
        <f>data!D140</f>
        <v>0</v>
      </c>
      <c r="E9" s="48">
        <f>data!D141</f>
        <v>6062440</v>
      </c>
      <c r="F9" s="48">
        <f>data!D142</f>
        <v>205654682</v>
      </c>
      <c r="G9" s="48">
        <f>data!D141+data!D142</f>
        <v>211717122</v>
      </c>
    </row>
    <row r="10" spans="1:13" ht="20.100000000000001" customHeight="1" x14ac:dyDescent="0.25">
      <c r="A10" s="111" t="s">
        <v>203</v>
      </c>
      <c r="B10" s="48">
        <f>data!E138</f>
        <v>516</v>
      </c>
      <c r="C10" s="48">
        <f>data!E139</f>
        <v>2305</v>
      </c>
      <c r="D10" s="48">
        <f>data!E140</f>
        <v>0</v>
      </c>
      <c r="E10" s="48">
        <f>data!E141</f>
        <v>22866971</v>
      </c>
      <c r="F10" s="48">
        <f>data!E142</f>
        <v>534976559</v>
      </c>
      <c r="G10" s="48">
        <f>data!E141+data!E142</f>
        <v>557843530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3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Confluence Health: Wenatchee Valley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5326751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73093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771076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12897738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190481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3320632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612122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23191893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8581815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32898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8614713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3454573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320025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3774598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109239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2845043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2954282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1318872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1318872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Confluence Health: Wenatchee Valley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123086</v>
      </c>
      <c r="D7" s="21">
        <f>data!C195</f>
        <v>0</v>
      </c>
      <c r="E7" s="21">
        <f>data!D195</f>
        <v>0</v>
      </c>
      <c r="F7" s="21">
        <f>data!E195</f>
        <v>123086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326019</v>
      </c>
      <c r="D8" s="21">
        <f>data!C196</f>
        <v>0</v>
      </c>
      <c r="E8" s="21">
        <f>data!D196</f>
        <v>196650</v>
      </c>
      <c r="F8" s="21">
        <f>data!E196</f>
        <v>129369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347681</v>
      </c>
      <c r="D9" s="21">
        <f>data!C197</f>
        <v>0</v>
      </c>
      <c r="E9" s="21">
        <f>data!D197</f>
        <v>60301</v>
      </c>
      <c r="F9" s="21">
        <f>data!E197</f>
        <v>287380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3161788</v>
      </c>
      <c r="D10" s="21">
        <f>data!C198</f>
        <v>1634500</v>
      </c>
      <c r="E10" s="21">
        <f>data!D198</f>
        <v>1578852</v>
      </c>
      <c r="F10" s="21">
        <f>data!E198</f>
        <v>3217436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4007180</v>
      </c>
      <c r="D11" s="21">
        <f>data!C199</f>
        <v>599792</v>
      </c>
      <c r="E11" s="21">
        <f>data!D199</f>
        <v>170516</v>
      </c>
      <c r="F11" s="21">
        <f>data!E199</f>
        <v>4436456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18630948</v>
      </c>
      <c r="D12" s="21">
        <f>data!C200</f>
        <v>871023</v>
      </c>
      <c r="E12" s="21">
        <f>data!D200</f>
        <v>2221681</v>
      </c>
      <c r="F12" s="21">
        <f>data!E200</f>
        <v>17280290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1909265</v>
      </c>
      <c r="D15" s="21">
        <f>data!C203</f>
        <v>4654278</v>
      </c>
      <c r="E15" s="21">
        <f>data!D203</f>
        <v>0</v>
      </c>
      <c r="F15" s="21">
        <f>data!E203</f>
        <v>6563543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28505967</v>
      </c>
      <c r="D16" s="21">
        <f>data!C204</f>
        <v>7759593</v>
      </c>
      <c r="E16" s="21">
        <f>data!D204</f>
        <v>4228000</v>
      </c>
      <c r="F16" s="21">
        <f>data!E204</f>
        <v>32037560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205211</v>
      </c>
      <c r="D24" s="21">
        <f>data!C209</f>
        <v>12008</v>
      </c>
      <c r="E24" s="21">
        <f>data!D209</f>
        <v>196650</v>
      </c>
      <c r="F24" s="21">
        <f>data!E209</f>
        <v>20569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128181</v>
      </c>
      <c r="D25" s="21">
        <f>data!C210</f>
        <v>6000</v>
      </c>
      <c r="E25" s="21">
        <f>data!D210</f>
        <v>60300</v>
      </c>
      <c r="F25" s="21">
        <f>data!E210</f>
        <v>73881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363822</v>
      </c>
      <c r="D26" s="21">
        <f>data!C211</f>
        <v>310539</v>
      </c>
      <c r="E26" s="21">
        <f>data!D211</f>
        <v>38198</v>
      </c>
      <c r="F26" s="21">
        <f>data!E211</f>
        <v>636163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1525082</v>
      </c>
      <c r="D27" s="21">
        <f>data!C212</f>
        <v>486944</v>
      </c>
      <c r="E27" s="21">
        <f>data!D212</f>
        <v>170517</v>
      </c>
      <c r="F27" s="21">
        <f>data!E212</f>
        <v>1841509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8885532</v>
      </c>
      <c r="D28" s="21">
        <f>data!C213</f>
        <v>1926071</v>
      </c>
      <c r="E28" s="21">
        <f>data!D213</f>
        <v>408181</v>
      </c>
      <c r="F28" s="21">
        <f>data!E213</f>
        <v>10403422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11107828</v>
      </c>
      <c r="D32" s="21">
        <f>data!C217</f>
        <v>2741562</v>
      </c>
      <c r="E32" s="21">
        <f>data!D217</f>
        <v>873846</v>
      </c>
      <c r="F32" s="21">
        <f>data!E217</f>
        <v>12975544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Confluence Health: Wenatchee Valley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4510582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156284955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67744280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5987373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289828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45646254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275952690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1246420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3683218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4929638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6476200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291869110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Confluence Health: Wenatchee Valley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4799149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33778140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11004894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724577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1552959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51859719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123086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129369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287380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3217436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4436456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17280290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6563543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32037560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12975544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19062016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4027599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4027599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74949334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Confluence Health: Wenatchee Valley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18871682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34602817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7596060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987220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3644244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65702023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9247311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9247311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74949334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Confluence Health: Wenatchee Valley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22866970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534976559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557843529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4510582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275952910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4929638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6476200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291869330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265974199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22987690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22987690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288961889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74796766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23191895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123923475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33373332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1234989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15801022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2674255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8614713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3774598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2471064.34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1318872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3234265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294409246.33999997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-5447357.3399999738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318977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-5128380.3399999738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-5128380.3399999738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46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Confluence Health: Wenatchee Valley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665</v>
      </c>
      <c r="F9" s="14">
        <f>data!F59</f>
        <v>0</v>
      </c>
      <c r="G9" s="14">
        <f>data!G59</f>
        <v>1640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14.48</v>
      </c>
      <c r="F10" s="26">
        <f>data!F60</f>
        <v>0</v>
      </c>
      <c r="G10" s="26">
        <f>data!G60</f>
        <v>24.62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1045191</v>
      </c>
      <c r="F11" s="14">
        <f>data!F61</f>
        <v>0</v>
      </c>
      <c r="G11" s="14">
        <f>data!G61</f>
        <v>1789464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326830</v>
      </c>
      <c r="F12" s="14">
        <f>data!F62</f>
        <v>0</v>
      </c>
      <c r="G12" s="14">
        <f>data!G62</f>
        <v>556296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661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153906</v>
      </c>
      <c r="F14" s="14">
        <f>data!F64</f>
        <v>0</v>
      </c>
      <c r="G14" s="14">
        <f>data!G64</f>
        <v>25535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7923</v>
      </c>
      <c r="F15" s="14">
        <f>data!F65</f>
        <v>0</v>
      </c>
      <c r="G15" s="14">
        <f>data!G65</f>
        <v>11937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29929</v>
      </c>
      <c r="F16" s="14">
        <f>data!F66</f>
        <v>0</v>
      </c>
      <c r="G16" s="14">
        <f>data!G66</f>
        <v>40595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24311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170461</v>
      </c>
      <c r="F18" s="14">
        <f>data!F68</f>
        <v>0</v>
      </c>
      <c r="G18" s="14">
        <f>data!G68</f>
        <v>169055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6362</v>
      </c>
      <c r="F19" s="14">
        <f>data!F69</f>
        <v>0</v>
      </c>
      <c r="G19" s="14">
        <f>data!G69</f>
        <v>23565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1765574</v>
      </c>
      <c r="F21" s="14">
        <f>data!F71</f>
        <v>0</v>
      </c>
      <c r="G21" s="14">
        <f>data!G71</f>
        <v>2616447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987464</v>
      </c>
      <c r="F23" s="48">
        <f>+data!M671</f>
        <v>0</v>
      </c>
      <c r="G23" s="48">
        <f>+data!M672</f>
        <v>1936612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2100951</v>
      </c>
      <c r="F24" s="14">
        <f>data!F73</f>
        <v>0</v>
      </c>
      <c r="G24" s="14">
        <f>data!G73</f>
        <v>4688713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1335164</v>
      </c>
      <c r="F25" s="14">
        <f>data!F74</f>
        <v>0</v>
      </c>
      <c r="G25" s="14">
        <f>data!G74</f>
        <v>80819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3436115</v>
      </c>
      <c r="F26" s="14">
        <f>data!F75</f>
        <v>0</v>
      </c>
      <c r="G26" s="14">
        <f>data!G75</f>
        <v>4769532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6867</v>
      </c>
      <c r="F28" s="14">
        <f>data!F76</f>
        <v>0</v>
      </c>
      <c r="G28" s="14">
        <f>data!G76</f>
        <v>4895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1995</v>
      </c>
      <c r="F29" s="14">
        <f>data!F77</f>
        <v>0</v>
      </c>
      <c r="G29" s="14">
        <f>data!G77</f>
        <v>4920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6867</v>
      </c>
      <c r="F30" s="14">
        <f>data!F78</f>
        <v>0</v>
      </c>
      <c r="G30" s="14">
        <f>data!G78</f>
        <v>4895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68417</v>
      </c>
      <c r="F31" s="14">
        <f>data!F79</f>
        <v>0</v>
      </c>
      <c r="G31" s="14">
        <f>data!G79</f>
        <v>1968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11.36</v>
      </c>
      <c r="F32" s="84">
        <f>data!F80</f>
        <v>0</v>
      </c>
      <c r="G32" s="84">
        <f>data!G80</f>
        <v>14.94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Confluence Health: Wenatchee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375935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53.23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4095283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1185926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126009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3311823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36831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376380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322495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491593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201814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10148154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6586564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7778469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69064681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76843150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27597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27597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145504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32.44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Confluence Health: Wenatchee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182118</v>
      </c>
      <c r="D73" s="48">
        <f>data!R59</f>
        <v>384901</v>
      </c>
      <c r="E73" s="212"/>
      <c r="F73" s="212"/>
      <c r="G73" s="14">
        <f>data!U59</f>
        <v>16716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18.55</v>
      </c>
      <c r="D74" s="26">
        <f>data!R60</f>
        <v>0</v>
      </c>
      <c r="E74" s="26">
        <f>data!S60</f>
        <v>6.87</v>
      </c>
      <c r="F74" s="26">
        <f>data!T60</f>
        <v>0</v>
      </c>
      <c r="G74" s="26">
        <f>data!U60</f>
        <v>18.62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1461798</v>
      </c>
      <c r="D75" s="14">
        <f>data!R61</f>
        <v>0</v>
      </c>
      <c r="E75" s="14">
        <f>data!S61</f>
        <v>284400</v>
      </c>
      <c r="F75" s="14">
        <f>data!T61</f>
        <v>0</v>
      </c>
      <c r="G75" s="14">
        <f>data!U61</f>
        <v>794695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362832</v>
      </c>
      <c r="D76" s="14">
        <f>data!R62</f>
        <v>0</v>
      </c>
      <c r="E76" s="14">
        <f>data!S62</f>
        <v>112408</v>
      </c>
      <c r="F76" s="14">
        <f>data!T62</f>
        <v>0</v>
      </c>
      <c r="G76" s="14">
        <f>data!U62</f>
        <v>297758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83339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244729</v>
      </c>
      <c r="D78" s="14">
        <f>data!R64</f>
        <v>564</v>
      </c>
      <c r="E78" s="14">
        <f>data!S64</f>
        <v>6693759</v>
      </c>
      <c r="F78" s="14">
        <f>data!T64</f>
        <v>461.68</v>
      </c>
      <c r="G78" s="14">
        <f>data!U64</f>
        <v>345145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8648</v>
      </c>
      <c r="D79" s="14">
        <f>data!R65</f>
        <v>0</v>
      </c>
      <c r="E79" s="14">
        <f>data!S65</f>
        <v>2589</v>
      </c>
      <c r="F79" s="14">
        <f>data!T65</f>
        <v>0</v>
      </c>
      <c r="G79" s="14">
        <f>data!U65</f>
        <v>8953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6546</v>
      </c>
      <c r="D80" s="14">
        <f>data!R66</f>
        <v>5400</v>
      </c>
      <c r="E80" s="14">
        <f>data!S66</f>
        <v>0</v>
      </c>
      <c r="F80" s="14">
        <f>data!T66</f>
        <v>705</v>
      </c>
      <c r="G80" s="14">
        <f>data!U66</f>
        <v>809695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4111</v>
      </c>
      <c r="D81" s="14">
        <f>data!R67</f>
        <v>17405</v>
      </c>
      <c r="E81" s="14">
        <f>data!S67</f>
        <v>0</v>
      </c>
      <c r="F81" s="14">
        <f>data!T67</f>
        <v>0</v>
      </c>
      <c r="G81" s="14">
        <f>data!U67</f>
        <v>90464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166383</v>
      </c>
      <c r="D82" s="14">
        <f>data!R68</f>
        <v>0</v>
      </c>
      <c r="E82" s="14">
        <f>data!S68</f>
        <v>44120</v>
      </c>
      <c r="F82" s="14">
        <f>data!T68</f>
        <v>0</v>
      </c>
      <c r="G82" s="14">
        <f>data!U68</f>
        <v>131150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8440</v>
      </c>
      <c r="D83" s="14">
        <f>data!R69</f>
        <v>213280</v>
      </c>
      <c r="E83" s="14">
        <f>data!S69</f>
        <v>2260</v>
      </c>
      <c r="F83" s="14">
        <f>data!T69</f>
        <v>0</v>
      </c>
      <c r="G83" s="14">
        <f>data!U69</f>
        <v>27797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2263487</v>
      </c>
      <c r="D85" s="14">
        <f>data!R71</f>
        <v>236649</v>
      </c>
      <c r="E85" s="14">
        <f>data!S71</f>
        <v>7139536</v>
      </c>
      <c r="F85" s="14">
        <f>data!T71</f>
        <v>1166.68</v>
      </c>
      <c r="G85" s="14">
        <f>data!U71</f>
        <v>2588996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1413993</v>
      </c>
      <c r="D87" s="48">
        <f>+data!M683</f>
        <v>173314</v>
      </c>
      <c r="E87" s="48">
        <f>+data!M684</f>
        <v>5321658</v>
      </c>
      <c r="F87" s="48">
        <f>+data!M685</f>
        <v>1054</v>
      </c>
      <c r="G87" s="48">
        <f>+data!M686</f>
        <v>1627078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569299</v>
      </c>
      <c r="D88" s="14">
        <f>data!R73</f>
        <v>219672</v>
      </c>
      <c r="E88" s="14">
        <f>data!S73</f>
        <v>5189737</v>
      </c>
      <c r="F88" s="14">
        <f>data!T73</f>
        <v>0</v>
      </c>
      <c r="G88" s="14">
        <f>data!U73</f>
        <v>34053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5826629</v>
      </c>
      <c r="D89" s="14">
        <f>data!R74</f>
        <v>29066153</v>
      </c>
      <c r="E89" s="14">
        <f>data!S74</f>
        <v>9486195</v>
      </c>
      <c r="F89" s="14">
        <f>data!T74</f>
        <v>0</v>
      </c>
      <c r="G89" s="14">
        <f>data!U74</f>
        <v>1116624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6395928</v>
      </c>
      <c r="D90" s="14">
        <f>data!R75</f>
        <v>29285825</v>
      </c>
      <c r="E90" s="14">
        <f>data!S75</f>
        <v>14675932</v>
      </c>
      <c r="F90" s="14">
        <f>data!T75</f>
        <v>0</v>
      </c>
      <c r="G90" s="14">
        <f>data!U75</f>
        <v>1150677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6898</v>
      </c>
      <c r="D92" s="14">
        <f>data!R76</f>
        <v>0</v>
      </c>
      <c r="E92" s="14">
        <f>data!S76</f>
        <v>11812</v>
      </c>
      <c r="F92" s="14">
        <f>data!T76</f>
        <v>0</v>
      </c>
      <c r="G92" s="14">
        <f>data!U76</f>
        <v>7833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6898</v>
      </c>
      <c r="D94" s="14">
        <f>data!R78</f>
        <v>0</v>
      </c>
      <c r="E94" s="14">
        <f>data!S78</f>
        <v>11812</v>
      </c>
      <c r="F94" s="14">
        <f>data!T78</f>
        <v>0</v>
      </c>
      <c r="G94" s="14">
        <f>data!U78</f>
        <v>7833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981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15.54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Confluence Health: Wenatchee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702181</v>
      </c>
      <c r="E105" s="14">
        <f>data!Z59</f>
        <v>0</v>
      </c>
      <c r="F105" s="14">
        <f>data!AA59</f>
        <v>566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4.5999999999999996</v>
      </c>
      <c r="D106" s="26">
        <f>data!Y60</f>
        <v>54.08</v>
      </c>
      <c r="E106" s="26">
        <f>data!Z60</f>
        <v>0</v>
      </c>
      <c r="F106" s="26">
        <f>data!AA60</f>
        <v>0</v>
      </c>
      <c r="G106" s="26">
        <f>data!AB60</f>
        <v>0.08</v>
      </c>
      <c r="H106" s="26">
        <f>data!AC60</f>
        <v>0.64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303317</v>
      </c>
      <c r="D107" s="14">
        <f>data!Y61</f>
        <v>3639761</v>
      </c>
      <c r="E107" s="14">
        <f>data!Z61</f>
        <v>0</v>
      </c>
      <c r="F107" s="14">
        <f>data!AA61</f>
        <v>0</v>
      </c>
      <c r="G107" s="14">
        <f>data!AB61</f>
        <v>842048</v>
      </c>
      <c r="H107" s="14">
        <f>data!AC61</f>
        <v>52705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90658</v>
      </c>
      <c r="D108" s="14">
        <f>data!Y62</f>
        <v>1038733</v>
      </c>
      <c r="E108" s="14">
        <f>data!Z62</f>
        <v>0</v>
      </c>
      <c r="F108" s="14">
        <f>data!AA62</f>
        <v>0</v>
      </c>
      <c r="G108" s="14">
        <f>data!AB62</f>
        <v>191002</v>
      </c>
      <c r="H108" s="14">
        <f>data!AC62</f>
        <v>12159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370273</v>
      </c>
      <c r="E109" s="14">
        <f>data!Z63</f>
        <v>0</v>
      </c>
      <c r="F109" s="14">
        <f>data!AA63</f>
        <v>0</v>
      </c>
      <c r="G109" s="14">
        <f>data!AB63</f>
        <v>300</v>
      </c>
      <c r="H109" s="14">
        <f>data!AC63</f>
        <v>25281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110232</v>
      </c>
      <c r="D110" s="14">
        <f>data!Y64</f>
        <v>625500</v>
      </c>
      <c r="E110" s="14">
        <f>data!Z64</f>
        <v>0</v>
      </c>
      <c r="F110" s="14">
        <f>data!AA64</f>
        <v>12646</v>
      </c>
      <c r="G110" s="14">
        <f>data!AB64</f>
        <v>2597504</v>
      </c>
      <c r="H110" s="14">
        <f>data!AC64</f>
        <v>4247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3349</v>
      </c>
      <c r="D111" s="14">
        <f>data!Y65</f>
        <v>22335</v>
      </c>
      <c r="E111" s="14">
        <f>data!Z65</f>
        <v>0</v>
      </c>
      <c r="F111" s="14">
        <f>data!AA65</f>
        <v>0</v>
      </c>
      <c r="G111" s="14">
        <f>data!AB65</f>
        <v>6250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781659</v>
      </c>
      <c r="D112" s="14">
        <f>data!Y66</f>
        <v>4395490</v>
      </c>
      <c r="E112" s="14">
        <f>data!Z66</f>
        <v>0</v>
      </c>
      <c r="F112" s="14">
        <f>data!AA66</f>
        <v>0</v>
      </c>
      <c r="G112" s="14">
        <f>data!AB66</f>
        <v>124147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472961</v>
      </c>
      <c r="E113" s="14">
        <f>data!Z67</f>
        <v>0</v>
      </c>
      <c r="F113" s="14">
        <f>data!AA67</f>
        <v>0</v>
      </c>
      <c r="G113" s="14">
        <f>data!AB67</f>
        <v>29165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68940</v>
      </c>
      <c r="D114" s="14">
        <f>data!Y68</f>
        <v>459578</v>
      </c>
      <c r="E114" s="14">
        <f>data!Z68</f>
        <v>0</v>
      </c>
      <c r="F114" s="14">
        <f>data!AA68</f>
        <v>0</v>
      </c>
      <c r="G114" s="14">
        <f>data!AB68</f>
        <v>31874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1961</v>
      </c>
      <c r="D115" s="14">
        <f>data!Y69</f>
        <v>261315</v>
      </c>
      <c r="E115" s="14">
        <f>data!Z69</f>
        <v>0</v>
      </c>
      <c r="F115" s="14">
        <f>data!AA69</f>
        <v>0</v>
      </c>
      <c r="G115" s="14">
        <f>data!AB69</f>
        <v>49131</v>
      </c>
      <c r="H115" s="14">
        <f>data!AC69</f>
        <v>2280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1360116</v>
      </c>
      <c r="D117" s="14">
        <f>data!Y71</f>
        <v>11285946</v>
      </c>
      <c r="E117" s="14">
        <f>data!Z71</f>
        <v>0</v>
      </c>
      <c r="F117" s="14">
        <f>data!AA71</f>
        <v>12646</v>
      </c>
      <c r="G117" s="14">
        <f>data!AB71</f>
        <v>3871421</v>
      </c>
      <c r="H117" s="14">
        <f>data!AC71</f>
        <v>96672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914119</v>
      </c>
      <c r="D119" s="48">
        <f>+data!M690</f>
        <v>7804075</v>
      </c>
      <c r="E119" s="48">
        <f>+data!M691</f>
        <v>0</v>
      </c>
      <c r="F119" s="48">
        <f>+data!M692</f>
        <v>11264</v>
      </c>
      <c r="G119" s="48">
        <f>+data!M693</f>
        <v>3277773</v>
      </c>
      <c r="H119" s="48">
        <f>+data!M694</f>
        <v>88470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19735</v>
      </c>
      <c r="D120" s="14">
        <f>data!Y73</f>
        <v>67887</v>
      </c>
      <c r="E120" s="14">
        <f>data!Z73</f>
        <v>0</v>
      </c>
      <c r="F120" s="14">
        <f>data!AA73</f>
        <v>0</v>
      </c>
      <c r="G120" s="14">
        <f>data!AB73</f>
        <v>376358</v>
      </c>
      <c r="H120" s="14">
        <f>data!AC73</f>
        <v>533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9143050</v>
      </c>
      <c r="D121" s="14">
        <f>data!Y74</f>
        <v>67819489</v>
      </c>
      <c r="E121" s="14">
        <f>data!Z74</f>
        <v>0</v>
      </c>
      <c r="F121" s="14">
        <f>data!AA74</f>
        <v>117740</v>
      </c>
      <c r="G121" s="14">
        <f>data!AB74</f>
        <v>8255300</v>
      </c>
      <c r="H121" s="14">
        <f>data!AC74</f>
        <v>370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9162785</v>
      </c>
      <c r="D122" s="14">
        <f>data!Y75</f>
        <v>67887376</v>
      </c>
      <c r="E122" s="14">
        <f>data!Z75</f>
        <v>0</v>
      </c>
      <c r="F122" s="14">
        <f>data!AA75</f>
        <v>117740</v>
      </c>
      <c r="G122" s="14">
        <f>data!AB75</f>
        <v>8631658</v>
      </c>
      <c r="H122" s="14">
        <f>data!AC75</f>
        <v>903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3268</v>
      </c>
      <c r="D124" s="14">
        <f>data!Y76</f>
        <v>25353</v>
      </c>
      <c r="E124" s="14">
        <f>data!Z76</f>
        <v>0</v>
      </c>
      <c r="F124" s="14">
        <f>data!AA76</f>
        <v>0</v>
      </c>
      <c r="G124" s="14">
        <f>data!AB76</f>
        <v>2198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3268</v>
      </c>
      <c r="D126" s="14">
        <f>data!Y78</f>
        <v>25353</v>
      </c>
      <c r="E126" s="14">
        <f>data!Z78</f>
        <v>0</v>
      </c>
      <c r="F126" s="14">
        <f>data!AA78</f>
        <v>0</v>
      </c>
      <c r="G126" s="14">
        <f>data!AB78</f>
        <v>2198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36089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1.78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Confluence Health: Wenatchee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91567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199478</v>
      </c>
      <c r="I137" s="14">
        <f>data!AK59</f>
        <v>8987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26.33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238.35</v>
      </c>
      <c r="I138" s="26">
        <f>data!AK60</f>
        <v>14.95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1898687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16483157</v>
      </c>
      <c r="I139" s="14">
        <f>data!AK61</f>
        <v>1158055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605266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5056421</v>
      </c>
      <c r="I140" s="14">
        <f>data!AK62</f>
        <v>391859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35776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673020</v>
      </c>
      <c r="I141" s="14">
        <f>data!AK63</f>
        <v>1134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66042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7409329</v>
      </c>
      <c r="I142" s="14">
        <f>data!AK64</f>
        <v>68255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18885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105024</v>
      </c>
      <c r="I143" s="14">
        <f>data!AK65</f>
        <v>960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6860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311963</v>
      </c>
      <c r="I144" s="14">
        <f>data!AK66</f>
        <v>48183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26402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394676</v>
      </c>
      <c r="I145" s="14">
        <f>data!AK67</f>
        <v>826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220347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1559439</v>
      </c>
      <c r="I146" s="14">
        <f>data!AK68</f>
        <v>72189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110306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1546357</v>
      </c>
      <c r="I147" s="14">
        <f>data!AK69</f>
        <v>39547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2988571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33539386</v>
      </c>
      <c r="I149" s="14">
        <f>data!AK71</f>
        <v>1781008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2318721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22295737</v>
      </c>
      <c r="I151" s="48">
        <f>+data!M702</f>
        <v>1629796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1793</v>
      </c>
      <c r="I152" s="14">
        <f>data!AK73</f>
        <v>1022688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5893315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138055559</v>
      </c>
      <c r="I153" s="14">
        <f>data!AK74</f>
        <v>3058833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5893315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138057352</v>
      </c>
      <c r="I154" s="14">
        <f>data!AK75</f>
        <v>4081521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4450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86795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4450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86795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8318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11352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33.32</v>
      </c>
      <c r="I160" s="26">
        <f>data!AK80</f>
        <v>0.01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Confluence Health: Wenatchee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486083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1.08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574.08000000000004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102951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36620872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20680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11336571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2948513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1744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8416389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564792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1847136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676802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4339312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38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2336171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125413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69086558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114452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53971514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548028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246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183056389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548028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183056635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97226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97226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73291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92.49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Confluence Health: Wenatchee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-449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-57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278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5276978</v>
      </c>
      <c r="G208" s="14">
        <f>data!AW66</f>
        <v>39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5276978</v>
      </c>
      <c r="G213" s="14">
        <f>data!AW71</f>
        <v>-189</v>
      </c>
      <c r="H213" s="14">
        <f>data!AX71</f>
        <v>0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4762988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248808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3600249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3849057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/>
      </c>
      <c r="I222" s="213" t="str">
        <f>IF(data!AY78&gt;0,data!AY78,"")</f>
        <v/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Confluence Health: Wenatchee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6915</v>
      </c>
      <c r="D233" s="14">
        <f>data!BA59</f>
        <v>0</v>
      </c>
      <c r="E233" s="212"/>
      <c r="F233" s="212"/>
      <c r="G233" s="212"/>
      <c r="H233" s="14">
        <f>data!BE59</f>
        <v>375361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9.49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11.56</v>
      </c>
      <c r="I234" s="26">
        <f>data!BF60</f>
        <v>25.71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349526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604108</v>
      </c>
      <c r="I235" s="14">
        <f>data!BF61</f>
        <v>885118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129637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193497</v>
      </c>
      <c r="I236" s="14">
        <f>data!BF62</f>
        <v>387391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419741</v>
      </c>
      <c r="D238" s="14">
        <f>data!BA64</f>
        <v>-53195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50049</v>
      </c>
      <c r="I238" s="14">
        <f>data!BF64</f>
        <v>569908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4667</v>
      </c>
      <c r="D239" s="14">
        <f>data!BA65</f>
        <v>5187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27970</v>
      </c>
      <c r="I239" s="14">
        <f>data!BF65</f>
        <v>321784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22103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1152140</v>
      </c>
      <c r="I240" s="14">
        <f>data!BF66</f>
        <v>139906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2110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86075</v>
      </c>
      <c r="I241" s="14">
        <f>data!BF67</f>
        <v>6039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41842</v>
      </c>
      <c r="D242" s="14">
        <f>data!BA68</f>
        <v>110224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153844</v>
      </c>
      <c r="I242" s="14">
        <f>data!BF68</f>
        <v>80511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7813</v>
      </c>
      <c r="D243" s="14">
        <f>data!BA69</f>
        <v>92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25261</v>
      </c>
      <c r="I243" s="14">
        <f>data!BF69</f>
        <v>9019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977439</v>
      </c>
      <c r="D245" s="14">
        <f>data!BA71</f>
        <v>62308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2292944</v>
      </c>
      <c r="I245" s="14">
        <f>data!BF71</f>
        <v>2399676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1642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15663</v>
      </c>
      <c r="I252" s="85">
        <f>data!BF76</f>
        <v>1315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>
        <f>IF(data!AZ78&gt;0,data!AZ78,"")</f>
        <v>1642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/>
      </c>
      <c r="H254" s="213">
        <f>IF(data!BE78&gt;0,data!BE78,"")</f>
        <v>15663</v>
      </c>
      <c r="I254" s="213">
        <f>IF(data!BF78&gt;0,data!BF78,"")</f>
        <v>1315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Confluence Health: Wenatchee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17.41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2.36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693565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104196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258288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38329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3217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2322</v>
      </c>
      <c r="D271" s="14">
        <f>data!BH65</f>
        <v>2005</v>
      </c>
      <c r="E271" s="14">
        <f>data!BI65</f>
        <v>0</v>
      </c>
      <c r="F271" s="14">
        <f>data!BJ65</f>
        <v>0</v>
      </c>
      <c r="G271" s="14">
        <f>data!BK65</f>
        <v>640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784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252417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18896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1161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5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958553</v>
      </c>
      <c r="D277" s="14">
        <f>data!BH71</f>
        <v>274102</v>
      </c>
      <c r="E277" s="14">
        <f>data!BI71</f>
        <v>0</v>
      </c>
      <c r="F277" s="14">
        <f>data!BJ71</f>
        <v>0</v>
      </c>
      <c r="G277" s="14">
        <f>data!BK71</f>
        <v>143170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3673</v>
      </c>
      <c r="E284" s="85">
        <f>data!BI76</f>
        <v>0</v>
      </c>
      <c r="F284" s="85">
        <f>data!BJ76</f>
        <v>587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/>
      </c>
      <c r="D286" s="85">
        <f>data!BH78</f>
        <v>3673</v>
      </c>
      <c r="E286" s="85">
        <f>data!BI78</f>
        <v>0</v>
      </c>
      <c r="F286" s="213">
        <f>IF(data!BJ78&gt;0,data!BJ78,"")</f>
        <v>587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Confluence Health: Wenatchee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0.7</v>
      </c>
      <c r="D298" s="26">
        <f>data!BO60</f>
        <v>1.01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1271282</v>
      </c>
      <c r="D299" s="14">
        <f>data!BO61</f>
        <v>79593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483437</v>
      </c>
      <c r="D300" s="14">
        <f>data!BO62</f>
        <v>22442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120708295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156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2287152</v>
      </c>
      <c r="D302" s="14">
        <f>data!BO64</f>
        <v>7692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71262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135775</v>
      </c>
      <c r="D304" s="14">
        <f>data!BO66</f>
        <v>116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267995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268467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5643433</v>
      </c>
      <c r="D307" s="14">
        <f>data!BO69</f>
        <v>466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131137098</v>
      </c>
      <c r="D309" s="14">
        <f>data!BO71</f>
        <v>110309</v>
      </c>
      <c r="E309" s="14">
        <f>data!BP71</f>
        <v>0</v>
      </c>
      <c r="F309" s="14">
        <f>data!BQ71</f>
        <v>0</v>
      </c>
      <c r="G309" s="14">
        <f>data!BR71</f>
        <v>156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18469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>
        <f>IF(data!BN78&gt;0,data!BN78,"")</f>
        <v>18469</v>
      </c>
      <c r="D318" s="213" t="str">
        <f>IF(data!BO78&gt;0,data!BO78,"")</f>
        <v/>
      </c>
      <c r="E318" s="213" t="str">
        <f>IF(data!BP78&gt;0,data!BP78,"")</f>
        <v/>
      </c>
      <c r="F318" s="213" t="str">
        <f>IF(data!BQ78&gt;0,data!BQ78,"")</f>
        <v/>
      </c>
      <c r="G318" s="213" t="str">
        <f>IF(data!BR78&gt;0,data!BR78,"")</f>
        <v/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Confluence Health: Wenatchee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4.09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160549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66686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150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131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227516</v>
      </c>
      <c r="E341" s="14">
        <f>data!BW71</f>
        <v>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17502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17502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Confluence Health: Wenatchee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2.99</v>
      </c>
      <c r="E362" s="217"/>
      <c r="F362" s="211"/>
      <c r="G362" s="211"/>
      <c r="H362" s="211"/>
      <c r="I362" s="87">
        <f>data!CE60</f>
        <v>1125.8799999999999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76661</v>
      </c>
      <c r="E363" s="218"/>
      <c r="F363" s="219"/>
      <c r="G363" s="219"/>
      <c r="H363" s="219"/>
      <c r="I363" s="86">
        <f>data!CE61</f>
        <v>74796533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27747</v>
      </c>
      <c r="E364" s="218"/>
      <c r="F364" s="219"/>
      <c r="G364" s="219"/>
      <c r="H364" s="219"/>
      <c r="I364" s="86">
        <f>data!CE62</f>
        <v>23192796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-1049285</v>
      </c>
      <c r="E365" s="218"/>
      <c r="F365" s="219"/>
      <c r="G365" s="219"/>
      <c r="H365" s="219"/>
      <c r="I365" s="86">
        <f>data!CE63</f>
        <v>123923472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526</v>
      </c>
      <c r="E366" s="218"/>
      <c r="F366" s="219"/>
      <c r="G366" s="219"/>
      <c r="H366" s="219"/>
      <c r="I366" s="86">
        <f>data!CE64</f>
        <v>33373328.68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676</v>
      </c>
      <c r="E367" s="218"/>
      <c r="F367" s="219"/>
      <c r="G367" s="219"/>
      <c r="H367" s="219"/>
      <c r="I367" s="86">
        <f>data!CE65</f>
        <v>1234989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288493</v>
      </c>
      <c r="E368" s="218"/>
      <c r="F368" s="219"/>
      <c r="G368" s="219"/>
      <c r="H368" s="219"/>
      <c r="I368" s="86">
        <f>data!CE66</f>
        <v>15801022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2674254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16590</v>
      </c>
      <c r="E370" s="218"/>
      <c r="F370" s="219"/>
      <c r="G370" s="219"/>
      <c r="H370" s="219"/>
      <c r="I370" s="86">
        <f>data!CE68</f>
        <v>8614815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2983</v>
      </c>
      <c r="D371" s="86">
        <f>data!CC69</f>
        <v>276863</v>
      </c>
      <c r="E371" s="86">
        <f>data!CD69</f>
        <v>0</v>
      </c>
      <c r="F371" s="219"/>
      <c r="G371" s="219"/>
      <c r="H371" s="219"/>
      <c r="I371" s="86">
        <f>data!CE69</f>
        <v>10797851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22987690</v>
      </c>
      <c r="F372" s="220"/>
      <c r="G372" s="220"/>
      <c r="H372" s="220"/>
      <c r="I372" s="14">
        <f>-data!CE70</f>
        <v>-22987690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2983</v>
      </c>
      <c r="D373" s="86">
        <f>data!CC71</f>
        <v>-361729</v>
      </c>
      <c r="E373" s="86">
        <f>data!CD71</f>
        <v>-22987690</v>
      </c>
      <c r="F373" s="219"/>
      <c r="G373" s="219"/>
      <c r="H373" s="219"/>
      <c r="I373" s="14">
        <f>data!CE71</f>
        <v>271421370.68000001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22866970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534976559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557843529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31318</v>
      </c>
      <c r="E380" s="214"/>
      <c r="F380" s="211"/>
      <c r="G380" s="211"/>
      <c r="H380" s="211"/>
      <c r="I380" s="14">
        <f>data!CE76</f>
        <v>375361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6915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>
        <f>IF(data!CC78&gt;0,data!CC78,"")</f>
        <v>31318</v>
      </c>
      <c r="E382" s="214"/>
      <c r="F382" s="211"/>
      <c r="G382" s="211"/>
      <c r="H382" s="211"/>
      <c r="I382" s="14">
        <f>data!CE78</f>
        <v>375361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345920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201.88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2020-09-15T23:56:21Z</dcterms:modified>
</cp:coreProperties>
</file>