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47"/>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#REF!</definedName>
    <definedName name="\a">#REF!</definedName>
    <definedName name="\ADJ1">#REF!</definedName>
    <definedName name="\ADJ2">#REF!</definedName>
    <definedName name="\c">#REF!</definedName>
    <definedName name="\d">#REF!</definedName>
    <definedName name="\e">#REF!</definedName>
    <definedName name="\g">#REF!</definedName>
    <definedName name="\H">#REF!</definedName>
    <definedName name="\i">#REF!</definedName>
    <definedName name="\k">#REF!</definedName>
    <definedName name="\m">#REF!</definedName>
    <definedName name="\o">[1]STAT95!$AY$13</definedName>
    <definedName name="\p">#REF!</definedName>
    <definedName name="\q">#REF!</definedName>
    <definedName name="\R">#REF!</definedName>
    <definedName name="\S">#REF!</definedName>
    <definedName name="\t">#REF!</definedName>
    <definedName name="\w">#REF!</definedName>
    <definedName name="\x">#REF!</definedName>
    <definedName name="\y">#REF!</definedName>
    <definedName name="\z">#REF!</definedName>
    <definedName name="_______ACT1">[2]Hidden!#REF!</definedName>
    <definedName name="_______ACT2">[2]Hidden!#REF!</definedName>
    <definedName name="_______ACT3">[2]Hidden!#REF!</definedName>
    <definedName name="______ACT1">[2]Hidden!#REF!</definedName>
    <definedName name="______ACT2">[2]Hidden!#REF!</definedName>
    <definedName name="______ACT3">[2]Hidden!#REF!</definedName>
    <definedName name="_____ACT1">[2]Hidden!#REF!</definedName>
    <definedName name="_____ACT2">[2]Hidden!#REF!</definedName>
    <definedName name="_____ACT3">[2]Hidden!#REF!</definedName>
    <definedName name="____ACT1">[3]Hidden!#REF!</definedName>
    <definedName name="____ACT2">[3]Hidden!#REF!</definedName>
    <definedName name="____ACT3">[3]Hidden!#REF!</definedName>
    <definedName name="____ADJ1">#REF!</definedName>
    <definedName name="___ACT1">[2]Hidden!#REF!</definedName>
    <definedName name="___ACT2">[2]Hidden!#REF!</definedName>
    <definedName name="___ACT3">[2]Hidden!#REF!</definedName>
    <definedName name="___ADJ1">#REF!</definedName>
    <definedName name="___ADJ2">#REF!</definedName>
    <definedName name="__123Graph_ANHPDS" hidden="1">[1]STAT95!$AS$28:$BD$28</definedName>
    <definedName name="__123Graph_APADAYS" hidden="1">[1]STAT95!$AS$26:$BD$26</definedName>
    <definedName name="__123Graph_AVISITS" hidden="1">[1]STAT95!$AS$27:$BD$27</definedName>
    <definedName name="__123Graph_BNHPDS" hidden="1">[1]STAT95!$AS$32:$BD$32</definedName>
    <definedName name="__123Graph_BPADAYS" hidden="1">[1]STAT95!$AS$30:$BD$30</definedName>
    <definedName name="__123Graph_BVISITS" hidden="1">[1]STAT95!$AS$31:$BD$31</definedName>
    <definedName name="__123Graph_CNHPDS" hidden="1">[1]STAT95!$AS$36:$BD$36</definedName>
    <definedName name="__123Graph_CPADAYS" hidden="1">[1]STAT95!$AS$34:$BD$34</definedName>
    <definedName name="__123Graph_CVISITS" hidden="1">[1]STAT95!$AS$35:$BD$35</definedName>
    <definedName name="__123Graph_D" hidden="1">'[4]2009 Census'!#REF!</definedName>
    <definedName name="__123Graph_XNHPDS" hidden="1">[1]STAT95!$AS$25:$BD$25</definedName>
    <definedName name="__123Graph_XPADAYS" hidden="1">[1]STAT95!$AS$25:$BD$25</definedName>
    <definedName name="__123Graph_XVISITS" hidden="1">[1]STAT95!$AS$25:$BD$25</definedName>
    <definedName name="__ACT1">[5]Hidden!#REF!</definedName>
    <definedName name="__ACT2">[5]Hidden!#REF!</definedName>
    <definedName name="__ACT3">[5]Hidden!#REF!</definedName>
    <definedName name="__ADJ1">#REF!</definedName>
    <definedName name="__ADJ2">#REF!</definedName>
    <definedName name="_1H">[1]STAT95!#REF!</definedName>
    <definedName name="_6MOFTE">#REF!</definedName>
    <definedName name="_ACT1">[5]Hidden!#REF!</definedName>
    <definedName name="_ACT2">[5]Hidden!#REF!</definedName>
    <definedName name="_ACT3">[5]Hidden!#REF!</definedName>
    <definedName name="_ADJ1">#REF!</definedName>
    <definedName name="_ADJ2">#REF!</definedName>
    <definedName name="_AMT2">#REF!</definedName>
    <definedName name="_DIF1">#REF!</definedName>
    <definedName name="_DIF2">#REF!</definedName>
    <definedName name="_DIF3">#REF!</definedName>
    <definedName name="_DIF4">#REF!</definedName>
    <definedName name="_DIF5">#REF!</definedName>
    <definedName name="_DIF6">#REF!</definedName>
    <definedName name="_DTA1">#REF!</definedName>
    <definedName name="_DTA2">#REF!</definedName>
    <definedName name="_DTA3">#REF!</definedName>
    <definedName name="_DTA4">#REF!</definedName>
    <definedName name="_DTA5">#REF!</definedName>
    <definedName name="_DTA6">#REF!</definedName>
    <definedName name="_Fill" localSheetId="9" hidden="1">'Prior Year'!$DR$819:$DR$864</definedName>
    <definedName name="_Fill" hidden="1">data!$DR$823:$DR$868</definedName>
    <definedName name="_xlnm._FilterDatabase" hidden="1">#REF!</definedName>
    <definedName name="_FTE84">#REF!</definedName>
    <definedName name="_JE04">#REF!</definedName>
    <definedName name="_Key1" hidden="1">#REF!</definedName>
    <definedName name="_Key2" hidden="1">#REF!</definedName>
    <definedName name="_MTH1">#REF!</definedName>
    <definedName name="_Order1" hidden="1">255</definedName>
    <definedName name="_Order2" hidden="1">0</definedName>
    <definedName name="_Sort" hidden="1">#REF!</definedName>
    <definedName name="_WK2">#REF!</definedName>
    <definedName name="_WK3">#REF!</definedName>
    <definedName name="_WK4">#REF!</definedName>
    <definedName name="_WK5">#REF!</definedName>
    <definedName name="_WK6">#REF!</definedName>
    <definedName name="a">upload [6]je!$A$1:$E$41</definedName>
    <definedName name="A_R">#REF!</definedName>
    <definedName name="ACCDEPR">#REF!</definedName>
    <definedName name="ACCPRFT">#REF!</definedName>
    <definedName name="ACCRUED">#REF!</definedName>
    <definedName name="ACCT">[5]Hidden!#REF!</definedName>
    <definedName name="ACT_CUR">[5]Hidden!#REF!</definedName>
    <definedName name="ACT_YTD">[5]Hidden!#REF!</definedName>
    <definedName name="ADD">#REF!</definedName>
    <definedName name="ADJ_D419">#REF!</definedName>
    <definedName name="ADJ_D4S1">'[7]sub I IP'!#REF!</definedName>
    <definedName name="ADJ_D4SN">#REF!</definedName>
    <definedName name="ADJ_D519">#REF!</definedName>
    <definedName name="ADJ_D5S1">#REF!</definedName>
    <definedName name="ADJ_D5SN">#REF!</definedName>
    <definedName name="ADJ_E_3">#REF!</definedName>
    <definedName name="ADJ_E1S1">'[7]sub I IP'!#REF!</definedName>
    <definedName name="ADJ_E1S2">#REF!</definedName>
    <definedName name="ADJ_E1SN">#REF!</definedName>
    <definedName name="ADJ_E3SN">#REF!</definedName>
    <definedName name="ADJ_EBS1">#REF!</definedName>
    <definedName name="ADJ_EBSN">#REF!</definedName>
    <definedName name="ADJ_S319">#REF!</definedName>
    <definedName name="ADJ_S3S1">'[7]sub I IP'!#REF!</definedName>
    <definedName name="ADJB_CLR">#REF!</definedName>
    <definedName name="ADJS">#REF!</definedName>
    <definedName name="ADJS_CLR">#REF!</definedName>
    <definedName name="ADJSB">#REF!</definedName>
    <definedName name="Adjusted_CCR">'[8]Medicaid RCCs'!$A$11:$K$34</definedName>
    <definedName name="AIRCRAFT">#REF!</definedName>
    <definedName name="ALL">#REF!</definedName>
    <definedName name="AllLabel">[9]Formulas!$C$53</definedName>
    <definedName name="Ambulatory_Care_Clinics">#REF!</definedName>
    <definedName name="AMT_2">#REF!</definedName>
    <definedName name="AP">#REF!</definedName>
    <definedName name="APIC">#REF!</definedName>
    <definedName name="APR">#REF!</definedName>
    <definedName name="AR">#REF!</definedName>
    <definedName name="asdlfkj" hidden="1">{#N/A,#N/A,FALSE,"LOS West";#N/A,#N/A,FALSE,"LOS East";#N/A,#N/A,FALSE,"LOS Inc."}</definedName>
    <definedName name="ASSETS84">#REF!</definedName>
    <definedName name="AUG">#REF!</definedName>
    <definedName name="b">upload [6]je!$A$1:$E$41</definedName>
    <definedName name="BALANCE">#REF!</definedName>
    <definedName name="BalanceSheet">#REF!</definedName>
    <definedName name="bbbbb">'[10]IP Per Diems Calc'!#REF!</definedName>
    <definedName name="BICU_PD">'[10]IP Per Diems Calc'!#REF!</definedName>
    <definedName name="BO">[11]G703!$AI$10</definedName>
    <definedName name="BS">[12]Report!#REF!</definedName>
    <definedName name="BSHEET">#REF!</definedName>
    <definedName name="BUD_CUR">[5]Hidden!#REF!</definedName>
    <definedName name="BUD_YTD">[5]Hidden!#REF!</definedName>
    <definedName name="BUILDINGS">#REF!</definedName>
    <definedName name="Cardiovascular_Services">#REF!</definedName>
    <definedName name="CASH">#REF!</definedName>
    <definedName name="cc">#REF!</definedName>
    <definedName name="ccccc">#REF!</definedName>
    <definedName name="CCU_PD">'[10]IP Per Diems Calc'!#REF!</definedName>
    <definedName name="CF">[12]Report!#REF!</definedName>
    <definedName name="CHANGE84">#REF!</definedName>
    <definedName name="CHANGE84M">#REF!</definedName>
    <definedName name="Clinical_Resource_Management">#REF!</definedName>
    <definedName name="CO">[13]LISTS!$B$1:$B$10</definedName>
    <definedName name="COMMONSTOCK">#REF!</definedName>
    <definedName name="Community_Outreach">#REF!</definedName>
    <definedName name="Compare_Group_Override">'[14]Benchmark lookup &amp; Named Ranges'!$B$2:$B$5</definedName>
    <definedName name="Compare_Groups">'[14]Benchmark lookup &amp; Named Ranges'!$A$2:$A$16</definedName>
    <definedName name="Costcenter" localSheetId="9">'Prior Year'!#REF!</definedName>
    <definedName name="Costcenter">data!#REF!</definedName>
    <definedName name="counter">#REF!</definedName>
    <definedName name="Crit_All_IncomeCodes_DB">#REF!</definedName>
    <definedName name="Crit_HrsFTEs_IncomeCodes_DB">#REF!</definedName>
    <definedName name="_xlnm.Criteria">#REF!</definedName>
    <definedName name="CritO">[15]Statistic!#REF!</definedName>
    <definedName name="Cross_Walk">#REF!</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ta" hidden="1">#REF!</definedName>
    <definedName name="_xlnm.Database">#REF!</definedName>
    <definedName name="DataRange">[16]Sheet5!$A$1:$R$415</definedName>
    <definedName name="DATE">#REF!</definedName>
    <definedName name="Date_Range">'[14]Productive Hours'!$E$1:$AK$1</definedName>
    <definedName name="Date1">#REF!</definedName>
    <definedName name="Date2">#REF!</definedName>
    <definedName name="Date3">#REF!</definedName>
    <definedName name="Date4">#REF!</definedName>
    <definedName name="Date5">#REF!</definedName>
    <definedName name="DAY">#REF!</definedName>
    <definedName name="DAYS1">#REF!</definedName>
    <definedName name="DAYS2">#REF!</definedName>
    <definedName name="DAYS3">#REF!</definedName>
    <definedName name="DEC">#REF!</definedName>
    <definedName name="DEFTAX">#REF!</definedName>
    <definedName name="DEFTAXPAY">#REF!</definedName>
    <definedName name="DELETE">[1]STAT95!$AI$95:$AI$100</definedName>
    <definedName name="DEPART">#REF!</definedName>
    <definedName name="Department_Series">'[14]Mapping Named Ranges'!$A$3:$A$35</definedName>
    <definedName name="DEPT">[5]Hidden!#REF!</definedName>
    <definedName name="des">[17]JournalEntry!$C$10</definedName>
    <definedName name="Dialysis_Services">#REF!</definedName>
    <definedName name="DIR">#REF!</definedName>
    <definedName name="DOCNAME">#REF!</definedName>
    <definedName name="DOCNUM">#REF!</definedName>
    <definedName name="Doctors">#REF!</definedName>
    <definedName name="Edit" localSheetId="9">'Prior Year'!$A$410:$E$477</definedName>
    <definedName name="Edit">data!$A$411:$E$478</definedName>
    <definedName name="Educational_Services">#REF!</definedName>
    <definedName name="eee">'[18]Mapping Named Ranges'!$A$3:$A$35</definedName>
    <definedName name="Emergency_Services">#REF!</definedName>
    <definedName name="End">#REF!</definedName>
    <definedName name="endrow">[19]BV_2501002130!#REF!</definedName>
    <definedName name="ENTRY">#REF!</definedName>
    <definedName name="Environmental_Services">#REF!</definedName>
    <definedName name="Facility_Services">#REF!</definedName>
    <definedName name="FEB">#REF!</definedName>
    <definedName name="Fee">[11]G703!$V$10</definedName>
    <definedName name="filter" hidden="1">[20]RETIRED!#REF!</definedName>
    <definedName name="Fiscal_Services">#REF!</definedName>
    <definedName name="FoodandNutrition_Services">#REF!</definedName>
    <definedName name="FR">#REF!</definedName>
    <definedName name="FRI">#REF!</definedName>
    <definedName name="FTE">#REF!</definedName>
    <definedName name="FTE84M">#REF!</definedName>
    <definedName name="FTES">#REF!</definedName>
    <definedName name="FundBal">#REF!</definedName>
    <definedName name="Funds" localSheetId="9">'Prior Year'!#REF!</definedName>
    <definedName name="Funds">data!#REF!</definedName>
    <definedName name="g">Lawson - [21]Download!$A$1:$G$1</definedName>
    <definedName name="General_Facility">#REF!</definedName>
    <definedName name="GLPITRN">#REF!</definedName>
    <definedName name="HeaderRange">[16]Sheet5!$A$1:$R$1</definedName>
    <definedName name="Height">24</definedName>
    <definedName name="HELP">[1]STAT95!$AS$3</definedName>
    <definedName name="HIDE">[22]STAT95!#REF!</definedName>
    <definedName name="HIM">#REF!</definedName>
    <definedName name="hj" hidden="1">{#N/A,#N/A,FALSE,"LOS West";#N/A,#N/A,FALSE,"LOS East";#N/A,#N/A,FALSE,"LOS Inc."}</definedName>
    <definedName name="HOME">#REF!</definedName>
    <definedName name="Home_Care_Services">#REF!</definedName>
    <definedName name="Hospital" localSheetId="9">'Prior Year'!#REF!</definedName>
    <definedName name="Hospital">data!#REF!</definedName>
    <definedName name="Hospital_Administration">#REF!</definedName>
    <definedName name="HRS">#REF!</definedName>
    <definedName name="HTML_CodePage" hidden="1">1252</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uman_Resources">#REF!</definedName>
    <definedName name="I_P">#REF!</definedName>
    <definedName name="ICORP">#REF!</definedName>
    <definedName name="ICU_PD">'[10]IP Per Diems Calc'!#REF!</definedName>
    <definedName name="Imaging_Services">#REF!</definedName>
    <definedName name="INCOM84M">#REF!</definedName>
    <definedName name="INCOME">#REF!</definedName>
    <definedName name="INCOME84">#REF!</definedName>
    <definedName name="IncomeStmt">#REF!</definedName>
    <definedName name="INCSTATEMENT">#REF!</definedName>
    <definedName name="Information_Technology">#REF!</definedName>
    <definedName name="Initiative_Type">'[23]Drop-Down Lookups'!$A$5:$A$17</definedName>
    <definedName name="Inpatient_Nursing_Services">#REF!</definedName>
    <definedName name="INSERT">[1]STAT95!$AI$103:$AI$108</definedName>
    <definedName name="INSTATEMENT">#REF!</definedName>
    <definedName name="Instr_Home">#REF!</definedName>
    <definedName name="Instr_HomeCell">#REF!</definedName>
    <definedName name="INVENTORY">#REF!</definedName>
    <definedName name="INVESTMENTS">#REF!</definedName>
    <definedName name="IP_MCR_Cost_Cntrs">'[8]IP Rev Code to MCR Cost Cntrs'!$A:$AL</definedName>
    <definedName name="IP_PerDiem">'[8]IP Rev Code to MCR Cost Cntrs'!$A:$D</definedName>
    <definedName name="IP_Title">#REF!</definedName>
    <definedName name="IS">[12]Report!#REF!</definedName>
    <definedName name="IsAll">[9]Formulas!$C$4</definedName>
    <definedName name="ISBORDER">#REF!</definedName>
    <definedName name="IsNonSequential">[9]Formulas!$C$6</definedName>
    <definedName name="ISTMTTOP">#REF!</definedName>
    <definedName name="ITAXPAYABLE">#REF!</definedName>
    <definedName name="JAN">#REF!</definedName>
    <definedName name="JE_Description">[24]JournalEntry!$C$10</definedName>
    <definedName name="JE_MaxRows">[24]JournalEntry!$C$18</definedName>
    <definedName name="JEXX20">#REF!</definedName>
    <definedName name="JUL">#REF!</definedName>
    <definedName name="JUN">#REF!</definedName>
    <definedName name="Laboratory_Services">#REF!</definedName>
    <definedName name="LAND">#REF!</definedName>
    <definedName name="LEAD_SCHED">#REF!</definedName>
    <definedName name="LEADBORDER">#REF!</definedName>
    <definedName name="LEADSCH">#REF!</definedName>
    <definedName name="LIABIL84">#REF!</definedName>
    <definedName name="LINE">#REF!</definedName>
    <definedName name="lineno">#REF!</definedName>
    <definedName name="lkj" hidden="1">{#N/A,#N/A,FALSE,"LOS West";#N/A,#N/A,FALSE,"LOS East";#N/A,#N/A,FALSE,"LOS Inc."}</definedName>
    <definedName name="LTDBT_1YR">#REF!</definedName>
    <definedName name="LTDEBT">#REF!</definedName>
    <definedName name="MAC">#REF!</definedName>
    <definedName name="MACRO">#REF!</definedName>
    <definedName name="MACROS">#REF!</definedName>
    <definedName name="MAINTRES">#REF!</definedName>
    <definedName name="MAR">#REF!</definedName>
    <definedName name="master_def">'[25]NWNW Bud15detail byCommunity'!#REF!</definedName>
    <definedName name="Materials_Management_Services">#REF!</definedName>
    <definedName name="MAY">#REF!</definedName>
    <definedName name="mcr">#REF!</definedName>
    <definedName name="mcrx">#REF!</definedName>
    <definedName name="MEDHRS">#REF!</definedName>
    <definedName name="Medical_Staff_Office">#REF!</definedName>
    <definedName name="MENU">#REF!</definedName>
    <definedName name="MENUSTAT">#REF!</definedName>
    <definedName name="MENUSTATS">#REF!</definedName>
    <definedName name="MGMA2006">'[26]Calculator (SPECIAL)'!$AE$154:$AL$159</definedName>
    <definedName name="MO">#REF!</definedName>
    <definedName name="MON">#REF!</definedName>
    <definedName name="MOVE">#REF!</definedName>
    <definedName name="MTHPRT">#REF!</definedName>
    <definedName name="Neurodiagnostic_Services">#REF!</definedName>
    <definedName name="NICU_PD">'[10]IP Per Diems Calc'!#REF!</definedName>
    <definedName name="NoSeqLabel">[9]Formulas!$C$55</definedName>
    <definedName name="NOTESPAY">#REF!</definedName>
    <definedName name="NOV">#REF!</definedName>
    <definedName name="NREC">#REF!</definedName>
    <definedName name="Nursery_PD">'[10]IP Per Diems Calc'!#REF!</definedName>
    <definedName name="OCT">#REF!</definedName>
    <definedName name="ONE">#REF!</definedName>
    <definedName name="OP_MCR_Cost_Cntrs">'[8]OP Rev Code to MCR Cost Cntrs'!$A:$AL</definedName>
    <definedName name="Other_Clinical_Support_Services">#REF!</definedName>
    <definedName name="Other_Support_Services">#REF!</definedName>
    <definedName name="Outlier_Percs">#REF!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D">#REF!</definedName>
    <definedName name="PAGE2">#REF!</definedName>
    <definedName name="Page200">#REF!</definedName>
    <definedName name="Page200A">#REF!</definedName>
    <definedName name="Page200B">#REF!</definedName>
    <definedName name="Page200C">#REF!</definedName>
    <definedName name="Page201">#REF!</definedName>
    <definedName name="Page202">#REF!</definedName>
    <definedName name="Page203">#REF!</definedName>
    <definedName name="Page204">#REF!</definedName>
    <definedName name="Page205">#REF!</definedName>
    <definedName name="Page205A">#REF!</definedName>
    <definedName name="Page205B">#REF!</definedName>
    <definedName name="Page205C">#REF!</definedName>
    <definedName name="Page206">#REF!</definedName>
    <definedName name="Page207">#REF!</definedName>
    <definedName name="Page208">#REF!</definedName>
    <definedName name="Page209">#REF!</definedName>
    <definedName name="Page210">#REF!</definedName>
    <definedName name="Page211">#REF!</definedName>
    <definedName name="Page212">#REF!</definedName>
    <definedName name="Page213">#REF!</definedName>
    <definedName name="Page214">#REF!</definedName>
    <definedName name="Page215">#REF!</definedName>
    <definedName name="Page216">#REF!</definedName>
    <definedName name="page217">#REF!</definedName>
    <definedName name="Page218">#REF!</definedName>
    <definedName name="Page219">#REF!</definedName>
    <definedName name="Page3">#REF!</definedName>
    <definedName name="Page4">#REF!</definedName>
    <definedName name="Page5">#REF!</definedName>
    <definedName name="Page6">#REF!</definedName>
    <definedName name="Page7">#REF!</definedName>
    <definedName name="Page7A">#REF!</definedName>
    <definedName name="Page8">#REF!</definedName>
    <definedName name="Page9">#REF!</definedName>
    <definedName name="PAGES">#REF!</definedName>
    <definedName name="PAGESB">#REF!</definedName>
    <definedName name="Perc">#REF!</definedName>
    <definedName name="Pharmacy_Services">#REF!</definedName>
    <definedName name="PHSTATS">#REF!</definedName>
    <definedName name="PICU_PD">'[10]IP Per Diems Calc'!#REF!</definedName>
    <definedName name="PracticeName">#REF!</definedName>
    <definedName name="PREPAID">#REF!</definedName>
    <definedName name="PREPAIDS">#REF!</definedName>
    <definedName name="Primary_Care_Medical_Group">#REF!</definedName>
    <definedName name="PRINT">[1]STAT95!$AF$3:$AG$10</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_xlnm.Print_Area">'[27]Week 1 Report'!$A$1:$H$35</definedName>
    <definedName name="PRINT_AREA_MI">'[27]Week 1 Report'!$A$1:$H$35</definedName>
    <definedName name="Print_AREA_NI">#REF!</definedName>
    <definedName name="_xlnm.Print_Titles">[1]STAT95!$A$1:$IV$7</definedName>
    <definedName name="Print_Titles_MI">#REF!,#REF!</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8">#REF!</definedName>
    <definedName name="PRINT9">#REF!</definedName>
    <definedName name="Pro_Fee_Component">'[10]A-8-2'!$E$1:$E$65536</definedName>
    <definedName name="Pro_Fee_Cost">'[10]A-8-2'!$B$1:$E$65536</definedName>
    <definedName name="PRTAXES">#REF!</definedName>
    <definedName name="PsychiatryAndPsychological_Services">#REF!</definedName>
    <definedName name="PurchSvc">#REF!</definedName>
    <definedName name="qqq">'[10]IP Per Diems Calc'!#REF!</definedName>
    <definedName name="qryIPMCareChgs">#REF!</definedName>
    <definedName name="qryOPMcareChgs">#REF!</definedName>
    <definedName name="qryReport03_PHHIP">#REF!</definedName>
    <definedName name="qryReport04_PHHOP">#REF!</definedName>
    <definedName name="R_EARNINGS">#REF!</definedName>
    <definedName name="Radiation_Therapy_Services">#REF!</definedName>
    <definedName name="RANGE">#REF!</definedName>
    <definedName name="Rate1">#REF!</definedName>
    <definedName name="Rate2">#REF!</definedName>
    <definedName name="Rate3">#REF!</definedName>
    <definedName name="Rate4">#REF!</definedName>
    <definedName name="Rate5">#REF!</definedName>
    <definedName name="Ratio">'[28]Provider Tax'!#REF!</definedName>
    <definedName name="RECURRENT">#REF!</definedName>
    <definedName name="Rehabilitation_Services">#REF!</definedName>
    <definedName name="REPORT">'[29]10300.0000'!#REF!</definedName>
    <definedName name="report2">#REF!</definedName>
    <definedName name="REPRIOR">#REF!</definedName>
    <definedName name="Respiratory_Care_Services">#REF!</definedName>
    <definedName name="REV">#REF!</definedName>
    <definedName name="Rev_Month">[24]Tables!$B$11:$B$23</definedName>
    <definedName name="Reverse_Month">[30]Tables!$B$10:$B$22</definedName>
    <definedName name="Routine_PD">'[10]IP Per Diems Calc'!#REF!</definedName>
    <definedName name="RUNGROUP">[13]LISTS!$A$2:$A$16</definedName>
    <definedName name="SA">#REF!</definedName>
    <definedName name="sara" hidden="1">[31]OP!#REF!</definedName>
    <definedName name="SAT">#REF!</definedName>
    <definedName name="SAVE">#REF!</definedName>
    <definedName name="ScenGrpList">OFFSET([32]Control!$AG$1,0,0,COUNTIF([32]Control!$AG$1:$AG$65536,"&gt;"""),1)</definedName>
    <definedName name="SEP">#REF!</definedName>
    <definedName name="SeqLabel">[9]Formulas!$C$54</definedName>
    <definedName name="sortcol">'[25]NWNW Bud15detail byCommunity'!#REF!</definedName>
    <definedName name="SortRange">[16]Sheet5!$A$2:$R$415</definedName>
    <definedName name="SOURCE_1">#REF!</definedName>
    <definedName name="STAN1">#REF!</definedName>
    <definedName name="STAN2">#REF!</definedName>
    <definedName name="Stats">[12]Report!#REF!</definedName>
    <definedName name="STATS1">#REF!</definedName>
    <definedName name="STATS84">#REF!</definedName>
    <definedName name="STATS84M">#REF!</definedName>
    <definedName name="Status">'[33]All Missing Stats Table 6-7-11'!$K$14:$K$18</definedName>
    <definedName name="Strategic_Planning_MarketingandCommunity_Relations">#REF!</definedName>
    <definedName name="SU">#REF!</definedName>
    <definedName name="subgroup" hidden="1">#REF!</definedName>
    <definedName name="Sum_KSheet1_1">'[34]FYE 2013'!$P$32,'[34]FYE 2013'!$O$94,'[34]FYE 2013'!$P$41:$P$42,'[34]FYE 2013'!$P$37:$P$38</definedName>
    <definedName name="Sum_KSheet1_2">'[34]FYE 2013'!$P$33,'[34]FYE 2013'!$P$39,'[34]FYE 2013'!$O$95</definedName>
    <definedName name="SUN">#REF!</definedName>
    <definedName name="Supplemental_filter">[35]Settings!$C$31</definedName>
    <definedName name="Support" localSheetId="9">'Prior Year'!#REF!</definedName>
    <definedName name="Support">data!#REF!</definedName>
    <definedName name="SUPPORTEQ">#REF!</definedName>
    <definedName name="Surgical_Services">#REF!</definedName>
    <definedName name="t">upload [6]je!$A$1:$E$1</definedName>
    <definedName name="tab">[17]Tables!$B$5:$B$6</definedName>
    <definedName name="tabe">[17]Tables!$K$5:$K$6</definedName>
    <definedName name="TABLE1">#REF!</definedName>
    <definedName name="TABLE2">#REF!</definedName>
    <definedName name="TABLE3">#REF!</definedName>
    <definedName name="Tables_AutoReverse">[24]Tables!$E$5:$E$6</definedName>
    <definedName name="Tables_DescDefault">[24]Tables!$B$5:$B$6</definedName>
    <definedName name="Tables_JEType">[24]Tables!$H$5:$H$6</definedName>
    <definedName name="Tables_RecordMode">[24]Tables!$K$5:$K$6</definedName>
    <definedName name="TARGET_1">#REF!</definedName>
    <definedName name="Target_Selection">'[14]PeaceHealth Benchmarking'!$DB$9:$DB$81</definedName>
    <definedName name="TB">#REF!</definedName>
    <definedName name="TBALANCE">#REF!</definedName>
    <definedName name="TBBORDER">#REF!</definedName>
    <definedName name="TEMP">#REF!</definedName>
    <definedName name="Teri">[36]CHTDATA!$A$3:$IV$17</definedName>
    <definedName name="TH">#REF!</definedName>
    <definedName name="THU">#REF!</definedName>
    <definedName name="TitlePage">#REF!</definedName>
    <definedName name="Titles">[16]Sheet5!$A$1:$A$1</definedName>
    <definedName name="TOPBORDER">#REF!</definedName>
    <definedName name="TopSection">[16]Sheet5!$A$1:$R$1</definedName>
    <definedName name="TOPTB">#REF!</definedName>
    <definedName name="TOPTBBORDER">#REF!</definedName>
    <definedName name="TREASSTOCK">#REF!</definedName>
    <definedName name="TRIALBALANCE">#REF!</definedName>
    <definedName name="TU">#REF!</definedName>
    <definedName name="TUE">#REF!</definedName>
    <definedName name="TWO">#REF!</definedName>
    <definedName name="UMMC_Dept_Series">#REF!</definedName>
    <definedName name="VAR">#REF!</definedName>
    <definedName name="WE">#REF!</definedName>
    <definedName name="WED">#REF!</definedName>
    <definedName name="WELF1">#REF!</definedName>
    <definedName name="wert" hidden="1">{"Disc1",#N/A,FALSE,"FSA4_94";"Disc2",#N/A,FALSE,"FSA4_94";"AllowSum",#N/A,FALSE,"FSA4_94";"outlier",#N/A,FALSE,"FSA4_94"}</definedName>
    <definedName name="Width">2</definedName>
    <definedName name="WIP">#REF!</definedName>
    <definedName name="WKPRT">#REF!</definedName>
    <definedName name="Wks_C_pt1">'[8]C, Pt1'!$A:$K</definedName>
    <definedName name="WP_HHA">#REF!</definedName>
    <definedName name="WP_SNF_A">#REF!</definedName>
    <definedName name="WP_SNF_B">#REF!</definedName>
    <definedName name="WP_SUB_O">#REF!</definedName>
    <definedName name="WP_XIX_I">#REF!</definedName>
    <definedName name="WP_XIX_O">#REF!</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DiscReports." hidden="1">{"Disc1",#N/A,FALSE,"FSA4_94";"Disc2",#N/A,FALSE,"FSA4_94";"AllowSum",#N/A,FALSE,"FSA4_94";"outlier",#N/A,FALSE,"FSA4_94"}</definedName>
    <definedName name="wrn.Financial._.Statements." hidden="1">{#N/A,#N/A,FALSE,"COVER";#N/A,#N/A,FALSE,"INDEX";#N/A,#N/A,FALSE,"Stat. High.";#N/A,#N/A,FALSE,"BS";#N/A,#N/A,FALSE,"PL";#N/A,#N/A,FALSE,"NA";#N/A,#N/A,FALSE,"CashflowYTD";#N/A,#N/A,FALSE,"Patient Stats";#N/A,#N/A,FALSE,"Payor Info";#N/A,#N/A,FALSE,"Payor1";#N/A,#N/A,FALSE,"Census"}</definedName>
    <definedName name="wrn.PHH._.FS." hidden="1">{"Balance Sheet",#N/A,FALSE,"PH_4_94";"Cash Flow",#N/A,FALSE,"PH_4_94";"Clinic IS",#N/A,FALSE,"PH_4_94";"Combined IS",#N/A,FALSE,"PH_4_94";"Cover",#N/A,FALSE,"PH_4_94";"Fund Balance",#N/A,FALSE,"PH_4_94";"Hosp IS",#N/A,FALSE,"PH_4_94";"MC WF Payables",#N/A,FALSE,"PH_4_94"}</definedName>
    <definedName name="wrn.rep1." hidden="1">{"add",#N/A,FALSE,"code"}</definedName>
    <definedName name="wrn.ST.._.LUKE._.HOSPITAL._.LOS." hidden="1">{#N/A,#N/A,FALSE,"LOS West";#N/A,#N/A,FALSE,"LOS East";#N/A,#N/A,FALSE,"LOS Inc."}</definedName>
    <definedName name="xtabin">[5]Hidden!#REF!</definedName>
    <definedName name="xx">'[10]IP Per Diems Calc'!#REF!</definedName>
    <definedName name="xxx">'[10]IP Per Diems Calc'!#REF!</definedName>
    <definedName name="xxxxx" hidden="1">{#N/A,#N/A,FALSE,"COVER";#N/A,#N/A,FALSE,"INDEX";#N/A,#N/A,FALSE,"Stat. High.";#N/A,#N/A,FALSE,"BS";#N/A,#N/A,FALSE,"PL";#N/A,#N/A,FALSE,"NA";#N/A,#N/A,FALSE,"CashflowYTD";#N/A,#N/A,FALSE,"Patient Stats";#N/A,#N/A,FALSE,"Payor Info";#N/A,#N/A,FALSE,"Payor1";#N/A,#N/A,FALSE,"Census"}</definedName>
    <definedName name="z">#REF!</definedName>
    <definedName name="zzz">'[10]IP Per Diems Calc'!#REF!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40" i="1" l="1"/>
  <c r="D229" i="1"/>
  <c r="E209" i="1"/>
  <c r="E210" i="1"/>
  <c r="E211" i="1"/>
  <c r="E212" i="1"/>
  <c r="E213" i="1"/>
  <c r="F28" i="6" s="1"/>
  <c r="E214" i="1"/>
  <c r="E215" i="1"/>
  <c r="E216" i="1"/>
  <c r="E195" i="1"/>
  <c r="E196" i="1"/>
  <c r="E197" i="1"/>
  <c r="E198" i="1"/>
  <c r="E199" i="1"/>
  <c r="E200" i="1"/>
  <c r="E201" i="1"/>
  <c r="E202" i="1"/>
  <c r="E203" i="1"/>
  <c r="E127" i="1"/>
  <c r="G34" i="3" s="1"/>
  <c r="O817" i="10"/>
  <c r="M817" i="10"/>
  <c r="L817" i="10"/>
  <c r="K817" i="10"/>
  <c r="J817" i="10"/>
  <c r="I817" i="10"/>
  <c r="H817" i="10"/>
  <c r="G817" i="10"/>
  <c r="F817" i="10"/>
  <c r="E817" i="10"/>
  <c r="D817" i="10"/>
  <c r="X813" i="10"/>
  <c r="X815" i="10"/>
  <c r="W813" i="10"/>
  <c r="W815" i="10"/>
  <c r="V813" i="10"/>
  <c r="V815" i="10"/>
  <c r="U813" i="10"/>
  <c r="U815" i="10"/>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P734" i="10"/>
  <c r="P735" i="10"/>
  <c r="P815" i="10"/>
  <c r="O736" i="10"/>
  <c r="O734" i="10"/>
  <c r="O735" i="10"/>
  <c r="O815" i="10"/>
  <c r="M736" i="10"/>
  <c r="L736" i="10"/>
  <c r="K736" i="10"/>
  <c r="I736" i="10"/>
  <c r="H736" i="10"/>
  <c r="H734" i="10"/>
  <c r="H735" i="10"/>
  <c r="H815" i="10"/>
  <c r="G736" i="10"/>
  <c r="G734" i="10"/>
  <c r="G735" i="10"/>
  <c r="G815" i="10"/>
  <c r="F736" i="10"/>
  <c r="D736" i="10"/>
  <c r="C736" i="10"/>
  <c r="B736" i="10"/>
  <c r="A736" i="10"/>
  <c r="T735" i="10"/>
  <c r="S735" i="10"/>
  <c r="R735" i="10"/>
  <c r="Q735" i="10"/>
  <c r="M735" i="10"/>
  <c r="L735" i="10"/>
  <c r="K735" i="10"/>
  <c r="I735" i="10"/>
  <c r="F735" i="10"/>
  <c r="D735" i="10"/>
  <c r="C735" i="10"/>
  <c r="B735" i="10"/>
  <c r="A735" i="10"/>
  <c r="T734" i="10"/>
  <c r="S734" i="10"/>
  <c r="R734" i="10"/>
  <c r="Q734" i="10"/>
  <c r="M734" i="10"/>
  <c r="L734" i="10"/>
  <c r="K734" i="10"/>
  <c r="I734" i="10"/>
  <c r="F734" i="10"/>
  <c r="F815"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E550" i="10"/>
  <c r="F550" i="10"/>
  <c r="F546" i="10"/>
  <c r="E546" i="10"/>
  <c r="H545" i="10"/>
  <c r="F545" i="10"/>
  <c r="E545" i="10"/>
  <c r="E544" i="10"/>
  <c r="F544" i="10"/>
  <c r="H540" i="10"/>
  <c r="F540" i="10"/>
  <c r="E540" i="10"/>
  <c r="E539" i="10"/>
  <c r="H538" i="10"/>
  <c r="F538" i="10"/>
  <c r="E538" i="10"/>
  <c r="H537" i="10"/>
  <c r="E537" i="10"/>
  <c r="F537" i="10"/>
  <c r="E536" i="10"/>
  <c r="H535" i="10"/>
  <c r="F535" i="10"/>
  <c r="E535" i="10"/>
  <c r="H534" i="10"/>
  <c r="F534" i="10"/>
  <c r="E534" i="10"/>
  <c r="E533" i="10"/>
  <c r="H533" i="10"/>
  <c r="E532" i="10"/>
  <c r="E531" i="10"/>
  <c r="H530" i="10"/>
  <c r="E530" i="10"/>
  <c r="F530" i="10"/>
  <c r="F529" i="10"/>
  <c r="E529" i="10"/>
  <c r="E528" i="10"/>
  <c r="F528" i="10"/>
  <c r="H527" i="10"/>
  <c r="F527" i="10"/>
  <c r="E527" i="10"/>
  <c r="E526" i="10"/>
  <c r="F526" i="10"/>
  <c r="E525" i="10"/>
  <c r="E524" i="10"/>
  <c r="F524" i="10"/>
  <c r="E523" i="10"/>
  <c r="E522" i="10"/>
  <c r="F522" i="10"/>
  <c r="E520" i="10"/>
  <c r="F520" i="10"/>
  <c r="F519" i="10"/>
  <c r="E519" i="10"/>
  <c r="F518" i="10"/>
  <c r="E518" i="10"/>
  <c r="E517" i="10"/>
  <c r="F517" i="10"/>
  <c r="E516" i="10"/>
  <c r="F516" i="10"/>
  <c r="H515" i="10"/>
  <c r="E515" i="10"/>
  <c r="F515" i="10"/>
  <c r="E514" i="10"/>
  <c r="F513" i="10"/>
  <c r="F512" i="10"/>
  <c r="E511" i="10"/>
  <c r="E510" i="10"/>
  <c r="E509" i="10"/>
  <c r="H508" i="10"/>
  <c r="E508" i="10"/>
  <c r="F508" i="10"/>
  <c r="F507" i="10"/>
  <c r="E507" i="10"/>
  <c r="F506" i="10"/>
  <c r="E506" i="10"/>
  <c r="H506" i="10"/>
  <c r="E505" i="10"/>
  <c r="H504" i="10"/>
  <c r="F504" i="10"/>
  <c r="E504" i="10"/>
  <c r="E503" i="10"/>
  <c r="E502" i="10"/>
  <c r="F501" i="10"/>
  <c r="E501" i="10"/>
  <c r="H501" i="10"/>
  <c r="H500" i="10"/>
  <c r="E500" i="10"/>
  <c r="F500" i="10"/>
  <c r="H499" i="10"/>
  <c r="F499" i="10"/>
  <c r="E499" i="10"/>
  <c r="F498" i="10"/>
  <c r="E498" i="10"/>
  <c r="E497" i="10"/>
  <c r="H496" i="10"/>
  <c r="F496" i="10"/>
  <c r="E496" i="10"/>
  <c r="G493" i="10"/>
  <c r="E493" i="10"/>
  <c r="C493" i="10"/>
  <c r="A493" i="10"/>
  <c r="B478" i="10"/>
  <c r="B475" i="10"/>
  <c r="B474" i="10"/>
  <c r="B473" i="10"/>
  <c r="B472" i="10"/>
  <c r="B471" i="10"/>
  <c r="B470" i="10"/>
  <c r="B469" i="10"/>
  <c r="B468" i="10"/>
  <c r="B464" i="10"/>
  <c r="B463" i="10"/>
  <c r="C459" i="10"/>
  <c r="B459" i="10"/>
  <c r="B458" i="10"/>
  <c r="B455" i="10"/>
  <c r="B454" i="10"/>
  <c r="B453" i="10"/>
  <c r="D367" i="10"/>
  <c r="C448" i="10"/>
  <c r="C447" i="10"/>
  <c r="D240" i="10"/>
  <c r="B447" i="10"/>
  <c r="C446" i="10"/>
  <c r="C445" i="10"/>
  <c r="C444" i="10"/>
  <c r="D221" i="10"/>
  <c r="B444" i="10"/>
  <c r="D390" i="10"/>
  <c r="B441" i="10"/>
  <c r="C439" i="10"/>
  <c r="B439" i="10"/>
  <c r="B438" i="10"/>
  <c r="B440" i="10"/>
  <c r="C438" i="10"/>
  <c r="D190" i="10"/>
  <c r="D437" i="10"/>
  <c r="B437" i="10"/>
  <c r="B436" i="10"/>
  <c r="D181" i="10"/>
  <c r="D435" i="10"/>
  <c r="B435" i="10"/>
  <c r="B434" i="10"/>
  <c r="B433" i="10"/>
  <c r="B432" i="10"/>
  <c r="B431" i="10"/>
  <c r="B430" i="10"/>
  <c r="CE63" i="10"/>
  <c r="C429" i="10"/>
  <c r="B429" i="10"/>
  <c r="B428" i="10"/>
  <c r="B427" i="10"/>
  <c r="D424" i="10"/>
  <c r="B424" i="10"/>
  <c r="B423" i="10"/>
  <c r="D421" i="10"/>
  <c r="B421" i="10"/>
  <c r="B420" i="10"/>
  <c r="D418" i="10"/>
  <c r="B418" i="10"/>
  <c r="E144" i="10"/>
  <c r="C417" i="10"/>
  <c r="B417" i="10"/>
  <c r="D415" i="10"/>
  <c r="B415" i="10"/>
  <c r="E138" i="10"/>
  <c r="C414" i="10"/>
  <c r="B414" i="10"/>
  <c r="A412" i="10"/>
  <c r="D372" i="10"/>
  <c r="D361" i="10"/>
  <c r="D314" i="10"/>
  <c r="D319" i="10"/>
  <c r="D328" i="10"/>
  <c r="D329" i="10"/>
  <c r="D330" i="10"/>
  <c r="D339" i="10"/>
  <c r="C482" i="10"/>
  <c r="D290" i="10"/>
  <c r="D283" i="10"/>
  <c r="D275" i="10"/>
  <c r="D277" i="10"/>
  <c r="D265" i="10"/>
  <c r="D260" i="10"/>
  <c r="D292" i="10"/>
  <c r="D341" i="10"/>
  <c r="C481" i="10"/>
  <c r="D236" i="10"/>
  <c r="B446" i="10"/>
  <c r="D229" i="10"/>
  <c r="CD722" i="10"/>
  <c r="D217" i="10"/>
  <c r="C217" i="10"/>
  <c r="D433" i="10"/>
  <c r="B217" i="10"/>
  <c r="E216" i="10"/>
  <c r="E215" i="10"/>
  <c r="E214" i="10"/>
  <c r="E213" i="10"/>
  <c r="E212" i="10"/>
  <c r="E211" i="10"/>
  <c r="E210" i="10"/>
  <c r="E209" i="10"/>
  <c r="E217" i="10"/>
  <c r="C478" i="10"/>
  <c r="D204" i="10"/>
  <c r="C204" i="10"/>
  <c r="B204" i="10"/>
  <c r="E203" i="10"/>
  <c r="C475" i="10"/>
  <c r="E202" i="10"/>
  <c r="C474" i="10"/>
  <c r="E201" i="10"/>
  <c r="E200" i="10"/>
  <c r="E199" i="10"/>
  <c r="C472" i="10"/>
  <c r="E198" i="10"/>
  <c r="C471" i="10"/>
  <c r="E197" i="10"/>
  <c r="C470" i="10"/>
  <c r="E196" i="10"/>
  <c r="C469" i="10"/>
  <c r="E195" i="10"/>
  <c r="D186" i="10"/>
  <c r="D436" i="10"/>
  <c r="D438" i="10"/>
  <c r="D177" i="10"/>
  <c r="D434" i="10"/>
  <c r="D173" i="10"/>
  <c r="D428" i="10"/>
  <c r="E154" i="10"/>
  <c r="E153" i="10"/>
  <c r="E152" i="10"/>
  <c r="E151" i="10"/>
  <c r="C421" i="10"/>
  <c r="E150" i="10"/>
  <c r="C420" i="10"/>
  <c r="E148" i="10"/>
  <c r="E147" i="10"/>
  <c r="E146" i="10"/>
  <c r="E145" i="10"/>
  <c r="C418" i="10"/>
  <c r="E142" i="10"/>
  <c r="E141" i="10"/>
  <c r="E140" i="10"/>
  <c r="E139" i="10"/>
  <c r="C415" i="10"/>
  <c r="E127" i="10"/>
  <c r="CE80" i="10"/>
  <c r="CF79" i="10"/>
  <c r="CE79" i="10"/>
  <c r="S816" i="10"/>
  <c r="CE78" i="10"/>
  <c r="CE77" i="10"/>
  <c r="CF77" i="10"/>
  <c r="CE76" i="10"/>
  <c r="P816" i="10"/>
  <c r="AV75" i="10"/>
  <c r="N779" i="10"/>
  <c r="AU75" i="10"/>
  <c r="N778" i="10"/>
  <c r="AT75" i="10"/>
  <c r="N777" i="10"/>
  <c r="AS75" i="10"/>
  <c r="N776" i="10"/>
  <c r="AR75" i="10"/>
  <c r="N775" i="10"/>
  <c r="AQ75" i="10"/>
  <c r="N774" i="10"/>
  <c r="AP75" i="10"/>
  <c r="N773" i="10"/>
  <c r="AO75" i="10"/>
  <c r="N772" i="10"/>
  <c r="AN75" i="10"/>
  <c r="N771" i="10"/>
  <c r="AM75" i="10"/>
  <c r="N770" i="10"/>
  <c r="AL75" i="10"/>
  <c r="N769" i="10"/>
  <c r="AK75" i="10"/>
  <c r="N768" i="10"/>
  <c r="AJ75" i="10"/>
  <c r="N767" i="10"/>
  <c r="AI75" i="10"/>
  <c r="N766" i="10"/>
  <c r="AH75" i="10"/>
  <c r="N765" i="10"/>
  <c r="AG75" i="10"/>
  <c r="N764" i="10"/>
  <c r="AF75" i="10"/>
  <c r="N763" i="10"/>
  <c r="AE75" i="10"/>
  <c r="N762" i="10"/>
  <c r="AD75" i="10"/>
  <c r="N761" i="10"/>
  <c r="AC75" i="10"/>
  <c r="N760" i="10"/>
  <c r="AB75" i="10"/>
  <c r="N759" i="10"/>
  <c r="AA75" i="10"/>
  <c r="N758" i="10"/>
  <c r="Z75" i="10"/>
  <c r="N757" i="10"/>
  <c r="Y75" i="10"/>
  <c r="N756" i="10"/>
  <c r="X75" i="10"/>
  <c r="N755" i="10"/>
  <c r="W75" i="10"/>
  <c r="N754" i="10"/>
  <c r="V75" i="10"/>
  <c r="N753" i="10"/>
  <c r="U75" i="10"/>
  <c r="N752" i="10"/>
  <c r="T75" i="10"/>
  <c r="N751" i="10"/>
  <c r="S75" i="10"/>
  <c r="N750" i="10"/>
  <c r="R75" i="10"/>
  <c r="N749" i="10"/>
  <c r="Q75" i="10"/>
  <c r="N748" i="10"/>
  <c r="P75" i="10"/>
  <c r="N747" i="10"/>
  <c r="O75" i="10"/>
  <c r="N746" i="10"/>
  <c r="N75" i="10"/>
  <c r="N745" i="10"/>
  <c r="M75" i="10"/>
  <c r="N744" i="10"/>
  <c r="L75" i="10"/>
  <c r="N743" i="10"/>
  <c r="K75" i="10"/>
  <c r="N742" i="10"/>
  <c r="J75" i="10"/>
  <c r="N741" i="10"/>
  <c r="I75" i="10"/>
  <c r="N740" i="10"/>
  <c r="H75" i="10"/>
  <c r="N739" i="10"/>
  <c r="G75" i="10"/>
  <c r="N738" i="10"/>
  <c r="F75" i="10"/>
  <c r="N737" i="10"/>
  <c r="E75" i="10"/>
  <c r="N736" i="10"/>
  <c r="D75" i="10"/>
  <c r="N735" i="10"/>
  <c r="C75" i="10"/>
  <c r="N734" i="10"/>
  <c r="CE74" i="10"/>
  <c r="C464" i="10"/>
  <c r="CE73" i="10"/>
  <c r="O816" i="10"/>
  <c r="CD71" i="10"/>
  <c r="C575" i="10"/>
  <c r="CE70" i="10"/>
  <c r="M816" i="10"/>
  <c r="CE69" i="10"/>
  <c r="L816" i="10"/>
  <c r="CE68" i="10"/>
  <c r="CE66" i="10"/>
  <c r="CE65" i="10"/>
  <c r="H816" i="10"/>
  <c r="CE64" i="10"/>
  <c r="F816" i="10"/>
  <c r="CE61" i="10"/>
  <c r="BW48" i="10"/>
  <c r="BW62" i="10"/>
  <c r="E806" i="10"/>
  <c r="BV48" i="10"/>
  <c r="BV62" i="10"/>
  <c r="E805" i="10"/>
  <c r="BU48" i="10"/>
  <c r="BU62" i="10"/>
  <c r="BM48" i="10"/>
  <c r="BM62" i="10"/>
  <c r="BK48" i="10"/>
  <c r="BK62" i="10"/>
  <c r="AZ48" i="10"/>
  <c r="AZ62" i="10"/>
  <c r="E783" i="10"/>
  <c r="AX48" i="10"/>
  <c r="AX62" i="10"/>
  <c r="E781" i="10"/>
  <c r="AP48" i="10"/>
  <c r="AP62" i="10"/>
  <c r="E773" i="10"/>
  <c r="AO48" i="10"/>
  <c r="AO62" i="10"/>
  <c r="AM48" i="10"/>
  <c r="AM62" i="10"/>
  <c r="AG48" i="10"/>
  <c r="AG62" i="10"/>
  <c r="AE48" i="10"/>
  <c r="AE62" i="10"/>
  <c r="T48" i="10"/>
  <c r="T62" i="10"/>
  <c r="E751" i="10"/>
  <c r="R48" i="10"/>
  <c r="R62" i="10"/>
  <c r="E749" i="10"/>
  <c r="J48" i="10"/>
  <c r="J62" i="10"/>
  <c r="E741" i="10"/>
  <c r="I48" i="10"/>
  <c r="I62" i="10"/>
  <c r="G48" i="10"/>
  <c r="G62" i="10"/>
  <c r="CE60" i="10"/>
  <c r="B53" i="10"/>
  <c r="CE51" i="10"/>
  <c r="B49" i="10"/>
  <c r="CC48" i="10"/>
  <c r="CC62" i="10"/>
  <c r="CB48" i="10"/>
  <c r="CB62" i="10"/>
  <c r="E811" i="10"/>
  <c r="CA48" i="10"/>
  <c r="CA62" i="10"/>
  <c r="BZ48" i="10"/>
  <c r="BZ62" i="10"/>
  <c r="BX48" i="10"/>
  <c r="BX62" i="10"/>
  <c r="E807" i="10"/>
  <c r="BT48" i="10"/>
  <c r="BT62" i="10"/>
  <c r="E803" i="10"/>
  <c r="BS48" i="10"/>
  <c r="BS62" i="10"/>
  <c r="BR48" i="10"/>
  <c r="BR62" i="10"/>
  <c r="BP48" i="10"/>
  <c r="BP62" i="10"/>
  <c r="E799" i="10"/>
  <c r="BO48" i="10"/>
  <c r="BO62" i="10"/>
  <c r="BN48" i="10"/>
  <c r="BN62" i="10"/>
  <c r="BL48" i="10"/>
  <c r="BL62" i="10"/>
  <c r="E795" i="10"/>
  <c r="BJ48" i="10"/>
  <c r="BJ62" i="10"/>
  <c r="BI48" i="10"/>
  <c r="BI62" i="10"/>
  <c r="BH48" i="10"/>
  <c r="BH62" i="10"/>
  <c r="BG48" i="10"/>
  <c r="BG62" i="10"/>
  <c r="BF48" i="10"/>
  <c r="BF62" i="10"/>
  <c r="BE48" i="10"/>
  <c r="BE62" i="10"/>
  <c r="BD48" i="10"/>
  <c r="BD62" i="10"/>
  <c r="E787" i="10"/>
  <c r="BC48" i="10"/>
  <c r="BC62" i="10"/>
  <c r="BB48" i="10"/>
  <c r="BB62" i="10"/>
  <c r="BA48" i="10"/>
  <c r="BA62" i="10"/>
  <c r="AY48" i="10"/>
  <c r="AY62" i="10"/>
  <c r="AW48" i="10"/>
  <c r="AW62" i="10"/>
  <c r="AV48" i="10"/>
  <c r="AV62" i="10"/>
  <c r="E779" i="10"/>
  <c r="AU48" i="10"/>
  <c r="AU62" i="10"/>
  <c r="AT48" i="10"/>
  <c r="AT62" i="10"/>
  <c r="AS48" i="10"/>
  <c r="AS62" i="10"/>
  <c r="AR48" i="10"/>
  <c r="AR62" i="10"/>
  <c r="AQ48" i="10"/>
  <c r="AQ62" i="10"/>
  <c r="AN48" i="10"/>
  <c r="AN62" i="10"/>
  <c r="E771" i="10"/>
  <c r="AL48" i="10"/>
  <c r="AL62" i="10"/>
  <c r="AK48" i="10"/>
  <c r="AK62" i="10"/>
  <c r="AJ48" i="10"/>
  <c r="AJ62" i="10"/>
  <c r="AI48" i="10"/>
  <c r="AI62" i="10"/>
  <c r="AH48" i="10"/>
  <c r="AH62" i="10"/>
  <c r="AF48" i="10"/>
  <c r="AF62" i="10"/>
  <c r="E763" i="10"/>
  <c r="AD48" i="10"/>
  <c r="AD62" i="10"/>
  <c r="AC48" i="10"/>
  <c r="AC62" i="10"/>
  <c r="AB48" i="10"/>
  <c r="AB62" i="10"/>
  <c r="AA48" i="10"/>
  <c r="AA62" i="10"/>
  <c r="Z48" i="10"/>
  <c r="Z62" i="10"/>
  <c r="Y48" i="10"/>
  <c r="Y62" i="10"/>
  <c r="X48" i="10"/>
  <c r="X62" i="10"/>
  <c r="E755" i="10"/>
  <c r="W48" i="10"/>
  <c r="W62" i="10"/>
  <c r="V48" i="10"/>
  <c r="V62" i="10"/>
  <c r="U48" i="10"/>
  <c r="U62" i="10"/>
  <c r="S48" i="10"/>
  <c r="S62" i="10"/>
  <c r="Q48" i="10"/>
  <c r="Q62" i="10"/>
  <c r="P48" i="10"/>
  <c r="P62" i="10"/>
  <c r="E747" i="10"/>
  <c r="O48" i="10"/>
  <c r="O62" i="10"/>
  <c r="N48" i="10"/>
  <c r="N62" i="10"/>
  <c r="M48" i="10"/>
  <c r="M62" i="10"/>
  <c r="L48" i="10"/>
  <c r="L62" i="10"/>
  <c r="K48" i="10"/>
  <c r="K62" i="10"/>
  <c r="H48" i="10"/>
  <c r="H62" i="10"/>
  <c r="E739" i="10"/>
  <c r="F48" i="10"/>
  <c r="F62" i="10"/>
  <c r="E48" i="10"/>
  <c r="E62" i="10"/>
  <c r="D48" i="10"/>
  <c r="D62" i="10"/>
  <c r="C48" i="10"/>
  <c r="C62" i="10"/>
  <c r="CE47" i="10"/>
  <c r="E789" i="10"/>
  <c r="E742" i="10"/>
  <c r="E758" i="10"/>
  <c r="E774" i="10"/>
  <c r="E798" i="10"/>
  <c r="E735" i="10"/>
  <c r="E759" i="10"/>
  <c r="E775" i="10"/>
  <c r="E809" i="10"/>
  <c r="E801" i="10"/>
  <c r="E810" i="10"/>
  <c r="E757" i="10"/>
  <c r="E750" i="10"/>
  <c r="E782" i="10"/>
  <c r="E737" i="10"/>
  <c r="E761" i="10"/>
  <c r="E777" i="10"/>
  <c r="E793" i="10"/>
  <c r="E802" i="10"/>
  <c r="E745" i="10"/>
  <c r="E785" i="10"/>
  <c r="E754" i="10"/>
  <c r="E786" i="10"/>
  <c r="E748" i="10"/>
  <c r="E765" i="10"/>
  <c r="E734" i="10"/>
  <c r="E766" i="10"/>
  <c r="E790" i="10"/>
  <c r="E743" i="10"/>
  <c r="E767" i="10"/>
  <c r="E791" i="10"/>
  <c r="E753" i="10"/>
  <c r="E769" i="10"/>
  <c r="E746" i="10"/>
  <c r="E778" i="10"/>
  <c r="E812" i="10"/>
  <c r="E780" i="10"/>
  <c r="E788" i="10"/>
  <c r="E756" i="10"/>
  <c r="E797" i="10"/>
  <c r="E744" i="10"/>
  <c r="I816" i="10"/>
  <c r="C432" i="10"/>
  <c r="F503" i="10"/>
  <c r="H503" i="10"/>
  <c r="F497" i="10"/>
  <c r="D816" i="10"/>
  <c r="C427" i="10"/>
  <c r="BY48" i="10"/>
  <c r="BY62" i="10"/>
  <c r="BQ48" i="10"/>
  <c r="BQ62" i="10"/>
  <c r="F509" i="10"/>
  <c r="E760" i="10"/>
  <c r="E762" i="10"/>
  <c r="E764" i="10"/>
  <c r="CE48" i="10"/>
  <c r="K816" i="10"/>
  <c r="C434" i="10"/>
  <c r="N817" i="10"/>
  <c r="B465" i="10"/>
  <c r="D368" i="10"/>
  <c r="D373" i="10"/>
  <c r="D391" i="10"/>
  <c r="D393" i="10"/>
  <c r="D396" i="10"/>
  <c r="C458" i="10"/>
  <c r="B476" i="10"/>
  <c r="E776" i="10"/>
  <c r="E794" i="10"/>
  <c r="E796" i="10"/>
  <c r="D464" i="10"/>
  <c r="C468" i="10"/>
  <c r="E204" i="10"/>
  <c r="C476" i="10"/>
  <c r="F521" i="10"/>
  <c r="E736" i="10"/>
  <c r="E768" i="10"/>
  <c r="C816" i="10"/>
  <c r="H612" i="10"/>
  <c r="BI730" i="10"/>
  <c r="D242" i="10"/>
  <c r="B448" i="10"/>
  <c r="B445" i="10"/>
  <c r="J612" i="10"/>
  <c r="E784" i="10"/>
  <c r="E738" i="10"/>
  <c r="E770" i="10"/>
  <c r="E804" i="10"/>
  <c r="T816" i="10"/>
  <c r="L612" i="10"/>
  <c r="H525" i="10"/>
  <c r="F525" i="10"/>
  <c r="E752" i="10"/>
  <c r="E792" i="10"/>
  <c r="E740" i="10"/>
  <c r="E772" i="10"/>
  <c r="CE75" i="10"/>
  <c r="C463" i="10"/>
  <c r="G816" i="10"/>
  <c r="F612" i="10"/>
  <c r="C430" i="10"/>
  <c r="F511" i="10"/>
  <c r="F533" i="10"/>
  <c r="N815" i="10"/>
  <c r="CF76" i="10"/>
  <c r="H502" i="10"/>
  <c r="F502" i="10"/>
  <c r="H532" i="10"/>
  <c r="F532" i="10"/>
  <c r="Q816" i="10"/>
  <c r="G612" i="10"/>
  <c r="C473" i="10"/>
  <c r="C431" i="10"/>
  <c r="F510" i="10"/>
  <c r="R816" i="10"/>
  <c r="I612" i="10"/>
  <c r="D463" i="10"/>
  <c r="D465" i="10"/>
  <c r="C440" i="10"/>
  <c r="F505" i="10"/>
  <c r="F514" i="10"/>
  <c r="F539" i="10"/>
  <c r="H539" i="10"/>
  <c r="F523" i="10"/>
  <c r="H523" i="10"/>
  <c r="F531" i="10"/>
  <c r="H531" i="10"/>
  <c r="H536" i="10"/>
  <c r="F536" i="10"/>
  <c r="D612" i="10"/>
  <c r="Q815" i="10"/>
  <c r="R815" i="10"/>
  <c r="I815" i="10"/>
  <c r="S815" i="10"/>
  <c r="K815" i="10"/>
  <c r="T815" i="10"/>
  <c r="C815" i="10"/>
  <c r="L815" i="10"/>
  <c r="D815" i="10"/>
  <c r="M815" i="10"/>
  <c r="BW52" i="10"/>
  <c r="BW67" i="10"/>
  <c r="BO52" i="10"/>
  <c r="BO67" i="10"/>
  <c r="BG52" i="10"/>
  <c r="BG67" i="10"/>
  <c r="AY52" i="10"/>
  <c r="AY67" i="10"/>
  <c r="AQ52" i="10"/>
  <c r="AQ67" i="10"/>
  <c r="AI52" i="10"/>
  <c r="AI67" i="10"/>
  <c r="AA52" i="10"/>
  <c r="AA67" i="10"/>
  <c r="S52" i="10"/>
  <c r="S67" i="10"/>
  <c r="K52" i="10"/>
  <c r="K67" i="10"/>
  <c r="C52" i="10"/>
  <c r="CB52" i="10"/>
  <c r="CB67" i="10"/>
  <c r="BT52" i="10"/>
  <c r="BT67" i="10"/>
  <c r="BL52" i="10"/>
  <c r="BL67" i="10"/>
  <c r="BD52" i="10"/>
  <c r="BD67" i="10"/>
  <c r="BS52" i="10"/>
  <c r="BS67" i="10"/>
  <c r="BI52" i="10"/>
  <c r="BI67" i="10"/>
  <c r="AX52" i="10"/>
  <c r="AX67" i="10"/>
  <c r="AO52" i="10"/>
  <c r="AO67" i="10"/>
  <c r="AF52" i="10"/>
  <c r="AF67" i="10"/>
  <c r="W52" i="10"/>
  <c r="W67" i="10"/>
  <c r="N52" i="10"/>
  <c r="N67" i="10"/>
  <c r="E52" i="10"/>
  <c r="E67" i="10"/>
  <c r="BU52" i="10"/>
  <c r="BU67" i="10"/>
  <c r="AG52" i="10"/>
  <c r="AG67" i="10"/>
  <c r="O52" i="10"/>
  <c r="O67" i="10"/>
  <c r="CC52" i="10"/>
  <c r="CC67" i="10"/>
  <c r="BR52" i="10"/>
  <c r="BR67" i="10"/>
  <c r="BH52" i="10"/>
  <c r="BH67" i="10"/>
  <c r="AW52" i="10"/>
  <c r="AW67" i="10"/>
  <c r="AN52" i="10"/>
  <c r="AN67" i="10"/>
  <c r="AE52" i="10"/>
  <c r="AE67" i="10"/>
  <c r="V52" i="10"/>
  <c r="V67" i="10"/>
  <c r="M52" i="10"/>
  <c r="M67" i="10"/>
  <c r="D52" i="10"/>
  <c r="D67" i="10"/>
  <c r="X52" i="10"/>
  <c r="X67" i="10"/>
  <c r="CA52" i="10"/>
  <c r="CA67" i="10"/>
  <c r="BQ52" i="10"/>
  <c r="BQ67" i="10"/>
  <c r="J800" i="10"/>
  <c r="BF52" i="10"/>
  <c r="BF67" i="10"/>
  <c r="AV52" i="10"/>
  <c r="AV67" i="10"/>
  <c r="AM52" i="10"/>
  <c r="AM67" i="10"/>
  <c r="AD52" i="10"/>
  <c r="AD67" i="10"/>
  <c r="U52" i="10"/>
  <c r="U67" i="10"/>
  <c r="L52" i="10"/>
  <c r="L67" i="10"/>
  <c r="BJ52" i="10"/>
  <c r="BJ67" i="10"/>
  <c r="F52" i="10"/>
  <c r="F67" i="10"/>
  <c r="BZ52" i="10"/>
  <c r="BZ67" i="10"/>
  <c r="BP52" i="10"/>
  <c r="BP67" i="10"/>
  <c r="BE52" i="10"/>
  <c r="BE67" i="10"/>
  <c r="AU52" i="10"/>
  <c r="AU67" i="10"/>
  <c r="AL52" i="10"/>
  <c r="AL67" i="10"/>
  <c r="AC52" i="10"/>
  <c r="AC67" i="10"/>
  <c r="T52" i="10"/>
  <c r="T67" i="10"/>
  <c r="J52" i="10"/>
  <c r="J67" i="10"/>
  <c r="BA52" i="10"/>
  <c r="BA67" i="10"/>
  <c r="P52" i="10"/>
  <c r="P67" i="10"/>
  <c r="BY52" i="10"/>
  <c r="BY67" i="10"/>
  <c r="J808" i="10"/>
  <c r="BN52" i="10"/>
  <c r="BN67" i="10"/>
  <c r="BC52" i="10"/>
  <c r="BC67" i="10"/>
  <c r="AT52" i="10"/>
  <c r="AT67" i="10"/>
  <c r="AK52" i="10"/>
  <c r="AK67" i="10"/>
  <c r="AB52" i="10"/>
  <c r="AB67" i="10"/>
  <c r="R52" i="10"/>
  <c r="R67" i="10"/>
  <c r="I52" i="10"/>
  <c r="I67" i="10"/>
  <c r="AP52" i="10"/>
  <c r="AP67" i="10"/>
  <c r="BX52" i="10"/>
  <c r="BX67" i="10"/>
  <c r="BM52" i="10"/>
  <c r="BM67" i="10"/>
  <c r="BB52" i="10"/>
  <c r="BB67" i="10"/>
  <c r="AS52" i="10"/>
  <c r="AS67" i="10"/>
  <c r="AJ52" i="10"/>
  <c r="AJ67" i="10"/>
  <c r="Z52" i="10"/>
  <c r="Z67" i="10"/>
  <c r="Q52" i="10"/>
  <c r="Q67" i="10"/>
  <c r="H52" i="10"/>
  <c r="H67" i="10"/>
  <c r="BV52" i="10"/>
  <c r="BV67" i="10"/>
  <c r="BK52" i="10"/>
  <c r="BK67" i="10"/>
  <c r="AR52" i="10"/>
  <c r="AR67" i="10"/>
  <c r="AH52" i="10"/>
  <c r="AH67" i="10"/>
  <c r="Y52" i="10"/>
  <c r="Y67" i="10"/>
  <c r="G52" i="10"/>
  <c r="G67" i="10"/>
  <c r="AZ52" i="10"/>
  <c r="AZ67" i="10"/>
  <c r="E800" i="10"/>
  <c r="BQ71" i="10"/>
  <c r="N816" i="10"/>
  <c r="K612" i="10"/>
  <c r="C465" i="10"/>
  <c r="E808" i="10"/>
  <c r="CE62" i="10"/>
  <c r="E815" i="10"/>
  <c r="J753" i="10"/>
  <c r="V71" i="10"/>
  <c r="J764" i="10"/>
  <c r="AG71" i="10"/>
  <c r="J792" i="10"/>
  <c r="BI71" i="10"/>
  <c r="E816" i="10"/>
  <c r="C428" i="10"/>
  <c r="J783" i="10"/>
  <c r="AZ71" i="10"/>
  <c r="J748" i="10"/>
  <c r="Q71" i="10"/>
  <c r="J740" i="10"/>
  <c r="I71" i="10"/>
  <c r="J747" i="10"/>
  <c r="P71" i="10"/>
  <c r="J799" i="10"/>
  <c r="BP71" i="10"/>
  <c r="J779" i="10"/>
  <c r="AV71" i="10"/>
  <c r="J762" i="10"/>
  <c r="AE71" i="10"/>
  <c r="J804" i="10"/>
  <c r="BU71" i="10"/>
  <c r="J802" i="10"/>
  <c r="BS71" i="10"/>
  <c r="J758" i="10"/>
  <c r="AA71" i="10"/>
  <c r="J773" i="10"/>
  <c r="AP71" i="10"/>
  <c r="J738" i="10"/>
  <c r="G71" i="10"/>
  <c r="J784" i="10"/>
  <c r="BA71" i="10"/>
  <c r="J809" i="10"/>
  <c r="BZ71" i="10"/>
  <c r="J771" i="10"/>
  <c r="AN71" i="10"/>
  <c r="J787" i="10"/>
  <c r="BD71" i="10"/>
  <c r="J756" i="10"/>
  <c r="Y71" i="10"/>
  <c r="J767" i="10"/>
  <c r="AJ71" i="10"/>
  <c r="J759" i="10"/>
  <c r="AB71" i="10"/>
  <c r="J741" i="10"/>
  <c r="J71" i="10"/>
  <c r="J737" i="10"/>
  <c r="F71" i="10"/>
  <c r="J780" i="10"/>
  <c r="AW71" i="10"/>
  <c r="J745" i="10"/>
  <c r="N71" i="10"/>
  <c r="J795" i="10"/>
  <c r="BL71" i="10"/>
  <c r="J774" i="10"/>
  <c r="AQ71" i="10"/>
  <c r="J770" i="10"/>
  <c r="AM71" i="10"/>
  <c r="J757" i="10"/>
  <c r="Z71" i="10"/>
  <c r="J789" i="10"/>
  <c r="BF71" i="10"/>
  <c r="J766" i="10"/>
  <c r="AI71" i="10"/>
  <c r="J765" i="10"/>
  <c r="AH71" i="10"/>
  <c r="J776" i="10"/>
  <c r="AS71" i="10"/>
  <c r="J768" i="10"/>
  <c r="AK71" i="10"/>
  <c r="J751" i="10"/>
  <c r="T71" i="10"/>
  <c r="J793" i="10"/>
  <c r="BJ71" i="10"/>
  <c r="J810" i="10"/>
  <c r="CA71" i="10"/>
  <c r="J791" i="10"/>
  <c r="BH71" i="10"/>
  <c r="J754" i="10"/>
  <c r="W71" i="10"/>
  <c r="J803" i="10"/>
  <c r="BT71" i="10"/>
  <c r="J782" i="10"/>
  <c r="AY71" i="10"/>
  <c r="J739" i="10"/>
  <c r="H71" i="10"/>
  <c r="BY71" i="10"/>
  <c r="J749" i="10"/>
  <c r="R71" i="10"/>
  <c r="J736" i="10"/>
  <c r="E71" i="10"/>
  <c r="J775" i="10"/>
  <c r="AR71" i="10"/>
  <c r="J785" i="10"/>
  <c r="BB71" i="10"/>
  <c r="J777" i="10"/>
  <c r="AT71" i="10"/>
  <c r="J760" i="10"/>
  <c r="AC71" i="10"/>
  <c r="J743" i="10"/>
  <c r="L71" i="10"/>
  <c r="J755" i="10"/>
  <c r="X71" i="10"/>
  <c r="J801" i="10"/>
  <c r="BR71" i="10"/>
  <c r="J763" i="10"/>
  <c r="AF71" i="10"/>
  <c r="J811" i="10"/>
  <c r="CB71" i="10"/>
  <c r="J790" i="10"/>
  <c r="BG71" i="10"/>
  <c r="J796" i="10"/>
  <c r="BM71" i="10"/>
  <c r="J735" i="10"/>
  <c r="D71" i="10"/>
  <c r="J794" i="10"/>
  <c r="BK71" i="10"/>
  <c r="J786" i="10"/>
  <c r="BC71" i="10"/>
  <c r="J769" i="10"/>
  <c r="AL71" i="10"/>
  <c r="J752" i="10"/>
  <c r="U71" i="10"/>
  <c r="J812" i="10"/>
  <c r="CC71" i="10"/>
  <c r="J772" i="10"/>
  <c r="AO71" i="10"/>
  <c r="CE52" i="10"/>
  <c r="C67" i="10"/>
  <c r="J798" i="10"/>
  <c r="BO71" i="10"/>
  <c r="C562" i="10"/>
  <c r="C623" i="10"/>
  <c r="J805" i="10"/>
  <c r="BV71" i="10"/>
  <c r="J807" i="10"/>
  <c r="BX71" i="10"/>
  <c r="J797" i="10"/>
  <c r="BN71" i="10"/>
  <c r="J778" i="10"/>
  <c r="AU71" i="10"/>
  <c r="J761" i="10"/>
  <c r="AD71" i="10"/>
  <c r="J744" i="10"/>
  <c r="M71" i="10"/>
  <c r="J746" i="10"/>
  <c r="O71" i="10"/>
  <c r="J781" i="10"/>
  <c r="AX71" i="10"/>
  <c r="J742" i="10"/>
  <c r="K71" i="10"/>
  <c r="J806" i="10"/>
  <c r="BW71" i="10"/>
  <c r="J788" i="10"/>
  <c r="BE71" i="10"/>
  <c r="J750" i="10"/>
  <c r="S71" i="10"/>
  <c r="C553" i="10"/>
  <c r="C636" i="10"/>
  <c r="C629" i="10"/>
  <c r="C551" i="10"/>
  <c r="C557" i="10"/>
  <c r="C637" i="10"/>
  <c r="C549" i="10"/>
  <c r="C624" i="10"/>
  <c r="C566" i="10"/>
  <c r="C641" i="10"/>
  <c r="C681" i="10"/>
  <c r="C509" i="10"/>
  <c r="C684" i="10"/>
  <c r="C512" i="10"/>
  <c r="C616" i="10"/>
  <c r="C543" i="10"/>
  <c r="C712" i="10"/>
  <c r="C540" i="10"/>
  <c r="G540" i="10"/>
  <c r="C620" i="10"/>
  <c r="C574" i="10"/>
  <c r="C635" i="10"/>
  <c r="C556" i="10"/>
  <c r="C573" i="10"/>
  <c r="C622" i="10"/>
  <c r="C677" i="10"/>
  <c r="C505" i="10"/>
  <c r="C709" i="10"/>
  <c r="C537" i="10"/>
  <c r="G537" i="10"/>
  <c r="C647" i="10"/>
  <c r="C572" i="10"/>
  <c r="C679" i="10"/>
  <c r="C507" i="10"/>
  <c r="C693" i="10"/>
  <c r="C521" i="10"/>
  <c r="C707" i="10"/>
  <c r="C535" i="10"/>
  <c r="G535" i="10"/>
  <c r="C550" i="10"/>
  <c r="C614" i="10"/>
  <c r="C680" i="10"/>
  <c r="C508" i="10"/>
  <c r="G508" i="10"/>
  <c r="C619" i="10"/>
  <c r="C559" i="10"/>
  <c r="C627" i="10"/>
  <c r="C560" i="10"/>
  <c r="C686" i="10"/>
  <c r="C514" i="10"/>
  <c r="C497" i="10"/>
  <c r="C669" i="10"/>
  <c r="C697" i="10"/>
  <c r="C525" i="10"/>
  <c r="G525" i="10"/>
  <c r="C694" i="10"/>
  <c r="C522" i="10"/>
  <c r="C498" i="10"/>
  <c r="C670" i="10"/>
  <c r="C634" i="10"/>
  <c r="C554" i="10"/>
  <c r="C710" i="10"/>
  <c r="C538" i="10"/>
  <c r="G538" i="10"/>
  <c r="C696" i="10"/>
  <c r="C524" i="10"/>
  <c r="C565" i="10"/>
  <c r="C640" i="10"/>
  <c r="C617" i="10"/>
  <c r="C555" i="10"/>
  <c r="C699" i="10"/>
  <c r="C527" i="10"/>
  <c r="G527" i="10"/>
  <c r="C704" i="10"/>
  <c r="C532" i="10"/>
  <c r="G532" i="10"/>
  <c r="C631" i="10"/>
  <c r="C542" i="10"/>
  <c r="C701" i="10"/>
  <c r="C529" i="10"/>
  <c r="C571" i="10"/>
  <c r="C646" i="10"/>
  <c r="C692" i="10"/>
  <c r="C520" i="10"/>
  <c r="C713" i="10"/>
  <c r="C541" i="10"/>
  <c r="C682" i="10"/>
  <c r="C510" i="10"/>
  <c r="C625" i="10"/>
  <c r="C544" i="10"/>
  <c r="C691" i="10"/>
  <c r="C519" i="10"/>
  <c r="C705" i="10"/>
  <c r="C533" i="10"/>
  <c r="G533" i="10"/>
  <c r="C674" i="10"/>
  <c r="C502" i="10"/>
  <c r="G502" i="10"/>
  <c r="C643" i="10"/>
  <c r="C568" i="10"/>
  <c r="C506" i="10"/>
  <c r="G506" i="10"/>
  <c r="C678" i="10"/>
  <c r="C569" i="10"/>
  <c r="C644" i="10"/>
  <c r="J734" i="10"/>
  <c r="J815" i="10"/>
  <c r="CE67" i="10"/>
  <c r="C71" i="10"/>
  <c r="C703" i="10"/>
  <c r="C531" i="10"/>
  <c r="G531" i="10"/>
  <c r="C638" i="10"/>
  <c r="C558" i="10"/>
  <c r="C563" i="10"/>
  <c r="C626" i="10"/>
  <c r="C711" i="10"/>
  <c r="C539" i="10"/>
  <c r="G539" i="10"/>
  <c r="C683" i="10"/>
  <c r="C511" i="10"/>
  <c r="C698" i="10"/>
  <c r="C526" i="10"/>
  <c r="C685" i="10"/>
  <c r="C513" i="10"/>
  <c r="C536" i="10"/>
  <c r="G536" i="10"/>
  <c r="C708" i="10"/>
  <c r="C690" i="10"/>
  <c r="C518" i="10"/>
  <c r="C621" i="10"/>
  <c r="C561" i="10"/>
  <c r="C545" i="10"/>
  <c r="G545" i="10"/>
  <c r="C628" i="10"/>
  <c r="C688" i="10"/>
  <c r="C516" i="10"/>
  <c r="C528" i="10"/>
  <c r="C700" i="10"/>
  <c r="C671" i="10"/>
  <c r="C499" i="10"/>
  <c r="G499" i="10"/>
  <c r="C546" i="10"/>
  <c r="C630" i="10"/>
  <c r="C639" i="10"/>
  <c r="C564" i="10"/>
  <c r="C676" i="10"/>
  <c r="C504" i="10"/>
  <c r="G504" i="10"/>
  <c r="C695" i="10"/>
  <c r="C523" i="10"/>
  <c r="G523" i="10"/>
  <c r="C642" i="10"/>
  <c r="C567" i="10"/>
  <c r="C706" i="10"/>
  <c r="C534" i="10"/>
  <c r="G534" i="10"/>
  <c r="C548" i="10"/>
  <c r="C633" i="10"/>
  <c r="C618" i="10"/>
  <c r="C552" i="10"/>
  <c r="C689" i="10"/>
  <c r="C517" i="10"/>
  <c r="C547" i="10"/>
  <c r="C632" i="10"/>
  <c r="C570" i="10"/>
  <c r="C645" i="10"/>
  <c r="C515" i="10"/>
  <c r="G515" i="10"/>
  <c r="C687" i="10"/>
  <c r="C673" i="10"/>
  <c r="C501" i="10"/>
  <c r="G501" i="10"/>
  <c r="C702" i="10"/>
  <c r="C530" i="10"/>
  <c r="G530" i="10"/>
  <c r="C675" i="10"/>
  <c r="C503" i="10"/>
  <c r="G503" i="10"/>
  <c r="C672" i="10"/>
  <c r="C500" i="10"/>
  <c r="G500" i="10"/>
  <c r="G516" i="10"/>
  <c r="H516" i="10"/>
  <c r="C496" i="10"/>
  <c r="G496" i="10"/>
  <c r="C668" i="10"/>
  <c r="J816" i="10"/>
  <c r="C433" i="10"/>
  <c r="C441" i="10"/>
  <c r="CE71" i="10"/>
  <c r="C716" i="10"/>
  <c r="G510" i="10"/>
  <c r="H510" i="10"/>
  <c r="G529" i="10"/>
  <c r="H529" i="10"/>
  <c r="H507" i="10"/>
  <c r="G507" i="10"/>
  <c r="G497" i="10"/>
  <c r="H497" i="10"/>
  <c r="G546" i="10"/>
  <c r="H546" i="10"/>
  <c r="G514" i="10"/>
  <c r="H514" i="10"/>
  <c r="C715" i="10"/>
  <c r="C648" i="10"/>
  <c r="M716" i="10"/>
  <c r="Y816" i="10"/>
  <c r="D615" i="10"/>
  <c r="H512" i="10"/>
  <c r="G512" i="10"/>
  <c r="G519" i="10"/>
  <c r="H519" i="10"/>
  <c r="G520" i="10"/>
  <c r="H520" i="10"/>
  <c r="G524" i="10"/>
  <c r="H524" i="10"/>
  <c r="G522" i="10"/>
  <c r="H522" i="10"/>
  <c r="G509" i="10"/>
  <c r="H509" i="10"/>
  <c r="G517" i="10"/>
  <c r="H517" i="10"/>
  <c r="G513" i="10"/>
  <c r="H513" i="10"/>
  <c r="G550" i="10"/>
  <c r="H550" i="10"/>
  <c r="G518" i="10"/>
  <c r="H518" i="10"/>
  <c r="G511" i="10"/>
  <c r="H511" i="10"/>
  <c r="G526" i="10"/>
  <c r="H526" i="10"/>
  <c r="G498" i="10"/>
  <c r="H498" i="10"/>
  <c r="G528" i="10"/>
  <c r="H528" i="10"/>
  <c r="G544" i="10"/>
  <c r="H544" i="10"/>
  <c r="G521" i="10"/>
  <c r="H521" i="10"/>
  <c r="G505" i="10"/>
  <c r="H505" i="10"/>
  <c r="D706" i="10"/>
  <c r="D698" i="10"/>
  <c r="D690" i="10"/>
  <c r="D682" i="10"/>
  <c r="D711" i="10"/>
  <c r="D713" i="10"/>
  <c r="D716" i="10"/>
  <c r="D707" i="10"/>
  <c r="D699" i="10"/>
  <c r="D702" i="10"/>
  <c r="D701" i="10"/>
  <c r="D700" i="10"/>
  <c r="D677" i="10"/>
  <c r="D669" i="10"/>
  <c r="D627" i="10"/>
  <c r="D712" i="10"/>
  <c r="D708" i="10"/>
  <c r="D697" i="10"/>
  <c r="D696" i="10"/>
  <c r="D695" i="10"/>
  <c r="D685" i="10"/>
  <c r="D680" i="10"/>
  <c r="D674" i="10"/>
  <c r="D694" i="10"/>
  <c r="D709" i="10"/>
  <c r="D676" i="10"/>
  <c r="D668" i="10"/>
  <c r="D704" i="10"/>
  <c r="D691" i="10"/>
  <c r="D672" i="10"/>
  <c r="D671" i="10"/>
  <c r="D670" i="10"/>
  <c r="D647" i="10"/>
  <c r="D630" i="10"/>
  <c r="D625" i="10"/>
  <c r="D622" i="10"/>
  <c r="D710" i="10"/>
  <c r="D692" i="10"/>
  <c r="D681" i="10"/>
  <c r="D621" i="10"/>
  <c r="D644" i="10"/>
  <c r="D640" i="10"/>
  <c r="D636" i="10"/>
  <c r="D632" i="10"/>
  <c r="D628" i="10"/>
  <c r="D616" i="10"/>
  <c r="D705" i="10"/>
  <c r="D703" i="10"/>
  <c r="D686" i="10"/>
  <c r="D678" i="10"/>
  <c r="D645" i="10"/>
  <c r="D626" i="10"/>
  <c r="D624" i="10"/>
  <c r="D620" i="10"/>
  <c r="D629" i="10"/>
  <c r="D688" i="10"/>
  <c r="D673" i="10"/>
  <c r="D642" i="10"/>
  <c r="D634" i="10"/>
  <c r="D618" i="10"/>
  <c r="D675" i="10"/>
  <c r="D639" i="10"/>
  <c r="D631" i="10"/>
  <c r="D617" i="10"/>
  <c r="D687" i="10"/>
  <c r="D679" i="10"/>
  <c r="D641" i="10"/>
  <c r="D633" i="10"/>
  <c r="D693" i="10"/>
  <c r="D646" i="10"/>
  <c r="D623" i="10"/>
  <c r="D684" i="10"/>
  <c r="D638" i="10"/>
  <c r="D683" i="10"/>
  <c r="D619" i="10"/>
  <c r="D643" i="10"/>
  <c r="D635" i="10"/>
  <c r="D689" i="10"/>
  <c r="D637" i="10"/>
  <c r="D715" i="10"/>
  <c r="E623" i="10"/>
  <c r="E612" i="10"/>
  <c r="E711" i="10"/>
  <c r="E703" i="10"/>
  <c r="E695" i="10"/>
  <c r="E687" i="10"/>
  <c r="E679" i="10"/>
  <c r="E708" i="10"/>
  <c r="E710" i="10"/>
  <c r="E712" i="10"/>
  <c r="E704" i="10"/>
  <c r="E696" i="10"/>
  <c r="E707" i="10"/>
  <c r="E699" i="10"/>
  <c r="E698" i="10"/>
  <c r="E697" i="10"/>
  <c r="E690" i="10"/>
  <c r="E685" i="10"/>
  <c r="E680" i="10"/>
  <c r="E674" i="10"/>
  <c r="E694" i="10"/>
  <c r="E689" i="10"/>
  <c r="E684" i="10"/>
  <c r="E716" i="10"/>
  <c r="E709" i="10"/>
  <c r="E713" i="10"/>
  <c r="E693" i="10"/>
  <c r="E688" i="10"/>
  <c r="E683" i="10"/>
  <c r="E673" i="10"/>
  <c r="E706" i="10"/>
  <c r="E702" i="10"/>
  <c r="E700" i="10"/>
  <c r="E675" i="10"/>
  <c r="E669" i="10"/>
  <c r="E668" i="10"/>
  <c r="E643" i="10"/>
  <c r="E639" i="10"/>
  <c r="E635" i="10"/>
  <c r="E631" i="10"/>
  <c r="E692" i="10"/>
  <c r="E644" i="10"/>
  <c r="E640" i="10"/>
  <c r="E636" i="10"/>
  <c r="E632" i="10"/>
  <c r="E628" i="10"/>
  <c r="E705" i="10"/>
  <c r="E686" i="10"/>
  <c r="E682" i="10"/>
  <c r="E678" i="10"/>
  <c r="E677" i="10"/>
  <c r="E645" i="10"/>
  <c r="E626" i="10"/>
  <c r="E624" i="10"/>
  <c r="E701" i="10"/>
  <c r="E641" i="10"/>
  <c r="E637" i="10"/>
  <c r="E633" i="10"/>
  <c r="E642" i="10"/>
  <c r="E634" i="10"/>
  <c r="E691" i="10"/>
  <c r="E671" i="10"/>
  <c r="E647" i="10"/>
  <c r="E625" i="10"/>
  <c r="E646" i="10"/>
  <c r="E638" i="10"/>
  <c r="E672" i="10"/>
  <c r="E670" i="10"/>
  <c r="E630" i="10"/>
  <c r="E627" i="10"/>
  <c r="E681" i="10"/>
  <c r="E629" i="10"/>
  <c r="E676" i="10"/>
  <c r="E715" i="10"/>
  <c r="F624" i="10"/>
  <c r="F708" i="10"/>
  <c r="F700" i="10"/>
  <c r="F692" i="10"/>
  <c r="F684" i="10"/>
  <c r="F713" i="10"/>
  <c r="F716" i="10"/>
  <c r="F709" i="10"/>
  <c r="F701" i="10"/>
  <c r="F712" i="10"/>
  <c r="F696" i="10"/>
  <c r="F695" i="10"/>
  <c r="F694" i="10"/>
  <c r="F689" i="10"/>
  <c r="F671" i="10"/>
  <c r="F625" i="10"/>
  <c r="F679" i="10"/>
  <c r="F676" i="10"/>
  <c r="F693" i="10"/>
  <c r="F710" i="10"/>
  <c r="F678" i="10"/>
  <c r="F670" i="10"/>
  <c r="F647" i="10"/>
  <c r="F646" i="10"/>
  <c r="F645" i="10"/>
  <c r="F698" i="10"/>
  <c r="F681" i="10"/>
  <c r="F705" i="10"/>
  <c r="F686" i="10"/>
  <c r="F682" i="10"/>
  <c r="F677" i="10"/>
  <c r="F626" i="10"/>
  <c r="F703" i="10"/>
  <c r="F641" i="10"/>
  <c r="F637" i="10"/>
  <c r="F633" i="10"/>
  <c r="F707" i="10"/>
  <c r="F699" i="10"/>
  <c r="F697" i="10"/>
  <c r="F690" i="10"/>
  <c r="F687" i="10"/>
  <c r="F683" i="10"/>
  <c r="F629" i="10"/>
  <c r="F691" i="10"/>
  <c r="F688" i="10"/>
  <c r="F673" i="10"/>
  <c r="F706" i="10"/>
  <c r="F680" i="10"/>
  <c r="F675" i="10"/>
  <c r="F669" i="10"/>
  <c r="F639" i="10"/>
  <c r="F631" i="10"/>
  <c r="F685" i="10"/>
  <c r="F644" i="10"/>
  <c r="F636" i="10"/>
  <c r="F628" i="10"/>
  <c r="F711" i="10"/>
  <c r="F638" i="10"/>
  <c r="F704" i="10"/>
  <c r="F672" i="10"/>
  <c r="F630" i="10"/>
  <c r="F627" i="10"/>
  <c r="F674" i="10"/>
  <c r="F668" i="10"/>
  <c r="F643" i="10"/>
  <c r="F635" i="10"/>
  <c r="F634" i="10"/>
  <c r="F632" i="10"/>
  <c r="F642" i="10"/>
  <c r="F640" i="10"/>
  <c r="F702" i="10"/>
  <c r="F715" i="10"/>
  <c r="G625" i="10"/>
  <c r="G713" i="10"/>
  <c r="G705" i="10"/>
  <c r="G697" i="10"/>
  <c r="G689" i="10"/>
  <c r="G681" i="10"/>
  <c r="G710" i="10"/>
  <c r="G716" i="10"/>
  <c r="G712" i="10"/>
  <c r="G706" i="10"/>
  <c r="G698" i="10"/>
  <c r="G708" i="10"/>
  <c r="G684" i="10"/>
  <c r="G679" i="10"/>
  <c r="G676" i="10"/>
  <c r="G668" i="10"/>
  <c r="G628" i="10"/>
  <c r="G626" i="10"/>
  <c r="G627" i="10"/>
  <c r="H628" i="10"/>
  <c r="G709" i="10"/>
  <c r="G693" i="10"/>
  <c r="G688" i="10"/>
  <c r="G683" i="10"/>
  <c r="G692" i="10"/>
  <c r="G687" i="10"/>
  <c r="G682" i="10"/>
  <c r="G675" i="10"/>
  <c r="G644" i="10"/>
  <c r="G643" i="10"/>
  <c r="G642" i="10"/>
  <c r="G641" i="10"/>
  <c r="G640" i="10"/>
  <c r="G639" i="10"/>
  <c r="G638" i="10"/>
  <c r="G637" i="10"/>
  <c r="G636" i="10"/>
  <c r="G635" i="10"/>
  <c r="G634" i="10"/>
  <c r="G633" i="10"/>
  <c r="G632" i="10"/>
  <c r="G631" i="10"/>
  <c r="G696" i="10"/>
  <c r="G694" i="10"/>
  <c r="G685" i="10"/>
  <c r="G703" i="10"/>
  <c r="G678" i="10"/>
  <c r="G645" i="10"/>
  <c r="G707" i="10"/>
  <c r="G701" i="10"/>
  <c r="G699" i="10"/>
  <c r="G690" i="10"/>
  <c r="G629" i="10"/>
  <c r="G695" i="10"/>
  <c r="G646" i="10"/>
  <c r="G680" i="10"/>
  <c r="G671" i="10"/>
  <c r="G669" i="10"/>
  <c r="G647" i="10"/>
  <c r="G711" i="10"/>
  <c r="G700" i="10"/>
  <c r="G677" i="10"/>
  <c r="G704" i="10"/>
  <c r="G672" i="10"/>
  <c r="G630" i="10"/>
  <c r="G674" i="10"/>
  <c r="G670" i="10"/>
  <c r="G673" i="10"/>
  <c r="G691" i="10"/>
  <c r="G702" i="10"/>
  <c r="G686" i="10"/>
  <c r="H710" i="10"/>
  <c r="H702" i="10"/>
  <c r="H694" i="10"/>
  <c r="H686" i="10"/>
  <c r="H716" i="10"/>
  <c r="H707" i="10"/>
  <c r="H711" i="10"/>
  <c r="H703" i="10"/>
  <c r="H695" i="10"/>
  <c r="H709" i="10"/>
  <c r="H693" i="10"/>
  <c r="H688" i="10"/>
  <c r="H683" i="10"/>
  <c r="H673" i="10"/>
  <c r="H678" i="10"/>
  <c r="H713" i="10"/>
  <c r="H692" i="10"/>
  <c r="H691" i="10"/>
  <c r="H672" i="10"/>
  <c r="H708" i="10"/>
  <c r="H689" i="10"/>
  <c r="H677" i="10"/>
  <c r="H676" i="10"/>
  <c r="H644" i="10"/>
  <c r="H640" i="10"/>
  <c r="H636" i="10"/>
  <c r="H632" i="10"/>
  <c r="H705" i="10"/>
  <c r="H701" i="10"/>
  <c r="H699" i="10"/>
  <c r="H690" i="10"/>
  <c r="H641" i="10"/>
  <c r="H637" i="10"/>
  <c r="H633" i="10"/>
  <c r="H629" i="10"/>
  <c r="H697" i="10"/>
  <c r="H687" i="10"/>
  <c r="H646" i="10"/>
  <c r="H712" i="10"/>
  <c r="H679" i="10"/>
  <c r="H642" i="10"/>
  <c r="H638" i="10"/>
  <c r="H634" i="10"/>
  <c r="H630" i="10"/>
  <c r="H706" i="10"/>
  <c r="H696" i="10"/>
  <c r="H675" i="10"/>
  <c r="H639" i="10"/>
  <c r="H631" i="10"/>
  <c r="H700" i="10"/>
  <c r="H685" i="10"/>
  <c r="H704" i="10"/>
  <c r="H682" i="10"/>
  <c r="H674" i="10"/>
  <c r="H670" i="10"/>
  <c r="H684" i="10"/>
  <c r="H668" i="10"/>
  <c r="H643" i="10"/>
  <c r="H635" i="10"/>
  <c r="H698" i="10"/>
  <c r="H681" i="10"/>
  <c r="H680" i="10"/>
  <c r="H671" i="10"/>
  <c r="H647" i="10"/>
  <c r="H645" i="10"/>
  <c r="H669" i="10"/>
  <c r="G715" i="10"/>
  <c r="H715" i="10"/>
  <c r="I629" i="10"/>
  <c r="I716" i="10"/>
  <c r="I707" i="10"/>
  <c r="I699" i="10"/>
  <c r="I691" i="10"/>
  <c r="I683" i="10"/>
  <c r="I712" i="10"/>
  <c r="I708" i="10"/>
  <c r="I700" i="10"/>
  <c r="I678" i="10"/>
  <c r="I670" i="10"/>
  <c r="I647" i="10"/>
  <c r="I646" i="10"/>
  <c r="I645" i="10"/>
  <c r="I713" i="10"/>
  <c r="I692" i="10"/>
  <c r="I687" i="10"/>
  <c r="I682" i="10"/>
  <c r="I675" i="10"/>
  <c r="I710" i="10"/>
  <c r="I705" i="10"/>
  <c r="I704" i="10"/>
  <c r="I686" i="10"/>
  <c r="I681" i="10"/>
  <c r="I677" i="10"/>
  <c r="I669" i="10"/>
  <c r="I703" i="10"/>
  <c r="I701" i="10"/>
  <c r="I697" i="10"/>
  <c r="I695" i="10"/>
  <c r="I679" i="10"/>
  <c r="I642" i="10"/>
  <c r="I638" i="10"/>
  <c r="I634" i="10"/>
  <c r="I630" i="10"/>
  <c r="I709" i="10"/>
  <c r="I693" i="10"/>
  <c r="I680" i="10"/>
  <c r="I674" i="10"/>
  <c r="I673" i="10"/>
  <c r="I672" i="10"/>
  <c r="I671" i="10"/>
  <c r="I685" i="10"/>
  <c r="I711" i="10"/>
  <c r="I644" i="10"/>
  <c r="I636" i="10"/>
  <c r="I690" i="10"/>
  <c r="I641" i="10"/>
  <c r="I633" i="10"/>
  <c r="I694" i="10"/>
  <c r="I684" i="10"/>
  <c r="I668" i="10"/>
  <c r="I643" i="10"/>
  <c r="I635" i="10"/>
  <c r="I698" i="10"/>
  <c r="I702" i="10"/>
  <c r="I689" i="10"/>
  <c r="I676" i="10"/>
  <c r="I640" i="10"/>
  <c r="I632" i="10"/>
  <c r="I696" i="10"/>
  <c r="I631" i="10"/>
  <c r="I706" i="10"/>
  <c r="I688" i="10"/>
  <c r="I639" i="10"/>
  <c r="I637" i="10"/>
  <c r="I715" i="10"/>
  <c r="J630" i="10"/>
  <c r="J712" i="10"/>
  <c r="J704" i="10"/>
  <c r="J696" i="10"/>
  <c r="J688" i="10"/>
  <c r="J680" i="10"/>
  <c r="J709" i="10"/>
  <c r="J711" i="10"/>
  <c r="J713" i="10"/>
  <c r="J705" i="10"/>
  <c r="J697" i="10"/>
  <c r="J692" i="10"/>
  <c r="J687" i="10"/>
  <c r="J682" i="10"/>
  <c r="J675" i="10"/>
  <c r="J644" i="10"/>
  <c r="J643" i="10"/>
  <c r="J642" i="10"/>
  <c r="J641" i="10"/>
  <c r="J640" i="10"/>
  <c r="J639" i="10"/>
  <c r="J638" i="10"/>
  <c r="J637" i="10"/>
  <c r="J636" i="10"/>
  <c r="J635" i="10"/>
  <c r="J634" i="10"/>
  <c r="J633" i="10"/>
  <c r="J632" i="10"/>
  <c r="J631" i="10"/>
  <c r="J716" i="10"/>
  <c r="J710" i="10"/>
  <c r="J691" i="10"/>
  <c r="J706" i="10"/>
  <c r="J703" i="10"/>
  <c r="J702" i="10"/>
  <c r="J701" i="10"/>
  <c r="J690" i="10"/>
  <c r="J685" i="10"/>
  <c r="J674" i="10"/>
  <c r="J686" i="10"/>
  <c r="J645" i="10"/>
  <c r="J699" i="10"/>
  <c r="J707" i="10"/>
  <c r="J695" i="10"/>
  <c r="J679" i="10"/>
  <c r="J646" i="10"/>
  <c r="J693" i="10"/>
  <c r="J683" i="10"/>
  <c r="J673" i="10"/>
  <c r="J672" i="10"/>
  <c r="J671" i="10"/>
  <c r="J684" i="10"/>
  <c r="J670" i="10"/>
  <c r="J669" i="10"/>
  <c r="J668" i="10"/>
  <c r="J647" i="10"/>
  <c r="L647" i="10"/>
  <c r="J700" i="10"/>
  <c r="J677" i="10"/>
  <c r="J694" i="10"/>
  <c r="J698" i="10"/>
  <c r="J689" i="10"/>
  <c r="J681" i="10"/>
  <c r="J676" i="10"/>
  <c r="J708" i="10"/>
  <c r="J678" i="10"/>
  <c r="K644" i="10"/>
  <c r="L706" i="10"/>
  <c r="L698" i="10"/>
  <c r="L690" i="10"/>
  <c r="L682" i="10"/>
  <c r="L711" i="10"/>
  <c r="L713" i="10"/>
  <c r="L716" i="10"/>
  <c r="L707" i="10"/>
  <c r="L699" i="10"/>
  <c r="L710" i="10"/>
  <c r="L691" i="10"/>
  <c r="L686" i="10"/>
  <c r="L681" i="10"/>
  <c r="L677" i="10"/>
  <c r="L669" i="10"/>
  <c r="L705" i="10"/>
  <c r="L704" i="10"/>
  <c r="L703" i="10"/>
  <c r="L674" i="10"/>
  <c r="L702" i="10"/>
  <c r="L701" i="10"/>
  <c r="L700" i="10"/>
  <c r="L697" i="10"/>
  <c r="L696" i="10"/>
  <c r="L695" i="10"/>
  <c r="L689" i="10"/>
  <c r="L684" i="10"/>
  <c r="L679" i="10"/>
  <c r="L676" i="10"/>
  <c r="L668" i="10"/>
  <c r="L712" i="10"/>
  <c r="L693" i="10"/>
  <c r="L672" i="10"/>
  <c r="L671" i="10"/>
  <c r="L670" i="10"/>
  <c r="L709" i="10"/>
  <c r="L688" i="10"/>
  <c r="L680" i="10"/>
  <c r="L675" i="10"/>
  <c r="L694" i="10"/>
  <c r="L687" i="10"/>
  <c r="L708" i="10"/>
  <c r="L678" i="10"/>
  <c r="L692" i="10"/>
  <c r="L685" i="10"/>
  <c r="L683" i="10"/>
  <c r="L673" i="10"/>
  <c r="J715" i="10"/>
  <c r="K709" i="10"/>
  <c r="M709" i="10"/>
  <c r="Y775" i="10"/>
  <c r="K701" i="10"/>
  <c r="M701" i="10"/>
  <c r="Y767" i="10"/>
  <c r="K693" i="10"/>
  <c r="K685" i="10"/>
  <c r="K706" i="10"/>
  <c r="K710" i="10"/>
  <c r="K702" i="10"/>
  <c r="M702" i="10"/>
  <c r="Y768" i="10"/>
  <c r="K694" i="10"/>
  <c r="K716" i="10"/>
  <c r="K713" i="10"/>
  <c r="K672" i="10"/>
  <c r="K691" i="10"/>
  <c r="K686" i="10"/>
  <c r="M686" i="10"/>
  <c r="Y752" i="10"/>
  <c r="K681" i="10"/>
  <c r="M681" i="10"/>
  <c r="Y747" i="10"/>
  <c r="K677" i="10"/>
  <c r="K705" i="10"/>
  <c r="K704" i="10"/>
  <c r="M704" i="10"/>
  <c r="Y770" i="10"/>
  <c r="K703" i="10"/>
  <c r="K690" i="10"/>
  <c r="K711" i="10"/>
  <c r="K700" i="10"/>
  <c r="K699" i="10"/>
  <c r="M699" i="10"/>
  <c r="Y765" i="10"/>
  <c r="K698" i="10"/>
  <c r="M698" i="10"/>
  <c r="Y764" i="10"/>
  <c r="K680" i="10"/>
  <c r="K671" i="10"/>
  <c r="M671" i="10"/>
  <c r="Y737" i="10"/>
  <c r="K692" i="10"/>
  <c r="M692" i="10"/>
  <c r="Y758" i="10"/>
  <c r="K682" i="10"/>
  <c r="K678" i="10"/>
  <c r="K707" i="10"/>
  <c r="K697" i="10"/>
  <c r="M697" i="10"/>
  <c r="Y763" i="10"/>
  <c r="K695" i="10"/>
  <c r="M695" i="10"/>
  <c r="Y761" i="10"/>
  <c r="K687" i="10"/>
  <c r="K683" i="10"/>
  <c r="K673" i="10"/>
  <c r="M673" i="10"/>
  <c r="Y739" i="10"/>
  <c r="K712" i="10"/>
  <c r="K684" i="10"/>
  <c r="M684" i="10"/>
  <c r="Y750" i="10"/>
  <c r="K674" i="10"/>
  <c r="M674" i="10"/>
  <c r="Y740" i="10"/>
  <c r="K670" i="10"/>
  <c r="K669" i="10"/>
  <c r="M669" i="10"/>
  <c r="Y735" i="10"/>
  <c r="K668" i="10"/>
  <c r="K688" i="10"/>
  <c r="K679" i="10"/>
  <c r="M679" i="10"/>
  <c r="Y745" i="10"/>
  <c r="K689" i="10"/>
  <c r="K676" i="10"/>
  <c r="K708" i="10"/>
  <c r="M708" i="10"/>
  <c r="Y774" i="10"/>
  <c r="K696" i="10"/>
  <c r="K675" i="10"/>
  <c r="M675" i="10"/>
  <c r="Y741" i="10"/>
  <c r="M712" i="10"/>
  <c r="Y778" i="10"/>
  <c r="M693" i="10"/>
  <c r="Y759" i="10"/>
  <c r="M707" i="10"/>
  <c r="Y773" i="10"/>
  <c r="M700" i="10"/>
  <c r="Y766" i="10"/>
  <c r="M685" i="10"/>
  <c r="Y751" i="10"/>
  <c r="M688" i="10"/>
  <c r="Y754" i="10"/>
  <c r="M676" i="10"/>
  <c r="Y742" i="10"/>
  <c r="M711" i="10"/>
  <c r="Y777" i="10"/>
  <c r="M705" i="10"/>
  <c r="Y771" i="10"/>
  <c r="M713" i="10"/>
  <c r="Y779" i="10"/>
  <c r="M682" i="10"/>
  <c r="Y748" i="10"/>
  <c r="M694" i="10"/>
  <c r="Y760" i="10"/>
  <c r="M683" i="10"/>
  <c r="Y749" i="10"/>
  <c r="M677" i="10"/>
  <c r="Y743" i="10"/>
  <c r="M678" i="10"/>
  <c r="Y744" i="10"/>
  <c r="M670" i="10"/>
  <c r="Y736" i="10"/>
  <c r="M691" i="10"/>
  <c r="Y757" i="10"/>
  <c r="M690" i="10"/>
  <c r="Y756" i="10"/>
  <c r="M696" i="10"/>
  <c r="Y762" i="10"/>
  <c r="M680" i="10"/>
  <c r="Y746" i="10"/>
  <c r="L715" i="10"/>
  <c r="M668" i="10"/>
  <c r="M689" i="10"/>
  <c r="Y755" i="10"/>
  <c r="M703" i="10"/>
  <c r="Y769" i="10"/>
  <c r="M710" i="10"/>
  <c r="Y776" i="10"/>
  <c r="M687" i="10"/>
  <c r="Y753" i="10"/>
  <c r="M672" i="10"/>
  <c r="Y738" i="10"/>
  <c r="M706" i="10"/>
  <c r="Y772" i="10"/>
  <c r="K715" i="10"/>
  <c r="Y734" i="10"/>
  <c r="Y815" i="10"/>
  <c r="M715" i="10"/>
  <c r="F493" i="1"/>
  <c r="E493" i="1"/>
  <c r="D493" i="1"/>
  <c r="B493" i="1"/>
  <c r="B575" i="1"/>
  <c r="A493" i="1"/>
  <c r="C115" i="8"/>
  <c r="C444" i="1"/>
  <c r="D367" i="1"/>
  <c r="D221" i="1"/>
  <c r="D5" i="7" s="1"/>
  <c r="B444" i="1"/>
  <c r="D12" i="6"/>
  <c r="I286" i="9"/>
  <c r="G159" i="9"/>
  <c r="D127" i="9"/>
  <c r="I63" i="9"/>
  <c r="CE47" i="1"/>
  <c r="C101" i="8"/>
  <c r="C100" i="8"/>
  <c r="C91" i="8"/>
  <c r="C93" i="8"/>
  <c r="C95" i="8"/>
  <c r="C97" i="8"/>
  <c r="E20" i="2"/>
  <c r="E19" i="2"/>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c r="I362" i="9"/>
  <c r="CE61" i="1"/>
  <c r="BX48" i="1" s="1"/>
  <c r="BX62" i="1" s="1"/>
  <c r="CE65" i="1"/>
  <c r="CE63" i="1"/>
  <c r="I365" i="9"/>
  <c r="CE66" i="1"/>
  <c r="I368" i="9"/>
  <c r="CE68" i="1"/>
  <c r="I370" i="9" s="1"/>
  <c r="D75" i="1"/>
  <c r="AR75" i="1"/>
  <c r="I186" i="9" s="1"/>
  <c r="AS75" i="1"/>
  <c r="C218" i="9" s="1"/>
  <c r="AT75" i="1"/>
  <c r="D218" i="9"/>
  <c r="AU75" i="1"/>
  <c r="E218" i="9" s="1"/>
  <c r="AQ75" i="1"/>
  <c r="H186" i="9"/>
  <c r="AO75" i="1"/>
  <c r="AN75" i="1"/>
  <c r="E186" i="9" s="1"/>
  <c r="AM75" i="1"/>
  <c r="D186" i="9" s="1"/>
  <c r="AI75" i="1"/>
  <c r="G154" i="9"/>
  <c r="AH75" i="1"/>
  <c r="F154" i="9" s="1"/>
  <c r="AF75" i="1"/>
  <c r="D154" i="9"/>
  <c r="AD75" i="1"/>
  <c r="I122" i="9" s="1"/>
  <c r="AA75" i="1"/>
  <c r="F122" i="9"/>
  <c r="Z75" i="1"/>
  <c r="E122" i="9" s="1"/>
  <c r="X75" i="1"/>
  <c r="C122" i="9"/>
  <c r="W75" i="1"/>
  <c r="I90" i="9" s="1"/>
  <c r="V75" i="1"/>
  <c r="H90" i="9"/>
  <c r="T75" i="1"/>
  <c r="R75" i="1"/>
  <c r="Q75" i="1"/>
  <c r="C90" i="9" s="1"/>
  <c r="P75" i="1"/>
  <c r="I58" i="9" s="1"/>
  <c r="O75" i="1"/>
  <c r="N75" i="1"/>
  <c r="G58" i="9"/>
  <c r="M75" i="1"/>
  <c r="F58" i="9"/>
  <c r="L75" i="1"/>
  <c r="E58" i="9" s="1"/>
  <c r="I75" i="1"/>
  <c r="H75" i="1"/>
  <c r="H26" i="9"/>
  <c r="G75" i="1"/>
  <c r="F75" i="1"/>
  <c r="F26" i="9"/>
  <c r="AV75" i="1"/>
  <c r="F218" i="9" s="1"/>
  <c r="AP75" i="1"/>
  <c r="G186" i="9" s="1"/>
  <c r="AJ75" i="1"/>
  <c r="AL75" i="1"/>
  <c r="C186" i="9"/>
  <c r="AK75" i="1"/>
  <c r="I154" i="9"/>
  <c r="AG75" i="1"/>
  <c r="E154" i="9"/>
  <c r="AE75" i="1"/>
  <c r="C154" i="9" s="1"/>
  <c r="AC75" i="1"/>
  <c r="H122" i="9"/>
  <c r="AB75" i="1"/>
  <c r="Y75" i="1"/>
  <c r="D122" i="9" s="1"/>
  <c r="U75" i="1"/>
  <c r="G90" i="9" s="1"/>
  <c r="S75" i="1"/>
  <c r="E90" i="9"/>
  <c r="K75" i="1"/>
  <c r="J75" i="1"/>
  <c r="E75" i="1"/>
  <c r="CE73" i="1"/>
  <c r="CE74" i="1"/>
  <c r="C75" i="1"/>
  <c r="C26" i="9"/>
  <c r="CE80" i="1"/>
  <c r="CE78" i="1"/>
  <c r="I382" i="9"/>
  <c r="CE69" i="1"/>
  <c r="D361" i="1"/>
  <c r="D372" i="1"/>
  <c r="C125" i="8"/>
  <c r="D260" i="1"/>
  <c r="D265" i="1"/>
  <c r="D275" i="1"/>
  <c r="D277" i="1"/>
  <c r="D290" i="1"/>
  <c r="D314" i="1"/>
  <c r="D319" i="1"/>
  <c r="C74" i="8"/>
  <c r="D328" i="1"/>
  <c r="D329" i="1"/>
  <c r="D330" i="1" s="1"/>
  <c r="C86" i="8" s="1"/>
  <c r="C85" i="8"/>
  <c r="D236" i="1"/>
  <c r="F26" i="6"/>
  <c r="F29" i="6"/>
  <c r="D217" i="1"/>
  <c r="E32" i="6" s="1"/>
  <c r="C217" i="1"/>
  <c r="C474" i="1"/>
  <c r="D204" i="1"/>
  <c r="E16" i="6" s="1"/>
  <c r="B204" i="1"/>
  <c r="D190" i="1"/>
  <c r="D437" i="1" s="1"/>
  <c r="D186" i="1"/>
  <c r="D181" i="1"/>
  <c r="D177" i="1"/>
  <c r="C20" i="5"/>
  <c r="E154" i="1"/>
  <c r="E153" i="1"/>
  <c r="E152" i="1"/>
  <c r="E151" i="1"/>
  <c r="C28" i="4" s="1"/>
  <c r="E150" i="1"/>
  <c r="E148" i="1"/>
  <c r="F19" i="4" s="1"/>
  <c r="E147" i="1"/>
  <c r="E146" i="1"/>
  <c r="D19" i="4" s="1"/>
  <c r="E145" i="1"/>
  <c r="C19" i="4"/>
  <c r="E144" i="1"/>
  <c r="E141" i="1"/>
  <c r="E140" i="1"/>
  <c r="D10" i="4"/>
  <c r="E139" i="1"/>
  <c r="CF79" i="1"/>
  <c r="B53" i="1"/>
  <c r="CE51" i="1"/>
  <c r="B49" i="1"/>
  <c r="AS48" i="1"/>
  <c r="AS62" i="1" s="1"/>
  <c r="A412" i="1"/>
  <c r="G493" i="1"/>
  <c r="C493"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C475" i="1"/>
  <c r="B475" i="1"/>
  <c r="B474" i="1"/>
  <c r="B473" i="1"/>
  <c r="C472" i="1"/>
  <c r="B472" i="1"/>
  <c r="B471" i="1"/>
  <c r="B470" i="1"/>
  <c r="B469" i="1"/>
  <c r="B468" i="1"/>
  <c r="B465" i="1"/>
  <c r="B464" i="1"/>
  <c r="B463" i="1"/>
  <c r="C459" i="1"/>
  <c r="B459" i="1"/>
  <c r="B458" i="1"/>
  <c r="B455" i="1"/>
  <c r="B454" i="1"/>
  <c r="B453" i="1"/>
  <c r="C448" i="1"/>
  <c r="C447" i="1"/>
  <c r="B447" i="1"/>
  <c r="C446" i="1"/>
  <c r="C445" i="1"/>
  <c r="B445" i="1"/>
  <c r="C429" i="1"/>
  <c r="C431" i="1"/>
  <c r="C432" i="1"/>
  <c r="C434" i="1"/>
  <c r="B438" i="1"/>
  <c r="B439" i="1"/>
  <c r="C439" i="1"/>
  <c r="C438" i="1"/>
  <c r="B437" i="1"/>
  <c r="B436" i="1"/>
  <c r="D435" i="1"/>
  <c r="B435" i="1"/>
  <c r="B434" i="1"/>
  <c r="B433" i="1"/>
  <c r="B432" i="1"/>
  <c r="B431" i="1"/>
  <c r="B430" i="1"/>
  <c r="B429" i="1"/>
  <c r="B428" i="1"/>
  <c r="B427" i="1"/>
  <c r="D424" i="1"/>
  <c r="B424" i="1"/>
  <c r="B423" i="1"/>
  <c r="D421" i="1"/>
  <c r="C421" i="1"/>
  <c r="B421" i="1"/>
  <c r="B420" i="1"/>
  <c r="D418" i="1"/>
  <c r="B418" i="1"/>
  <c r="C417" i="1"/>
  <c r="B417" i="1"/>
  <c r="D415" i="1"/>
  <c r="C415" i="1"/>
  <c r="B415" i="1"/>
  <c r="B414" i="1"/>
  <c r="C3" i="8"/>
  <c r="A3" i="8"/>
  <c r="C149" i="8"/>
  <c r="C148" i="8"/>
  <c r="C144" i="8"/>
  <c r="C139" i="8"/>
  <c r="C138" i="8"/>
  <c r="C137" i="8"/>
  <c r="C136" i="8"/>
  <c r="C135" i="8"/>
  <c r="C134" i="8"/>
  <c r="C133" i="8"/>
  <c r="C132" i="8"/>
  <c r="C131" i="8"/>
  <c r="C130" i="8"/>
  <c r="C129" i="8"/>
  <c r="C124" i="8"/>
  <c r="C123" i="8"/>
  <c r="C119" i="8"/>
  <c r="C118" i="8"/>
  <c r="C117" i="8"/>
  <c r="C116" i="8"/>
  <c r="C112" i="8"/>
  <c r="C111" i="8"/>
  <c r="C110" i="8"/>
  <c r="C107" i="8"/>
  <c r="A107" i="8"/>
  <c r="C88" i="8"/>
  <c r="C84" i="8"/>
  <c r="C83" i="8"/>
  <c r="C82" i="8"/>
  <c r="C81" i="8"/>
  <c r="C80" i="8"/>
  <c r="C79" i="8"/>
  <c r="C78" i="8"/>
  <c r="C77" i="8"/>
  <c r="C73" i="8"/>
  <c r="C72" i="8"/>
  <c r="C71" i="8"/>
  <c r="C68" i="8"/>
  <c r="C67" i="8"/>
  <c r="C66" i="8"/>
  <c r="C65" i="8"/>
  <c r="C64" i="8"/>
  <c r="C63" i="8"/>
  <c r="C62" i="8"/>
  <c r="C61" i="8"/>
  <c r="C60" i="8"/>
  <c r="C59" i="8"/>
  <c r="C58" i="8"/>
  <c r="A55" i="8"/>
  <c r="C55" i="8"/>
  <c r="C49" i="8"/>
  <c r="C48" i="8"/>
  <c r="C47" i="8"/>
  <c r="C46" i="8"/>
  <c r="C45" i="8"/>
  <c r="C41" i="8"/>
  <c r="C39" i="8"/>
  <c r="C38" i="8"/>
  <c r="C34" i="8"/>
  <c r="C32" i="8"/>
  <c r="C31" i="8"/>
  <c r="C30" i="8"/>
  <c r="C29" i="8"/>
  <c r="C28" i="8"/>
  <c r="C27" i="8"/>
  <c r="C26" i="8"/>
  <c r="C25" i="8"/>
  <c r="C22"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8" i="4"/>
  <c r="D27" i="4"/>
  <c r="D26" i="4"/>
  <c r="D25" i="4"/>
  <c r="C27" i="4"/>
  <c r="C26" i="4"/>
  <c r="C25" i="4"/>
  <c r="B27" i="4"/>
  <c r="B26" i="4"/>
  <c r="B25" i="4"/>
  <c r="G18" i="4"/>
  <c r="G17" i="4"/>
  <c r="G16" i="4"/>
  <c r="F18" i="4"/>
  <c r="F17" i="4"/>
  <c r="F16" i="4"/>
  <c r="E18" i="4"/>
  <c r="E17" i="4"/>
  <c r="E16" i="4"/>
  <c r="D18" i="4"/>
  <c r="D17" i="4"/>
  <c r="D16" i="4"/>
  <c r="C18" i="4"/>
  <c r="C17" i="4"/>
  <c r="C16" i="4"/>
  <c r="B19" i="4"/>
  <c r="B18" i="4"/>
  <c r="B17" i="4"/>
  <c r="B16" i="4"/>
  <c r="A2" i="4"/>
  <c r="G8" i="4"/>
  <c r="G7" i="4"/>
  <c r="F8" i="4"/>
  <c r="F7" i="4"/>
  <c r="E10" i="4"/>
  <c r="E9" i="4"/>
  <c r="E8" i="4"/>
  <c r="E7" i="4"/>
  <c r="D9" i="4"/>
  <c r="D8" i="4"/>
  <c r="D7" i="4"/>
  <c r="C10" i="4"/>
  <c r="C9" i="4"/>
  <c r="C8" i="4"/>
  <c r="C7" i="4"/>
  <c r="B9" i="4"/>
  <c r="B8" i="4"/>
  <c r="B7" i="4"/>
  <c r="C3" i="5"/>
  <c r="A3" i="5"/>
  <c r="C39" i="5"/>
  <c r="C38" i="5"/>
  <c r="C33" i="5"/>
  <c r="C32" i="5"/>
  <c r="C31" i="5"/>
  <c r="C27" i="5"/>
  <c r="C26" i="5"/>
  <c r="C25" i="5"/>
  <c r="C19" i="5"/>
  <c r="C18" i="5"/>
  <c r="C13" i="5"/>
  <c r="C12" i="5"/>
  <c r="C11" i="5"/>
  <c r="C10" i="5"/>
  <c r="C8" i="5"/>
  <c r="C7" i="5"/>
  <c r="C6" i="5"/>
  <c r="F31" i="6"/>
  <c r="E31" i="6"/>
  <c r="D31" i="6"/>
  <c r="F30" i="6"/>
  <c r="E30" i="6"/>
  <c r="D30" i="6"/>
  <c r="E29" i="6"/>
  <c r="D29" i="6"/>
  <c r="E28" i="6"/>
  <c r="D28" i="6"/>
  <c r="E27" i="6"/>
  <c r="D27" i="6"/>
  <c r="E26" i="6"/>
  <c r="D26" i="6"/>
  <c r="F25" i="6"/>
  <c r="E25" i="6"/>
  <c r="D25" i="6"/>
  <c r="E24" i="6"/>
  <c r="D24" i="6"/>
  <c r="F15" i="6"/>
  <c r="E15" i="6"/>
  <c r="D15" i="6"/>
  <c r="E14" i="6"/>
  <c r="D14" i="6"/>
  <c r="F13" i="6"/>
  <c r="E13" i="6"/>
  <c r="D13" i="6"/>
  <c r="E12" i="6"/>
  <c r="F11" i="6"/>
  <c r="E11" i="6"/>
  <c r="D11" i="6"/>
  <c r="E10" i="6"/>
  <c r="D10" i="6"/>
  <c r="E9" i="6"/>
  <c r="D9" i="6"/>
  <c r="E8" i="6"/>
  <c r="D8" i="6"/>
  <c r="E7" i="6"/>
  <c r="D7" i="6"/>
  <c r="C31" i="6"/>
  <c r="C30" i="6"/>
  <c r="C29" i="6"/>
  <c r="C27" i="6"/>
  <c r="C26" i="6"/>
  <c r="C25" i="6"/>
  <c r="C24" i="6"/>
  <c r="C16" i="6"/>
  <c r="C15" i="6"/>
  <c r="C14" i="6"/>
  <c r="C13" i="6"/>
  <c r="C12" i="6"/>
  <c r="C11" i="6"/>
  <c r="C10" i="6"/>
  <c r="C9" i="6"/>
  <c r="C8" i="6"/>
  <c r="C7" i="6"/>
  <c r="F3" i="6"/>
  <c r="A3" i="6"/>
  <c r="D16" i="7"/>
  <c r="D2" i="7"/>
  <c r="A2" i="7"/>
  <c r="D26" i="7"/>
  <c r="D24" i="7"/>
  <c r="D19" i="7"/>
  <c r="D18" i="7"/>
  <c r="D13" i="7"/>
  <c r="D12" i="7"/>
  <c r="D11" i="7"/>
  <c r="D10" i="7"/>
  <c r="D9" i="7"/>
  <c r="D8" i="7"/>
  <c r="D7" i="7"/>
  <c r="B28" i="2"/>
  <c r="E21" i="2"/>
  <c r="E18" i="2"/>
  <c r="E17" i="2"/>
  <c r="D368" i="1"/>
  <c r="D436" i="1"/>
  <c r="C34" i="5"/>
  <c r="C16" i="8"/>
  <c r="C473" i="1"/>
  <c r="F12" i="6"/>
  <c r="C469" i="1"/>
  <c r="F8" i="6"/>
  <c r="I377" i="9"/>
  <c r="C464" i="1"/>
  <c r="G122" i="9"/>
  <c r="I26" i="9"/>
  <c r="H58" i="9"/>
  <c r="F90" i="9"/>
  <c r="D366" i="9"/>
  <c r="CE64" i="1"/>
  <c r="F612" i="1"/>
  <c r="D368" i="9"/>
  <c r="C276" i="9"/>
  <c r="CE70" i="1"/>
  <c r="CE76" i="1"/>
  <c r="CE77" i="1"/>
  <c r="I29" i="9"/>
  <c r="C95" i="9"/>
  <c r="CE79" i="1"/>
  <c r="E142" i="1"/>
  <c r="F10" i="4" s="1"/>
  <c r="G9" i="4"/>
  <c r="F9" i="4"/>
  <c r="E138" i="1"/>
  <c r="C414" i="1"/>
  <c r="C204" i="1"/>
  <c r="D16" i="6"/>
  <c r="C28" i="6"/>
  <c r="B217" i="1"/>
  <c r="C32" i="6"/>
  <c r="C140" i="8"/>
  <c r="D390" i="1"/>
  <c r="D283" i="1"/>
  <c r="C42" i="8" s="1"/>
  <c r="C40" i="8"/>
  <c r="E515" i="1"/>
  <c r="H73" i="9"/>
  <c r="E105" i="9"/>
  <c r="E519" i="1"/>
  <c r="E528" i="1"/>
  <c r="G137" i="9"/>
  <c r="C9" i="5"/>
  <c r="D173" i="1"/>
  <c r="F24" i="6"/>
  <c r="CF76" i="1"/>
  <c r="I52" i="1" s="1"/>
  <c r="I67" i="1" s="1"/>
  <c r="I17" i="9" s="1"/>
  <c r="C427" i="1"/>
  <c r="CD71" i="1"/>
  <c r="E373" i="9"/>
  <c r="C615" i="1"/>
  <c r="B440" i="1"/>
  <c r="C120" i="8"/>
  <c r="I612" i="1"/>
  <c r="E372" i="9"/>
  <c r="AT48" i="1"/>
  <c r="AT62" i="1" s="1"/>
  <c r="J612" i="1"/>
  <c r="C575" i="1"/>
  <c r="C14" i="5"/>
  <c r="D428" i="1"/>
  <c r="B441" i="1"/>
  <c r="C141" i="8"/>
  <c r="I380" i="9"/>
  <c r="D612" i="1"/>
  <c r="B10" i="4"/>
  <c r="I366" i="9"/>
  <c r="C430" i="1"/>
  <c r="I381" i="9"/>
  <c r="CF77" i="1"/>
  <c r="G612" i="1"/>
  <c r="F52" i="1"/>
  <c r="F67" i="1" s="1"/>
  <c r="BH52" i="1"/>
  <c r="BH67" i="1" s="1"/>
  <c r="D273" i="9" s="1"/>
  <c r="H52" i="1"/>
  <c r="H67" i="1" s="1"/>
  <c r="S52" i="1"/>
  <c r="S67" i="1" s="1"/>
  <c r="E81" i="9" s="1"/>
  <c r="O52" i="1"/>
  <c r="O67" i="1" s="1"/>
  <c r="H49" i="9" s="1"/>
  <c r="V52" i="1"/>
  <c r="V67" i="1" s="1"/>
  <c r="H81" i="9" s="1"/>
  <c r="X52" i="1"/>
  <c r="X67" i="1" s="1"/>
  <c r="C113" i="9" s="1"/>
  <c r="BK52" i="1"/>
  <c r="BK67" i="1" s="1"/>
  <c r="G273" i="9" s="1"/>
  <c r="BX52" i="1"/>
  <c r="BX67" i="1" s="1"/>
  <c r="F337" i="9" s="1"/>
  <c r="AG52" i="1"/>
  <c r="AG67" i="1" s="1"/>
  <c r="E145" i="9" s="1"/>
  <c r="AD52" i="1"/>
  <c r="AD67" i="1" s="1"/>
  <c r="I113" i="9" s="1"/>
  <c r="L52" i="1"/>
  <c r="L67" i="1" s="1"/>
  <c r="E49" i="9" s="1"/>
  <c r="AN52" i="1"/>
  <c r="AN67" i="1" s="1"/>
  <c r="E177" i="9" s="1"/>
  <c r="AW52" i="1"/>
  <c r="AW67" i="1" s="1"/>
  <c r="H17" i="9"/>
  <c r="AK52" i="1"/>
  <c r="AK67" i="1" s="1"/>
  <c r="BE52" i="1"/>
  <c r="BE67" i="1" s="1"/>
  <c r="M52" i="1"/>
  <c r="M67" i="1" s="1"/>
  <c r="AX52" i="1"/>
  <c r="AX67" i="1" s="1"/>
  <c r="AY52" i="1"/>
  <c r="AY67" i="1" s="1"/>
  <c r="BN52" i="1"/>
  <c r="BN67" i="1" s="1"/>
  <c r="BV52" i="1"/>
  <c r="BV67" i="1" s="1"/>
  <c r="D337" i="9" s="1"/>
  <c r="BY52" i="1"/>
  <c r="BY67" i="1" s="1"/>
  <c r="B568" i="1"/>
  <c r="B446" i="1"/>
  <c r="D242" i="1"/>
  <c r="C418" i="1"/>
  <c r="D438" i="1"/>
  <c r="F14" i="6"/>
  <c r="C471" i="1"/>
  <c r="F10" i="6"/>
  <c r="D339" i="1"/>
  <c r="D26" i="9"/>
  <c r="F7" i="6"/>
  <c r="C468" i="1"/>
  <c r="I383" i="9"/>
  <c r="D22" i="7"/>
  <c r="C40" i="5"/>
  <c r="C420" i="1"/>
  <c r="B28" i="4"/>
  <c r="F186" i="9"/>
  <c r="I376" i="9"/>
  <c r="C463" i="1"/>
  <c r="D58" i="9"/>
  <c r="G26" i="9"/>
  <c r="I384" i="9"/>
  <c r="L612" i="1"/>
  <c r="D90" i="9"/>
  <c r="H154" i="9"/>
  <c r="I367" i="9"/>
  <c r="D373" i="1"/>
  <c r="D434" i="1"/>
  <c r="C58" i="9"/>
  <c r="B569" i="1"/>
  <c r="B519" i="1"/>
  <c r="B531" i="1"/>
  <c r="B552" i="1"/>
  <c r="B507" i="1"/>
  <c r="B503" i="1"/>
  <c r="B543" i="1"/>
  <c r="B509" i="1"/>
  <c r="B571" i="1"/>
  <c r="B499" i="1"/>
  <c r="B522" i="1"/>
  <c r="B562" i="1"/>
  <c r="B564" i="1"/>
  <c r="B539" i="1"/>
  <c r="B512" i="1"/>
  <c r="F512" i="1" s="1"/>
  <c r="B566" i="1"/>
  <c r="B506" i="1"/>
  <c r="B550" i="1"/>
  <c r="F550" i="1"/>
  <c r="B567" i="1"/>
  <c r="B517" i="1"/>
  <c r="B541" i="1"/>
  <c r="B523" i="1"/>
  <c r="B530" i="1"/>
  <c r="B500" i="1"/>
  <c r="B518" i="1"/>
  <c r="B537" i="1"/>
  <c r="B513" i="1"/>
  <c r="B574" i="1"/>
  <c r="B514" i="1"/>
  <c r="B547" i="1"/>
  <c r="B502" i="1"/>
  <c r="B521" i="1"/>
  <c r="B525" i="1"/>
  <c r="B546" i="1"/>
  <c r="B505" i="1"/>
  <c r="B555" i="1"/>
  <c r="B497" i="1"/>
  <c r="B498" i="1"/>
  <c r="B558" i="1"/>
  <c r="B516" i="1"/>
  <c r="F516" i="1"/>
  <c r="B538" i="1"/>
  <c r="B532" i="1"/>
  <c r="F532" i="1"/>
  <c r="B526" i="1"/>
  <c r="B545" i="1"/>
  <c r="B536" i="1"/>
  <c r="B565" i="1"/>
  <c r="B548" i="1"/>
  <c r="B563" i="1"/>
  <c r="B510" i="1"/>
  <c r="B529" i="1"/>
  <c r="B520" i="1"/>
  <c r="B549" i="1"/>
  <c r="B524" i="1"/>
  <c r="B511" i="1"/>
  <c r="B542" i="1"/>
  <c r="B561" i="1"/>
  <c r="B504" i="1"/>
  <c r="B533" i="1"/>
  <c r="B560" i="1"/>
  <c r="B556" i="1"/>
  <c r="B534" i="1"/>
  <c r="B553" i="1"/>
  <c r="B544" i="1"/>
  <c r="F544" i="1"/>
  <c r="B573" i="1"/>
  <c r="B572" i="1"/>
  <c r="B527" i="1"/>
  <c r="B501" i="1"/>
  <c r="H501" i="1" s="1"/>
  <c r="B515" i="1"/>
  <c r="B528" i="1"/>
  <c r="B557" i="1"/>
  <c r="B540" i="1"/>
  <c r="F540" i="1"/>
  <c r="B508" i="1"/>
  <c r="H508" i="1" s="1"/>
  <c r="B570" i="1"/>
  <c r="B551" i="1"/>
  <c r="B559" i="1"/>
  <c r="B535" i="1"/>
  <c r="B554" i="1"/>
  <c r="D27" i="7"/>
  <c r="B448" i="1"/>
  <c r="F520" i="1"/>
  <c r="H209" i="9"/>
  <c r="I209" i="9"/>
  <c r="C126" i="8"/>
  <c r="D391" i="1"/>
  <c r="C305" i="9"/>
  <c r="C102" i="8"/>
  <c r="C482" i="1"/>
  <c r="H241" i="9"/>
  <c r="I145" i="9"/>
  <c r="G209" i="9"/>
  <c r="G337" i="9"/>
  <c r="H532" i="1"/>
  <c r="F49" i="9"/>
  <c r="F17" i="9"/>
  <c r="F498" i="1"/>
  <c r="F528" i="1"/>
  <c r="F515" i="1"/>
  <c r="H515" i="1"/>
  <c r="F497" i="1"/>
  <c r="F511" i="1"/>
  <c r="H499" i="1"/>
  <c r="F499" i="1"/>
  <c r="F501" i="1"/>
  <c r="F517" i="1"/>
  <c r="H540" i="1"/>
  <c r="B496" i="1"/>
  <c r="H496" i="1"/>
  <c r="F505" i="1"/>
  <c r="F522" i="1"/>
  <c r="F510" i="1"/>
  <c r="F513" i="1"/>
  <c r="C142" i="8"/>
  <c r="D393" i="1"/>
  <c r="D396" i="1" s="1"/>
  <c r="F538" i="1"/>
  <c r="H538" i="1"/>
  <c r="F496" i="1"/>
  <c r="F534" i="1"/>
  <c r="H534" i="1"/>
  <c r="H502" i="1"/>
  <c r="F502" i="1"/>
  <c r="H504" i="1"/>
  <c r="F504" i="1"/>
  <c r="H530" i="1"/>
  <c r="F530" i="1"/>
  <c r="F526" i="1"/>
  <c r="F503" i="1"/>
  <c r="H503" i="1"/>
  <c r="F508" i="1"/>
  <c r="F514" i="1"/>
  <c r="F507" i="1"/>
  <c r="F518" i="1"/>
  <c r="F546" i="1"/>
  <c r="F506" i="1"/>
  <c r="H506" i="1"/>
  <c r="H500" i="1"/>
  <c r="F500" i="1"/>
  <c r="F509" i="1"/>
  <c r="H545" i="1"/>
  <c r="F545" i="1"/>
  <c r="H525" i="1"/>
  <c r="F525" i="1"/>
  <c r="F529" i="1"/>
  <c r="C146" i="8"/>
  <c r="C151" i="8"/>
  <c r="F521" i="1"/>
  <c r="H535" i="1"/>
  <c r="F535" i="1"/>
  <c r="H533" i="1"/>
  <c r="F533" i="1"/>
  <c r="H527" i="1"/>
  <c r="F527" i="1"/>
  <c r="F539" i="1"/>
  <c r="H539" i="1"/>
  <c r="F519" i="1"/>
  <c r="F523" i="1"/>
  <c r="H523" i="1"/>
  <c r="F537" i="1"/>
  <c r="H537" i="1"/>
  <c r="F531" i="1"/>
  <c r="E26" i="9" l="1"/>
  <c r="CE75" i="1"/>
  <c r="C204" i="9"/>
  <c r="C35" i="8"/>
  <c r="D292" i="1"/>
  <c r="F524" i="1"/>
  <c r="F536" i="1"/>
  <c r="H536" i="1"/>
  <c r="F332" i="9"/>
  <c r="BX71" i="1"/>
  <c r="I372" i="9"/>
  <c r="C458" i="1"/>
  <c r="BK48" i="1"/>
  <c r="BK62" i="1" s="1"/>
  <c r="I363" i="9"/>
  <c r="P48" i="1"/>
  <c r="P62" i="1" s="1"/>
  <c r="BC48" i="1"/>
  <c r="BC62" i="1" s="1"/>
  <c r="AK48" i="1"/>
  <c r="AK62" i="1" s="1"/>
  <c r="BU48" i="1"/>
  <c r="BU62" i="1" s="1"/>
  <c r="Y48" i="1"/>
  <c r="Y62" i="1" s="1"/>
  <c r="AI48" i="1"/>
  <c r="AI62" i="1" s="1"/>
  <c r="AB48" i="1"/>
  <c r="AB62" i="1" s="1"/>
  <c r="BS48" i="1"/>
  <c r="BS62" i="1" s="1"/>
  <c r="AW48" i="1"/>
  <c r="AW62" i="1" s="1"/>
  <c r="BG48" i="1"/>
  <c r="BG62" i="1" s="1"/>
  <c r="R48" i="1"/>
  <c r="R62" i="1" s="1"/>
  <c r="AF48" i="1"/>
  <c r="AF62" i="1" s="1"/>
  <c r="AN48" i="1"/>
  <c r="AN62" i="1" s="1"/>
  <c r="AV48" i="1"/>
  <c r="AV62" i="1" s="1"/>
  <c r="BD48" i="1"/>
  <c r="BD62" i="1" s="1"/>
  <c r="BL48" i="1"/>
  <c r="BL62" i="1" s="1"/>
  <c r="BT48" i="1"/>
  <c r="BT62" i="1" s="1"/>
  <c r="CA48" i="1"/>
  <c r="CA62" i="1" s="1"/>
  <c r="L48" i="1"/>
  <c r="L62" i="1" s="1"/>
  <c r="G48" i="1"/>
  <c r="G62" i="1" s="1"/>
  <c r="BQ48" i="1"/>
  <c r="BQ62" i="1" s="1"/>
  <c r="Q48" i="1"/>
  <c r="Q62" i="1" s="1"/>
  <c r="CC48" i="1"/>
  <c r="CC62" i="1" s="1"/>
  <c r="AA48" i="1"/>
  <c r="AA62" i="1" s="1"/>
  <c r="X48" i="1"/>
  <c r="X62" i="1" s="1"/>
  <c r="M48" i="1"/>
  <c r="M62" i="1" s="1"/>
  <c r="O48" i="1"/>
  <c r="O62" i="1" s="1"/>
  <c r="U48" i="1"/>
  <c r="U62" i="1" s="1"/>
  <c r="BM48" i="1"/>
  <c r="BM62" i="1" s="1"/>
  <c r="AO48" i="1"/>
  <c r="AO62" i="1" s="1"/>
  <c r="F48" i="1"/>
  <c r="F62" i="1" s="1"/>
  <c r="V48" i="1"/>
  <c r="V62" i="1" s="1"/>
  <c r="AH48" i="1"/>
  <c r="AH62" i="1" s="1"/>
  <c r="AP48" i="1"/>
  <c r="AP62" i="1" s="1"/>
  <c r="AX48" i="1"/>
  <c r="AX62" i="1" s="1"/>
  <c r="BF48" i="1"/>
  <c r="BF62" i="1" s="1"/>
  <c r="BN48" i="1"/>
  <c r="BN62" i="1" s="1"/>
  <c r="H48" i="1"/>
  <c r="H62" i="1" s="1"/>
  <c r="AC48" i="1"/>
  <c r="AC62" i="1" s="1"/>
  <c r="BI48" i="1"/>
  <c r="BI62" i="1" s="1"/>
  <c r="I48" i="1"/>
  <c r="I62" i="1" s="1"/>
  <c r="BW48" i="1"/>
  <c r="BW62" i="1" s="1"/>
  <c r="AY48" i="1"/>
  <c r="AY62" i="1" s="1"/>
  <c r="C48" i="1"/>
  <c r="AZ48" i="1"/>
  <c r="AZ62" i="1" s="1"/>
  <c r="BR48" i="1"/>
  <c r="BR62" i="1" s="1"/>
  <c r="BE48" i="1"/>
  <c r="BE62" i="1" s="1"/>
  <c r="K48" i="1"/>
  <c r="K62" i="1" s="1"/>
  <c r="AD48" i="1"/>
  <c r="AD62" i="1" s="1"/>
  <c r="BV48" i="1"/>
  <c r="BV62" i="1" s="1"/>
  <c r="W48" i="1"/>
  <c r="W62" i="1" s="1"/>
  <c r="AQ48" i="1"/>
  <c r="AQ62" i="1" s="1"/>
  <c r="CB48" i="1"/>
  <c r="CB62" i="1" s="1"/>
  <c r="AR48" i="1"/>
  <c r="AR62" i="1" s="1"/>
  <c r="BJ48" i="1"/>
  <c r="BJ62" i="1" s="1"/>
  <c r="AU48" i="1"/>
  <c r="AU62" i="1" s="1"/>
  <c r="E48" i="1"/>
  <c r="E62" i="1" s="1"/>
  <c r="N48" i="1"/>
  <c r="N62" i="1" s="1"/>
  <c r="BP48" i="1"/>
  <c r="BP62" i="1" s="1"/>
  <c r="AM48" i="1"/>
  <c r="AM62" i="1" s="1"/>
  <c r="BB48" i="1"/>
  <c r="BB62" i="1" s="1"/>
  <c r="T48" i="1"/>
  <c r="T62" i="1" s="1"/>
  <c r="S48" i="1"/>
  <c r="S62" i="1" s="1"/>
  <c r="BH48" i="1"/>
  <c r="BH62" i="1" s="1"/>
  <c r="J48" i="1"/>
  <c r="J62" i="1" s="1"/>
  <c r="BZ48" i="1"/>
  <c r="BZ62" i="1" s="1"/>
  <c r="BA48" i="1"/>
  <c r="BA62" i="1" s="1"/>
  <c r="BO48" i="1"/>
  <c r="BO62" i="1" s="1"/>
  <c r="AL48" i="1"/>
  <c r="AL62" i="1" s="1"/>
  <c r="BY48" i="1"/>
  <c r="BY62" i="1" s="1"/>
  <c r="C470" i="1"/>
  <c r="E204" i="1"/>
  <c r="F9" i="6"/>
  <c r="D204" i="9"/>
  <c r="F28" i="4"/>
  <c r="D464" i="1"/>
  <c r="AJ48" i="1"/>
  <c r="AJ62" i="1" s="1"/>
  <c r="AE48" i="1"/>
  <c r="AE62" i="1" s="1"/>
  <c r="Z48" i="1"/>
  <c r="Z62" i="1" s="1"/>
  <c r="AG48" i="1"/>
  <c r="AG62" i="1" s="1"/>
  <c r="D48" i="1"/>
  <c r="D62" i="1" s="1"/>
  <c r="B476" i="1"/>
  <c r="C33" i="8"/>
  <c r="BQ52" i="1"/>
  <c r="BQ67" i="1" s="1"/>
  <c r="F305" i="9" s="1"/>
  <c r="Q52" i="1"/>
  <c r="Q67" i="1" s="1"/>
  <c r="C81" i="9" s="1"/>
  <c r="G28" i="4"/>
  <c r="AM52" i="1"/>
  <c r="AM67" i="1" s="1"/>
  <c r="D177" i="9" s="1"/>
  <c r="AR52" i="1"/>
  <c r="AR67" i="1" s="1"/>
  <c r="I177" i="9" s="1"/>
  <c r="BT52" i="1"/>
  <c r="BT67" i="1" s="1"/>
  <c r="I305" i="9" s="1"/>
  <c r="AV52" i="1"/>
  <c r="AV67" i="1" s="1"/>
  <c r="F209" i="9" s="1"/>
  <c r="Z52" i="1"/>
  <c r="Z67" i="1" s="1"/>
  <c r="E113" i="9" s="1"/>
  <c r="U52" i="1"/>
  <c r="U67" i="1" s="1"/>
  <c r="G81" i="9" s="1"/>
  <c r="W52" i="1"/>
  <c r="W67" i="1" s="1"/>
  <c r="I81" i="9" s="1"/>
  <c r="BB52" i="1"/>
  <c r="BB67" i="1" s="1"/>
  <c r="E241" i="9" s="1"/>
  <c r="J52" i="1"/>
  <c r="J67" i="1" s="1"/>
  <c r="C49" i="9" s="1"/>
  <c r="BM52" i="1"/>
  <c r="BM67" i="1" s="1"/>
  <c r="I273" i="9" s="1"/>
  <c r="BZ52" i="1"/>
  <c r="BZ67" i="1" s="1"/>
  <c r="H337" i="9" s="1"/>
  <c r="BD52" i="1"/>
  <c r="BD67" i="1" s="1"/>
  <c r="G241" i="9" s="1"/>
  <c r="AT52" i="1"/>
  <c r="AT67" i="1" s="1"/>
  <c r="D209" i="9" s="1"/>
  <c r="AI52" i="1"/>
  <c r="AI67" i="1" s="1"/>
  <c r="G145" i="9" s="1"/>
  <c r="AU52" i="1"/>
  <c r="AU67" i="1" s="1"/>
  <c r="E209" i="9" s="1"/>
  <c r="AE52" i="1"/>
  <c r="AE67" i="1" s="1"/>
  <c r="C145" i="9" s="1"/>
  <c r="AH52" i="1"/>
  <c r="AH67" i="1" s="1"/>
  <c r="F145" i="9" s="1"/>
  <c r="K52" i="1"/>
  <c r="K67" i="1" s="1"/>
  <c r="D49" i="9" s="1"/>
  <c r="AJ52" i="1"/>
  <c r="AJ67" i="1" s="1"/>
  <c r="H145" i="9" s="1"/>
  <c r="BL52" i="1"/>
  <c r="BL67" i="1" s="1"/>
  <c r="H273" i="9" s="1"/>
  <c r="P52" i="1"/>
  <c r="P67" i="1" s="1"/>
  <c r="I49" i="9" s="1"/>
  <c r="BW52" i="1"/>
  <c r="BW67" i="1" s="1"/>
  <c r="E337" i="9" s="1"/>
  <c r="T52" i="1"/>
  <c r="T67" i="1" s="1"/>
  <c r="F81" i="9" s="1"/>
  <c r="BC52" i="1"/>
  <c r="BC67" i="1" s="1"/>
  <c r="F241" i="9" s="1"/>
  <c r="AZ52" i="1"/>
  <c r="AZ67" i="1" s="1"/>
  <c r="C241" i="9" s="1"/>
  <c r="AP52" i="1"/>
  <c r="AP67" i="1" s="1"/>
  <c r="G177" i="9" s="1"/>
  <c r="CA52" i="1"/>
  <c r="CA67" i="1" s="1"/>
  <c r="I337" i="9" s="1"/>
  <c r="BP52" i="1"/>
  <c r="BP67" i="1" s="1"/>
  <c r="E305" i="9" s="1"/>
  <c r="E52" i="1"/>
  <c r="E67" i="1" s="1"/>
  <c r="E17" i="9" s="1"/>
  <c r="AQ52" i="1"/>
  <c r="AQ67" i="1" s="1"/>
  <c r="H177" i="9" s="1"/>
  <c r="AS52" i="1"/>
  <c r="AS67" i="1" s="1"/>
  <c r="C209" i="9" s="1"/>
  <c r="BS52" i="1"/>
  <c r="BS67" i="1" s="1"/>
  <c r="H305" i="9" s="1"/>
  <c r="BJ52" i="1"/>
  <c r="BJ67" i="1" s="1"/>
  <c r="F273" i="9" s="1"/>
  <c r="BI52" i="1"/>
  <c r="BI67" i="1" s="1"/>
  <c r="E273" i="9" s="1"/>
  <c r="Y52" i="1"/>
  <c r="Y67" i="1" s="1"/>
  <c r="D113" i="9" s="1"/>
  <c r="BU52" i="1"/>
  <c r="BU67" i="1" s="1"/>
  <c r="C337" i="9" s="1"/>
  <c r="AO52" i="1"/>
  <c r="AO67" i="1" s="1"/>
  <c r="F177" i="9" s="1"/>
  <c r="R52" i="1"/>
  <c r="R67" i="1" s="1"/>
  <c r="D81" i="9" s="1"/>
  <c r="AA52" i="1"/>
  <c r="AA67" i="1" s="1"/>
  <c r="F113" i="9" s="1"/>
  <c r="BR52" i="1"/>
  <c r="BR67" i="1" s="1"/>
  <c r="G305" i="9" s="1"/>
  <c r="BG52" i="1"/>
  <c r="BG67" i="1" s="1"/>
  <c r="C273" i="9" s="1"/>
  <c r="AL52" i="1"/>
  <c r="AL67" i="1" s="1"/>
  <c r="C177" i="9" s="1"/>
  <c r="AC52" i="1"/>
  <c r="AC67" i="1" s="1"/>
  <c r="H113" i="9" s="1"/>
  <c r="BO52" i="1"/>
  <c r="BO67" i="1" s="1"/>
  <c r="D305" i="9" s="1"/>
  <c r="D52" i="1"/>
  <c r="D67" i="1" s="1"/>
  <c r="D17" i="9" s="1"/>
  <c r="BF52" i="1"/>
  <c r="BF67" i="1" s="1"/>
  <c r="I241" i="9" s="1"/>
  <c r="CB52" i="1"/>
  <c r="CB67" i="1" s="1"/>
  <c r="C369" i="9" s="1"/>
  <c r="C52" i="1"/>
  <c r="BA52" i="1"/>
  <c r="BA67" i="1" s="1"/>
  <c r="D241" i="9" s="1"/>
  <c r="AB52" i="1"/>
  <c r="AB67" i="1" s="1"/>
  <c r="G113" i="9" s="1"/>
  <c r="N52" i="1"/>
  <c r="N67" i="1" s="1"/>
  <c r="G49" i="9" s="1"/>
  <c r="G52" i="1"/>
  <c r="G67" i="1" s="1"/>
  <c r="G17" i="9" s="1"/>
  <c r="CC52" i="1"/>
  <c r="CC67" i="1" s="1"/>
  <c r="D369" i="9" s="1"/>
  <c r="AF52" i="1"/>
  <c r="AF67" i="1" s="1"/>
  <c r="D145" i="9" s="1"/>
  <c r="C440" i="1"/>
  <c r="I371" i="9"/>
  <c r="G10" i="4"/>
  <c r="D463" i="1"/>
  <c r="E217" i="1"/>
  <c r="F27" i="6"/>
  <c r="D32" i="6"/>
  <c r="D433" i="1"/>
  <c r="G19" i="4"/>
  <c r="E19" i="4"/>
  <c r="T71" i="1" l="1"/>
  <c r="F76" i="9"/>
  <c r="AO71" i="1"/>
  <c r="F172" i="9"/>
  <c r="AL71" i="1"/>
  <c r="C172" i="9"/>
  <c r="BB71" i="1"/>
  <c r="E236" i="9"/>
  <c r="C364" i="9"/>
  <c r="CB71" i="1"/>
  <c r="C236" i="9"/>
  <c r="AZ71" i="1"/>
  <c r="BN71" i="1"/>
  <c r="C300" i="9"/>
  <c r="I268" i="9"/>
  <c r="BM71" i="1"/>
  <c r="BQ71" i="1"/>
  <c r="F300" i="9"/>
  <c r="E172" i="9"/>
  <c r="AN71" i="1"/>
  <c r="Y71" i="1"/>
  <c r="D108" i="9"/>
  <c r="D300" i="9"/>
  <c r="BO71" i="1"/>
  <c r="D172" i="9"/>
  <c r="AM71" i="1"/>
  <c r="AQ71" i="1"/>
  <c r="H172" i="9"/>
  <c r="CE48" i="1"/>
  <c r="C62" i="1"/>
  <c r="BF71" i="1"/>
  <c r="I236" i="9"/>
  <c r="U71" i="1"/>
  <c r="G76" i="9"/>
  <c r="G12" i="9"/>
  <c r="G71" i="1"/>
  <c r="AF71" i="1"/>
  <c r="D140" i="9"/>
  <c r="BU71" i="1"/>
  <c r="C332" i="9"/>
  <c r="D341" i="1"/>
  <c r="C481" i="1" s="1"/>
  <c r="C50" i="8"/>
  <c r="G300" i="9"/>
  <c r="BR71" i="1"/>
  <c r="AV71" i="1"/>
  <c r="F204" i="9"/>
  <c r="D71" i="1"/>
  <c r="D12" i="9"/>
  <c r="BP71" i="1"/>
  <c r="E300" i="9"/>
  <c r="O71" i="1"/>
  <c r="H44" i="9"/>
  <c r="D465" i="1"/>
  <c r="E140" i="9"/>
  <c r="AG71" i="1"/>
  <c r="AT71" i="1"/>
  <c r="H332" i="9"/>
  <c r="BZ71" i="1"/>
  <c r="N71" i="1"/>
  <c r="G44" i="9"/>
  <c r="D332" i="9"/>
  <c r="BV71" i="1"/>
  <c r="BW71" i="1"/>
  <c r="E332" i="9"/>
  <c r="AP71" i="1"/>
  <c r="G172" i="9"/>
  <c r="F44" i="9"/>
  <c r="M71" i="1"/>
  <c r="CA71" i="1"/>
  <c r="I332" i="9"/>
  <c r="BG71" i="1"/>
  <c r="C268" i="9"/>
  <c r="F236" i="9"/>
  <c r="BC71" i="1"/>
  <c r="C569" i="1"/>
  <c r="C644" i="1"/>
  <c r="F341" i="9"/>
  <c r="H140" i="9"/>
  <c r="AJ71" i="1"/>
  <c r="H12" i="9"/>
  <c r="H71" i="1"/>
  <c r="D236" i="9"/>
  <c r="BA71" i="1"/>
  <c r="AX71" i="1"/>
  <c r="H204" i="9"/>
  <c r="Z71" i="1"/>
  <c r="E108" i="9"/>
  <c r="C44" i="9"/>
  <c r="J71" i="1"/>
  <c r="E71" i="1"/>
  <c r="E12" i="9"/>
  <c r="AD71" i="1"/>
  <c r="I108" i="9"/>
  <c r="I71" i="1"/>
  <c r="I12" i="9"/>
  <c r="AH71" i="1"/>
  <c r="F140" i="9"/>
  <c r="X71" i="1"/>
  <c r="C108" i="9"/>
  <c r="BT71" i="1"/>
  <c r="I300" i="9"/>
  <c r="AW71" i="1"/>
  <c r="G204" i="9"/>
  <c r="P71" i="1"/>
  <c r="I44" i="9"/>
  <c r="AS71" i="1"/>
  <c r="AR71" i="1"/>
  <c r="I172" i="9"/>
  <c r="Q71" i="1"/>
  <c r="C76" i="9"/>
  <c r="AY71" i="1"/>
  <c r="I204" i="9"/>
  <c r="E44" i="9"/>
  <c r="L71" i="1"/>
  <c r="I140" i="9"/>
  <c r="AK71" i="1"/>
  <c r="C67" i="1"/>
  <c r="CE52" i="1"/>
  <c r="F16" i="6"/>
  <c r="C476" i="1"/>
  <c r="D268" i="9"/>
  <c r="BH71" i="1"/>
  <c r="AU71" i="1"/>
  <c r="E204" i="9"/>
  <c r="D44" i="9"/>
  <c r="K71" i="1"/>
  <c r="BI71" i="1"/>
  <c r="E268" i="9"/>
  <c r="V71" i="1"/>
  <c r="H76" i="9"/>
  <c r="F108" i="9"/>
  <c r="AA71" i="1"/>
  <c r="H268" i="9"/>
  <c r="BL71" i="1"/>
  <c r="BS71" i="1"/>
  <c r="H300" i="9"/>
  <c r="K612" i="1"/>
  <c r="I378" i="9"/>
  <c r="C465" i="1"/>
  <c r="BY71" i="1"/>
  <c r="G332" i="9"/>
  <c r="AI71" i="1"/>
  <c r="G140" i="9"/>
  <c r="C478" i="1"/>
  <c r="F32" i="6"/>
  <c r="I76" i="9"/>
  <c r="W71" i="1"/>
  <c r="R71" i="1"/>
  <c r="D76" i="9"/>
  <c r="AE71" i="1"/>
  <c r="C140" i="9"/>
  <c r="E76" i="9"/>
  <c r="S71" i="1"/>
  <c r="F268" i="9"/>
  <c r="BJ71" i="1"/>
  <c r="H236" i="9"/>
  <c r="BE71" i="1"/>
  <c r="H108" i="9"/>
  <c r="AC71" i="1"/>
  <c r="F71" i="1"/>
  <c r="F12" i="9"/>
  <c r="CC71" i="1"/>
  <c r="D364" i="9"/>
  <c r="G236" i="9"/>
  <c r="BD71" i="1"/>
  <c r="G108" i="9"/>
  <c r="AB71" i="1"/>
  <c r="BK71" i="1"/>
  <c r="G268" i="9"/>
  <c r="C694" i="1" l="1"/>
  <c r="H117" i="9"/>
  <c r="C522" i="1"/>
  <c r="C627" i="1"/>
  <c r="D309" i="9"/>
  <c r="C560" i="1"/>
  <c r="C524" i="1"/>
  <c r="C149" i="9"/>
  <c r="C696" i="1"/>
  <c r="C529" i="1"/>
  <c r="H149" i="9"/>
  <c r="C701" i="1"/>
  <c r="C618" i="1"/>
  <c r="C552" i="1"/>
  <c r="C277" i="9"/>
  <c r="C643" i="1"/>
  <c r="E341" i="9"/>
  <c r="C568" i="1"/>
  <c r="C526" i="1"/>
  <c r="E149" i="9"/>
  <c r="C698" i="1"/>
  <c r="C669" i="1"/>
  <c r="D21" i="9"/>
  <c r="C497" i="1"/>
  <c r="C641" i="1"/>
  <c r="C341" i="9"/>
  <c r="C566" i="1"/>
  <c r="C629" i="1"/>
  <c r="I245" i="9"/>
  <c r="C551" i="1"/>
  <c r="C632" i="1"/>
  <c r="E245" i="9"/>
  <c r="C547" i="1"/>
  <c r="C624" i="1"/>
  <c r="C549" i="1"/>
  <c r="G245" i="9"/>
  <c r="H245" i="9"/>
  <c r="C614" i="1"/>
  <c r="C550" i="1"/>
  <c r="C700" i="1"/>
  <c r="C528" i="1"/>
  <c r="G149" i="9"/>
  <c r="C557" i="1"/>
  <c r="H277" i="9"/>
  <c r="C637" i="1"/>
  <c r="C504" i="1"/>
  <c r="G504" i="1" s="1"/>
  <c r="C676" i="1"/>
  <c r="D53" i="9"/>
  <c r="G213" i="9"/>
  <c r="C542" i="1"/>
  <c r="C631" i="1"/>
  <c r="I21" i="9"/>
  <c r="C674" i="1"/>
  <c r="C502" i="1"/>
  <c r="G502" i="1" s="1"/>
  <c r="E117" i="9"/>
  <c r="C691" i="1"/>
  <c r="C519" i="1"/>
  <c r="C642" i="1"/>
  <c r="C567" i="1"/>
  <c r="D341" i="9"/>
  <c r="C12" i="9"/>
  <c r="CE62" i="1"/>
  <c r="C71" i="1"/>
  <c r="C521" i="1"/>
  <c r="G117" i="9"/>
  <c r="C693" i="1"/>
  <c r="C530" i="1"/>
  <c r="G530" i="1" s="1"/>
  <c r="C702" i="1"/>
  <c r="I149" i="9"/>
  <c r="C699" i="1"/>
  <c r="C527" i="1"/>
  <c r="G527" i="1" s="1"/>
  <c r="F149" i="9"/>
  <c r="C625" i="1"/>
  <c r="I213" i="9"/>
  <c r="C544" i="1"/>
  <c r="C510" i="1"/>
  <c r="C85" i="9"/>
  <c r="C682" i="1"/>
  <c r="C541" i="1"/>
  <c r="F213" i="9"/>
  <c r="C713" i="1"/>
  <c r="C309" i="9"/>
  <c r="C619" i="1"/>
  <c r="C559" i="1"/>
  <c r="C645" i="1"/>
  <c r="C570" i="1"/>
  <c r="G341" i="9"/>
  <c r="C565" i="1"/>
  <c r="C640" i="1"/>
  <c r="I309" i="9"/>
  <c r="C506" i="1"/>
  <c r="G506" i="1" s="1"/>
  <c r="C678" i="1"/>
  <c r="F53" i="9"/>
  <c r="C672" i="1"/>
  <c r="C500" i="1"/>
  <c r="G500" i="1" s="1"/>
  <c r="G21" i="9"/>
  <c r="C245" i="9"/>
  <c r="C545" i="1"/>
  <c r="G545" i="1" s="1"/>
  <c r="C628" i="1"/>
  <c r="C620" i="1"/>
  <c r="D373" i="9"/>
  <c r="C574" i="1"/>
  <c r="C688" i="1"/>
  <c r="C516" i="1"/>
  <c r="I85" i="9"/>
  <c r="C540" i="1"/>
  <c r="G540" i="1" s="1"/>
  <c r="C712" i="1"/>
  <c r="E213" i="9"/>
  <c r="C537" i="1"/>
  <c r="G537" i="1" s="1"/>
  <c r="I181" i="9"/>
  <c r="C709" i="1"/>
  <c r="D245" i="9"/>
  <c r="C630" i="1"/>
  <c r="C546" i="1"/>
  <c r="C679" i="1"/>
  <c r="G53" i="9"/>
  <c r="C507" i="1"/>
  <c r="C680" i="1"/>
  <c r="H53" i="9"/>
  <c r="C508" i="1"/>
  <c r="G508" i="1" s="1"/>
  <c r="C708" i="1"/>
  <c r="H181" i="9"/>
  <c r="C536" i="1"/>
  <c r="G536" i="1" s="1"/>
  <c r="F181" i="9"/>
  <c r="C534" i="1"/>
  <c r="G534" i="1" s="1"/>
  <c r="C706" i="1"/>
  <c r="C638" i="1"/>
  <c r="I277" i="9"/>
  <c r="C558" i="1"/>
  <c r="C639" i="1"/>
  <c r="C564" i="1"/>
  <c r="H309" i="9"/>
  <c r="C181" i="9"/>
  <c r="C531" i="1"/>
  <c r="C703" i="1"/>
  <c r="D85" i="9"/>
  <c r="C683" i="1"/>
  <c r="C511" i="1"/>
  <c r="C523" i="1"/>
  <c r="G523" i="1" s="1"/>
  <c r="C695" i="1"/>
  <c r="I117" i="9"/>
  <c r="C626" i="1"/>
  <c r="G309" i="9"/>
  <c r="C563" i="1"/>
  <c r="C705" i="1"/>
  <c r="E181" i="9"/>
  <c r="C533" i="1"/>
  <c r="G533" i="1" s="1"/>
  <c r="C684" i="1"/>
  <c r="C512" i="1"/>
  <c r="E85" i="9"/>
  <c r="C553" i="1"/>
  <c r="D277" i="9"/>
  <c r="C636" i="1"/>
  <c r="C677" i="1"/>
  <c r="E53" i="9"/>
  <c r="C505" i="1"/>
  <c r="C213" i="9"/>
  <c r="C710" i="1"/>
  <c r="C538" i="1"/>
  <c r="G538" i="1" s="1"/>
  <c r="C117" i="9"/>
  <c r="C689" i="1"/>
  <c r="C517" i="1"/>
  <c r="C670" i="1"/>
  <c r="C498" i="1"/>
  <c r="E21" i="9"/>
  <c r="F245" i="9"/>
  <c r="C548" i="1"/>
  <c r="C633" i="1"/>
  <c r="C571" i="1"/>
  <c r="H341" i="9"/>
  <c r="C646" i="1"/>
  <c r="C532" i="1"/>
  <c r="G532" i="1" s="1"/>
  <c r="C704" i="1"/>
  <c r="D181" i="9"/>
  <c r="C622" i="1"/>
  <c r="C373" i="9"/>
  <c r="C573" i="1"/>
  <c r="C681" i="1"/>
  <c r="C509" i="1"/>
  <c r="I53" i="9"/>
  <c r="C711" i="1"/>
  <c r="D213" i="9"/>
  <c r="C539" i="1"/>
  <c r="G539" i="1" s="1"/>
  <c r="C554" i="1"/>
  <c r="E277" i="9"/>
  <c r="C634" i="1"/>
  <c r="C17" i="9"/>
  <c r="CE67" i="1"/>
  <c r="C572" i="1"/>
  <c r="I341" i="9"/>
  <c r="C647" i="1"/>
  <c r="C697" i="1"/>
  <c r="D149" i="9"/>
  <c r="C525" i="1"/>
  <c r="G525" i="1" s="1"/>
  <c r="C690" i="1"/>
  <c r="D117" i="9"/>
  <c r="C518" i="1"/>
  <c r="C617" i="1"/>
  <c r="F277" i="9"/>
  <c r="C555" i="1"/>
  <c r="C692" i="1"/>
  <c r="F117" i="9"/>
  <c r="C520" i="1"/>
  <c r="C616" i="1"/>
  <c r="C543" i="1"/>
  <c r="H213" i="9"/>
  <c r="C635" i="1"/>
  <c r="C556" i="1"/>
  <c r="G277" i="9"/>
  <c r="F21" i="9"/>
  <c r="C671" i="1"/>
  <c r="C499" i="1"/>
  <c r="G499" i="1" s="1"/>
  <c r="C687" i="1"/>
  <c r="C515" i="1"/>
  <c r="G515" i="1" s="1"/>
  <c r="H85" i="9"/>
  <c r="C675" i="1"/>
  <c r="C503" i="1"/>
  <c r="G503" i="1" s="1"/>
  <c r="C53" i="9"/>
  <c r="C673" i="1"/>
  <c r="C501" i="1"/>
  <c r="G501" i="1" s="1"/>
  <c r="H21" i="9"/>
  <c r="C707" i="1"/>
  <c r="G181" i="9"/>
  <c r="C535" i="1"/>
  <c r="G535" i="1" s="1"/>
  <c r="C621" i="1"/>
  <c r="C561" i="1"/>
  <c r="E309" i="9"/>
  <c r="G85" i="9"/>
  <c r="C686" i="1"/>
  <c r="C514" i="1"/>
  <c r="F309" i="9"/>
  <c r="C623" i="1"/>
  <c r="C562" i="1"/>
  <c r="F85" i="9"/>
  <c r="C685" i="1"/>
  <c r="C513" i="1"/>
  <c r="C668" i="1" l="1"/>
  <c r="C715" i="1" s="1"/>
  <c r="C496" i="1"/>
  <c r="G496" i="1" s="1"/>
  <c r="C21" i="9"/>
  <c r="G550" i="1"/>
  <c r="H550" i="1"/>
  <c r="G524" i="1"/>
  <c r="H524" i="1"/>
  <c r="G514" i="1"/>
  <c r="H514" i="1" s="1"/>
  <c r="H531" i="1"/>
  <c r="G531" i="1"/>
  <c r="I364" i="9"/>
  <c r="C428" i="1"/>
  <c r="CE71" i="1"/>
  <c r="D615" i="1"/>
  <c r="C648" i="1"/>
  <c r="M716" i="1" s="1"/>
  <c r="G516" i="1"/>
  <c r="H516" i="1" s="1"/>
  <c r="H507" i="1"/>
  <c r="G507" i="1"/>
  <c r="G498" i="1"/>
  <c r="H498" i="1" s="1"/>
  <c r="G505" i="1"/>
  <c r="H505" i="1"/>
  <c r="G510" i="1"/>
  <c r="H510" i="1"/>
  <c r="H497" i="1"/>
  <c r="G497" i="1"/>
  <c r="H544" i="1"/>
  <c r="G544" i="1"/>
  <c r="G526" i="1"/>
  <c r="H526" i="1"/>
  <c r="G522" i="1"/>
  <c r="H522" i="1" s="1"/>
  <c r="G521" i="1"/>
  <c r="H521" i="1"/>
  <c r="G512" i="1"/>
  <c r="H512" i="1"/>
  <c r="C433" i="1"/>
  <c r="I369" i="9"/>
  <c r="G520" i="1"/>
  <c r="H520" i="1"/>
  <c r="G509" i="1"/>
  <c r="H509" i="1" s="1"/>
  <c r="G517" i="1"/>
  <c r="H517" i="1" s="1"/>
  <c r="G511" i="1"/>
  <c r="H511" i="1" s="1"/>
  <c r="G546" i="1"/>
  <c r="H546" i="1"/>
  <c r="G529" i="1"/>
  <c r="H529" i="1" s="1"/>
  <c r="G518" i="1"/>
  <c r="H518" i="1" s="1"/>
  <c r="G513" i="1"/>
  <c r="H513" i="1"/>
  <c r="G519" i="1"/>
  <c r="H519" i="1" s="1"/>
  <c r="H528" i="1"/>
  <c r="G528" i="1"/>
  <c r="I373" i="9" l="1"/>
  <c r="C716" i="1"/>
  <c r="C441" i="1"/>
  <c r="D630" i="1"/>
  <c r="D638" i="1"/>
  <c r="D646" i="1"/>
  <c r="D675" i="1"/>
  <c r="D683" i="1"/>
  <c r="D691" i="1"/>
  <c r="D699" i="1"/>
  <c r="D707" i="1"/>
  <c r="D616" i="1"/>
  <c r="D624" i="1"/>
  <c r="D631" i="1"/>
  <c r="D639" i="1"/>
  <c r="D647" i="1"/>
  <c r="D676" i="1"/>
  <c r="D684" i="1"/>
  <c r="D692" i="1"/>
  <c r="D700" i="1"/>
  <c r="D708" i="1"/>
  <c r="D617" i="1"/>
  <c r="D627" i="1"/>
  <c r="D635" i="1"/>
  <c r="D643" i="1"/>
  <c r="D672" i="1"/>
  <c r="D680" i="1"/>
  <c r="D688" i="1"/>
  <c r="D696" i="1"/>
  <c r="D704" i="1"/>
  <c r="D712" i="1"/>
  <c r="D621" i="1"/>
  <c r="D628" i="1"/>
  <c r="D636" i="1"/>
  <c r="D644" i="1"/>
  <c r="D673" i="1"/>
  <c r="D681" i="1"/>
  <c r="D689" i="1"/>
  <c r="D697" i="1"/>
  <c r="D705" i="1"/>
  <c r="D713" i="1"/>
  <c r="D622" i="1"/>
  <c r="D633" i="1"/>
  <c r="D670" i="1"/>
  <c r="D686" i="1"/>
  <c r="D702" i="1"/>
  <c r="D619" i="1"/>
  <c r="D634" i="1"/>
  <c r="D671" i="1"/>
  <c r="D687" i="1"/>
  <c r="D703" i="1"/>
  <c r="D620" i="1"/>
  <c r="D637" i="1"/>
  <c r="D674" i="1"/>
  <c r="D690" i="1"/>
  <c r="D706" i="1"/>
  <c r="D623" i="1"/>
  <c r="D626" i="1"/>
  <c r="D642" i="1"/>
  <c r="D679" i="1"/>
  <c r="D695" i="1"/>
  <c r="D711" i="1"/>
  <c r="D716" i="1"/>
  <c r="D629" i="1"/>
  <c r="D645" i="1"/>
  <c r="D682" i="1"/>
  <c r="D698" i="1"/>
  <c r="D669" i="1"/>
  <c r="D710" i="1"/>
  <c r="D677" i="1"/>
  <c r="D618" i="1"/>
  <c r="D678" i="1"/>
  <c r="D668" i="1"/>
  <c r="D685" i="1"/>
  <c r="D625" i="1"/>
  <c r="D693" i="1"/>
  <c r="D632" i="1"/>
  <c r="D694" i="1"/>
  <c r="D701" i="1"/>
  <c r="D709" i="1"/>
  <c r="D640" i="1"/>
  <c r="D641" i="1"/>
  <c r="D715" i="1" l="1"/>
  <c r="E623" i="1"/>
  <c r="E612" i="1"/>
  <c r="E625" i="1" l="1"/>
  <c r="E632" i="1"/>
  <c r="E639" i="1"/>
  <c r="E624" i="1"/>
  <c r="E634" i="1"/>
  <c r="E641" i="1"/>
  <c r="E627" i="1"/>
  <c r="E635" i="1"/>
  <c r="E642" i="1"/>
  <c r="E626" i="1"/>
  <c r="E631" i="1"/>
  <c r="E644" i="1"/>
  <c r="E684" i="1"/>
  <c r="E638" i="1"/>
  <c r="E687" i="1"/>
  <c r="E680" i="1"/>
  <c r="E628" i="1"/>
  <c r="E645" i="1"/>
  <c r="E647" i="1"/>
  <c r="E669" i="1"/>
  <c r="E673" i="1"/>
  <c r="E707" i="1"/>
  <c r="E713" i="1"/>
  <c r="E629" i="1"/>
  <c r="E633" i="1"/>
  <c r="E640" i="1"/>
  <c r="E643" i="1"/>
  <c r="E692" i="1"/>
  <c r="E685" i="1"/>
  <c r="E677" i="1"/>
  <c r="E711" i="1"/>
  <c r="E630" i="1"/>
  <c r="E637" i="1"/>
  <c r="E646" i="1"/>
  <c r="E671" i="1"/>
  <c r="E700" i="1"/>
  <c r="E691" i="1"/>
  <c r="E686" i="1"/>
  <c r="E705" i="1"/>
  <c r="E699" i="1"/>
  <c r="E678" i="1"/>
  <c r="E708" i="1"/>
  <c r="E690" i="1"/>
  <c r="E706" i="1"/>
  <c r="E636" i="1"/>
  <c r="E695" i="1"/>
  <c r="E698" i="1"/>
  <c r="E710" i="1"/>
  <c r="E668" i="1"/>
  <c r="E697" i="1"/>
  <c r="E703" i="1"/>
  <c r="E683" i="1"/>
  <c r="E675" i="1"/>
  <c r="E701" i="1"/>
  <c r="E688" i="1"/>
  <c r="E674" i="1"/>
  <c r="E693" i="1"/>
  <c r="E672" i="1"/>
  <c r="E702" i="1"/>
  <c r="E679" i="1"/>
  <c r="E712" i="1"/>
  <c r="E676" i="1"/>
  <c r="E704" i="1"/>
  <c r="E670" i="1"/>
  <c r="E716" i="1"/>
  <c r="E682" i="1"/>
  <c r="E709" i="1"/>
  <c r="E689" i="1"/>
  <c r="E696" i="1"/>
  <c r="E694" i="1"/>
  <c r="E681" i="1"/>
  <c r="E715" i="1" l="1"/>
  <c r="F624" i="1"/>
  <c r="F713" i="1" l="1"/>
  <c r="F636" i="1"/>
  <c r="F639" i="1"/>
  <c r="F633" i="1"/>
  <c r="F625" i="1"/>
  <c r="F692" i="1"/>
  <c r="F628" i="1"/>
  <c r="F645" i="1"/>
  <c r="F630" i="1"/>
  <c r="F672" i="1"/>
  <c r="F627" i="1"/>
  <c r="F695" i="1"/>
  <c r="F701" i="1"/>
  <c r="F709" i="1"/>
  <c r="F638" i="1"/>
  <c r="F686" i="1"/>
  <c r="F677" i="1"/>
  <c r="F683" i="1"/>
  <c r="F710" i="1"/>
  <c r="F637" i="1"/>
  <c r="F707" i="1"/>
  <c r="F689" i="1"/>
  <c r="F671" i="1"/>
  <c r="F675" i="1"/>
  <c r="F688" i="1"/>
  <c r="F694" i="1"/>
  <c r="F678" i="1"/>
  <c r="F635" i="1"/>
  <c r="F708" i="1"/>
  <c r="F679" i="1"/>
  <c r="F682" i="1"/>
  <c r="F668" i="1"/>
  <c r="F699" i="1"/>
  <c r="F706" i="1"/>
  <c r="F644" i="1"/>
  <c r="F691" i="1"/>
  <c r="F647" i="1"/>
  <c r="F702" i="1"/>
  <c r="F629" i="1"/>
  <c r="F642" i="1"/>
  <c r="F626" i="1"/>
  <c r="F669" i="1"/>
  <c r="F703" i="1"/>
  <c r="F700" i="1"/>
  <c r="F712" i="1"/>
  <c r="F674" i="1"/>
  <c r="F670" i="1"/>
  <c r="F681" i="1"/>
  <c r="F716" i="1"/>
  <c r="F696" i="1"/>
  <c r="F640" i="1"/>
  <c r="F646" i="1"/>
  <c r="F643" i="1"/>
  <c r="F698" i="1"/>
  <c r="F684" i="1"/>
  <c r="F687" i="1"/>
  <c r="F676" i="1"/>
  <c r="F673" i="1"/>
  <c r="F693" i="1"/>
  <c r="F697" i="1"/>
  <c r="F711" i="1"/>
  <c r="F690" i="1"/>
  <c r="F632" i="1"/>
  <c r="F704" i="1"/>
  <c r="F680" i="1"/>
  <c r="F631" i="1"/>
  <c r="F685" i="1"/>
  <c r="F634" i="1"/>
  <c r="F705" i="1"/>
  <c r="F641" i="1"/>
  <c r="F715" i="1" l="1"/>
  <c r="G625" i="1"/>
  <c r="G637" i="1" l="1"/>
  <c r="G628" i="1"/>
  <c r="G632" i="1"/>
  <c r="G639" i="1"/>
  <c r="G644" i="1"/>
  <c r="G629" i="1"/>
  <c r="G633" i="1"/>
  <c r="G638" i="1"/>
  <c r="G640" i="1"/>
  <c r="G643" i="1"/>
  <c r="G627" i="1"/>
  <c r="G710" i="1"/>
  <c r="G626" i="1"/>
  <c r="G631" i="1"/>
  <c r="G684" i="1"/>
  <c r="G704" i="1"/>
  <c r="G635" i="1"/>
  <c r="G642" i="1"/>
  <c r="G687" i="1"/>
  <c r="G680" i="1"/>
  <c r="G690" i="1"/>
  <c r="G688" i="1"/>
  <c r="G636" i="1"/>
  <c r="G672" i="1"/>
  <c r="G668" i="1"/>
  <c r="G703" i="1"/>
  <c r="G695" i="1"/>
  <c r="G679" i="1"/>
  <c r="G692" i="1"/>
  <c r="G669" i="1"/>
  <c r="G711" i="1"/>
  <c r="G689" i="1"/>
  <c r="G682" i="1"/>
  <c r="G696" i="1"/>
  <c r="G675" i="1"/>
  <c r="G701" i="1"/>
  <c r="G634" i="1"/>
  <c r="G646" i="1"/>
  <c r="G686" i="1"/>
  <c r="G705" i="1"/>
  <c r="G699" i="1"/>
  <c r="G713" i="1"/>
  <c r="G678" i="1"/>
  <c r="G697" i="1"/>
  <c r="G683" i="1"/>
  <c r="G647" i="1"/>
  <c r="G691" i="1"/>
  <c r="G706" i="1"/>
  <c r="G673" i="1"/>
  <c r="G708" i="1"/>
  <c r="G698" i="1"/>
  <c r="G630" i="1"/>
  <c r="G671" i="1"/>
  <c r="G674" i="1"/>
  <c r="G693" i="1"/>
  <c r="G645" i="1"/>
  <c r="G694" i="1"/>
  <c r="G681" i="1"/>
  <c r="G641" i="1"/>
  <c r="G700" i="1"/>
  <c r="G707" i="1"/>
  <c r="G712" i="1"/>
  <c r="G676" i="1"/>
  <c r="G670" i="1"/>
  <c r="G685" i="1"/>
  <c r="G716" i="1"/>
  <c r="G677" i="1"/>
  <c r="G702" i="1"/>
  <c r="G709" i="1"/>
  <c r="G715" i="1" l="1"/>
  <c r="H628" i="1"/>
  <c r="H635" i="1" l="1"/>
  <c r="H637" i="1"/>
  <c r="H631" i="1"/>
  <c r="H636" i="1"/>
  <c r="H629" i="1"/>
  <c r="H633" i="1"/>
  <c r="H638" i="1"/>
  <c r="H640" i="1"/>
  <c r="H643" i="1"/>
  <c r="H634" i="1"/>
  <c r="H641" i="1"/>
  <c r="H646" i="1"/>
  <c r="H671" i="1"/>
  <c r="H644" i="1"/>
  <c r="H710" i="1"/>
  <c r="H697" i="1"/>
  <c r="H684" i="1"/>
  <c r="H704" i="1"/>
  <c r="H670" i="1"/>
  <c r="H699" i="1"/>
  <c r="H674" i="1"/>
  <c r="H709" i="1"/>
  <c r="H705" i="1"/>
  <c r="H672" i="1"/>
  <c r="H668" i="1"/>
  <c r="H642" i="1"/>
  <c r="H645" i="1"/>
  <c r="H692" i="1"/>
  <c r="H694" i="1"/>
  <c r="H681" i="1"/>
  <c r="H703" i="1"/>
  <c r="H706" i="1"/>
  <c r="H669" i="1"/>
  <c r="H711" i="1"/>
  <c r="H689" i="1"/>
  <c r="H682" i="1"/>
  <c r="H696" i="1"/>
  <c r="H647" i="1"/>
  <c r="H690" i="1"/>
  <c r="H686" i="1"/>
  <c r="H713" i="1"/>
  <c r="H678" i="1"/>
  <c r="H691" i="1"/>
  <c r="H680" i="1"/>
  <c r="H695" i="1"/>
  <c r="H688" i="1"/>
  <c r="H683" i="1"/>
  <c r="H675" i="1"/>
  <c r="H701" i="1"/>
  <c r="H639" i="1"/>
  <c r="H687" i="1"/>
  <c r="H673" i="1"/>
  <c r="H708" i="1"/>
  <c r="H698" i="1"/>
  <c r="H679" i="1"/>
  <c r="H700" i="1"/>
  <c r="H707" i="1"/>
  <c r="H712" i="1"/>
  <c r="H676" i="1"/>
  <c r="H693" i="1"/>
  <c r="H685" i="1"/>
  <c r="H716" i="1"/>
  <c r="H630" i="1"/>
  <c r="H677" i="1"/>
  <c r="H702" i="1"/>
  <c r="H632" i="1"/>
  <c r="H715" i="1" l="1"/>
  <c r="I629" i="1"/>
  <c r="I630" i="1" l="1"/>
  <c r="I635" i="1"/>
  <c r="I642" i="1"/>
  <c r="I631" i="1"/>
  <c r="I636" i="1"/>
  <c r="I692" i="1"/>
  <c r="I634" i="1"/>
  <c r="I641" i="1"/>
  <c r="I646" i="1"/>
  <c r="I671" i="1"/>
  <c r="I700" i="1"/>
  <c r="I691" i="1"/>
  <c r="I638" i="1"/>
  <c r="I644" i="1"/>
  <c r="I710" i="1"/>
  <c r="I697" i="1"/>
  <c r="I708" i="1"/>
  <c r="I702" i="1"/>
  <c r="I645" i="1"/>
  <c r="I647" i="1"/>
  <c r="I669" i="1"/>
  <c r="I673" i="1"/>
  <c r="I707" i="1"/>
  <c r="I633" i="1"/>
  <c r="I640" i="1"/>
  <c r="I674" i="1"/>
  <c r="I632" i="1"/>
  <c r="I684" i="1"/>
  <c r="I704" i="1"/>
  <c r="I685" i="1"/>
  <c r="I709" i="1"/>
  <c r="I670" i="1"/>
  <c r="I677" i="1"/>
  <c r="I712" i="1"/>
  <c r="I676" i="1"/>
  <c r="I690" i="1"/>
  <c r="I694" i="1"/>
  <c r="I681" i="1"/>
  <c r="I668" i="1"/>
  <c r="I713" i="1"/>
  <c r="I643" i="1"/>
  <c r="I705" i="1"/>
  <c r="I699" i="1"/>
  <c r="I711" i="1"/>
  <c r="I689" i="1"/>
  <c r="I682" i="1"/>
  <c r="I696" i="1"/>
  <c r="I686" i="1"/>
  <c r="I678" i="1"/>
  <c r="I637" i="1"/>
  <c r="I703" i="1"/>
  <c r="I706" i="1"/>
  <c r="I680" i="1"/>
  <c r="I695" i="1"/>
  <c r="I688" i="1"/>
  <c r="I683" i="1"/>
  <c r="I675" i="1"/>
  <c r="I701" i="1"/>
  <c r="I716" i="1"/>
  <c r="I639" i="1"/>
  <c r="I687" i="1"/>
  <c r="I679" i="1"/>
  <c r="I693" i="1"/>
  <c r="I698" i="1"/>
  <c r="I672" i="1"/>
  <c r="I715" i="1" l="1"/>
  <c r="J630" i="1"/>
  <c r="J698" i="1" l="1"/>
  <c r="J708" i="1"/>
  <c r="J636" i="1"/>
  <c r="J668" i="1"/>
  <c r="J633" i="1"/>
  <c r="J640" i="1"/>
  <c r="J643" i="1"/>
  <c r="J700" i="1"/>
  <c r="J704" i="1"/>
  <c r="J644" i="1"/>
  <c r="J694" i="1"/>
  <c r="J639" i="1"/>
  <c r="J646" i="1"/>
  <c r="J706" i="1"/>
  <c r="J641" i="1"/>
  <c r="J707" i="1"/>
  <c r="J695" i="1"/>
  <c r="J675" i="1"/>
  <c r="J701" i="1"/>
  <c r="J678" i="1"/>
  <c r="J699" i="1"/>
  <c r="J637" i="1"/>
  <c r="J692" i="1"/>
  <c r="J677" i="1"/>
  <c r="J696" i="1"/>
  <c r="J716" i="1"/>
  <c r="J681" i="1"/>
  <c r="J683" i="1"/>
  <c r="J710" i="1"/>
  <c r="J687" i="1"/>
  <c r="J674" i="1"/>
  <c r="J631" i="1"/>
  <c r="J715" i="1" s="1"/>
  <c r="J712" i="1"/>
  <c r="J702" i="1"/>
  <c r="J690" i="1"/>
  <c r="J682" i="1"/>
  <c r="J676" i="1"/>
  <c r="J705" i="1"/>
  <c r="J689" i="1"/>
  <c r="J703" i="1"/>
  <c r="J711" i="1"/>
  <c r="J691" i="1"/>
  <c r="J709" i="1"/>
  <c r="J645" i="1"/>
  <c r="J686" i="1"/>
  <c r="J713" i="1"/>
  <c r="J693" i="1"/>
  <c r="J697" i="1"/>
  <c r="J688" i="1"/>
  <c r="J634" i="1"/>
  <c r="J642" i="1"/>
  <c r="J680" i="1"/>
  <c r="J684" i="1"/>
  <c r="J632" i="1"/>
  <c r="J635" i="1"/>
  <c r="J671" i="1"/>
  <c r="J685" i="1"/>
  <c r="J638" i="1"/>
  <c r="J670" i="1"/>
  <c r="J679" i="1"/>
  <c r="J672" i="1"/>
  <c r="J673" i="1"/>
  <c r="J647" i="1"/>
  <c r="L647" i="1" s="1"/>
  <c r="J669" i="1"/>
  <c r="L668" i="1" l="1"/>
  <c r="L703" i="1"/>
  <c r="L692" i="1"/>
  <c r="L685" i="1"/>
  <c r="L677" i="1"/>
  <c r="L711" i="1"/>
  <c r="L684" i="1"/>
  <c r="L704" i="1"/>
  <c r="L670" i="1"/>
  <c r="L699" i="1"/>
  <c r="L687" i="1"/>
  <c r="L680" i="1"/>
  <c r="L700" i="1"/>
  <c r="L698" i="1"/>
  <c r="L694" i="1"/>
  <c r="L707" i="1"/>
  <c r="L702" i="1"/>
  <c r="L679" i="1"/>
  <c r="L693" i="1"/>
  <c r="L669" i="1"/>
  <c r="L709" i="1"/>
  <c r="L712" i="1"/>
  <c r="L676" i="1"/>
  <c r="L681" i="1"/>
  <c r="L672" i="1"/>
  <c r="L710" i="1"/>
  <c r="L691" i="1"/>
  <c r="L690" i="1"/>
  <c r="L686" i="1"/>
  <c r="L705" i="1"/>
  <c r="L689" i="1"/>
  <c r="L682" i="1"/>
  <c r="L696" i="1"/>
  <c r="L697" i="1"/>
  <c r="L713" i="1"/>
  <c r="L678" i="1"/>
  <c r="L673" i="1"/>
  <c r="L695" i="1"/>
  <c r="L701" i="1"/>
  <c r="L706" i="1"/>
  <c r="L716" i="1"/>
  <c r="L671" i="1"/>
  <c r="L688" i="1"/>
  <c r="L708" i="1"/>
  <c r="L675" i="1"/>
  <c r="L674" i="1"/>
  <c r="L683" i="1"/>
  <c r="K644" i="1"/>
  <c r="M706" i="1" l="1"/>
  <c r="F183" i="9" s="1"/>
  <c r="M686" i="1"/>
  <c r="G87" i="9" s="1"/>
  <c r="M677" i="1"/>
  <c r="E55" i="9" s="1"/>
  <c r="M680" i="1"/>
  <c r="H55" i="9" s="1"/>
  <c r="M681" i="1"/>
  <c r="I55" i="9" s="1"/>
  <c r="M693" i="1"/>
  <c r="G119" i="9" s="1"/>
  <c r="M687" i="1"/>
  <c r="H87" i="9" s="1"/>
  <c r="K668" i="1"/>
  <c r="K672" i="1"/>
  <c r="K692" i="1"/>
  <c r="M692" i="1" s="1"/>
  <c r="F119" i="9" s="1"/>
  <c r="K685" i="1"/>
  <c r="M685" i="1" s="1"/>
  <c r="F87" i="9" s="1"/>
  <c r="K671" i="1"/>
  <c r="M671" i="1" s="1"/>
  <c r="F23" i="9" s="1"/>
  <c r="K700" i="1"/>
  <c r="M700" i="1" s="1"/>
  <c r="G151" i="9" s="1"/>
  <c r="K691" i="1"/>
  <c r="M691" i="1" s="1"/>
  <c r="E119" i="9" s="1"/>
  <c r="K686" i="1"/>
  <c r="K683" i="1"/>
  <c r="M683" i="1" s="1"/>
  <c r="D87" i="9" s="1"/>
  <c r="K687" i="1"/>
  <c r="K680" i="1"/>
  <c r="K690" i="1"/>
  <c r="M690" i="1" s="1"/>
  <c r="D119" i="9" s="1"/>
  <c r="K688" i="1"/>
  <c r="M688" i="1" s="1"/>
  <c r="I87" i="9" s="1"/>
  <c r="K669" i="1"/>
  <c r="M669" i="1" s="1"/>
  <c r="D23" i="9" s="1"/>
  <c r="K707" i="1"/>
  <c r="M707" i="1" s="1"/>
  <c r="G183" i="9" s="1"/>
  <c r="K702" i="1"/>
  <c r="K679" i="1"/>
  <c r="K693" i="1"/>
  <c r="K710" i="1"/>
  <c r="K705" i="1"/>
  <c r="M705" i="1" s="1"/>
  <c r="E183" i="9" s="1"/>
  <c r="K699" i="1"/>
  <c r="K696" i="1"/>
  <c r="M696" i="1" s="1"/>
  <c r="C151" i="9" s="1"/>
  <c r="K684" i="1"/>
  <c r="M684" i="1" s="1"/>
  <c r="E87" i="9" s="1"/>
  <c r="K704" i="1"/>
  <c r="K709" i="1"/>
  <c r="M709" i="1" s="1"/>
  <c r="I183" i="9" s="1"/>
  <c r="K670" i="1"/>
  <c r="K677" i="1"/>
  <c r="K712" i="1"/>
  <c r="M712" i="1" s="1"/>
  <c r="E215" i="9" s="1"/>
  <c r="K676" i="1"/>
  <c r="M676" i="1" s="1"/>
  <c r="D55" i="9" s="1"/>
  <c r="K682" i="1"/>
  <c r="M682" i="1" s="1"/>
  <c r="C87" i="9" s="1"/>
  <c r="K694" i="1"/>
  <c r="M694" i="1" s="1"/>
  <c r="H119" i="9" s="1"/>
  <c r="K681" i="1"/>
  <c r="K711" i="1"/>
  <c r="M711" i="1" s="1"/>
  <c r="D215" i="9" s="1"/>
  <c r="K689" i="1"/>
  <c r="M689" i="1" s="1"/>
  <c r="C119" i="9" s="1"/>
  <c r="K716" i="1"/>
  <c r="K697" i="1"/>
  <c r="M697" i="1" s="1"/>
  <c r="D151" i="9" s="1"/>
  <c r="K713" i="1"/>
  <c r="M713" i="1" s="1"/>
  <c r="F215" i="9" s="1"/>
  <c r="K678" i="1"/>
  <c r="M678" i="1" s="1"/>
  <c r="F55" i="9" s="1"/>
  <c r="K703" i="1"/>
  <c r="K706" i="1"/>
  <c r="K708" i="1"/>
  <c r="M708" i="1" s="1"/>
  <c r="H183" i="9" s="1"/>
  <c r="K675" i="1"/>
  <c r="M675" i="1" s="1"/>
  <c r="C55" i="9" s="1"/>
  <c r="K674" i="1"/>
  <c r="M674" i="1" s="1"/>
  <c r="I23" i="9" s="1"/>
  <c r="K698" i="1"/>
  <c r="M698" i="1" s="1"/>
  <c r="E151" i="9" s="1"/>
  <c r="K673" i="1"/>
  <c r="M673" i="1" s="1"/>
  <c r="H23" i="9" s="1"/>
  <c r="K695" i="1"/>
  <c r="M695" i="1" s="1"/>
  <c r="I119" i="9" s="1"/>
  <c r="K701" i="1"/>
  <c r="M701" i="1" s="1"/>
  <c r="H151" i="9" s="1"/>
  <c r="M704" i="1"/>
  <c r="D183" i="9" s="1"/>
  <c r="M710" i="1"/>
  <c r="C215" i="9" s="1"/>
  <c r="M679" i="1"/>
  <c r="G55" i="9" s="1"/>
  <c r="M699" i="1"/>
  <c r="F151" i="9" s="1"/>
  <c r="M703" i="1"/>
  <c r="C183" i="9" s="1"/>
  <c r="M672" i="1"/>
  <c r="G23" i="9" s="1"/>
  <c r="M702" i="1"/>
  <c r="I151" i="9" s="1"/>
  <c r="M670" i="1"/>
  <c r="E23" i="9" s="1"/>
  <c r="L715" i="1"/>
  <c r="M668" i="1"/>
  <c r="C23" i="9" l="1"/>
  <c r="M715" i="1"/>
  <c r="K715" i="1"/>
</calcChain>
</file>

<file path=xl/sharedStrings.xml><?xml version="1.0" encoding="utf-8"?>
<sst xmlns="http://schemas.openxmlformats.org/spreadsheetml/2006/main" count="4685" uniqueCount="1292">
  <si>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</si>
  <si>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</si>
  <si>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</si>
  <si>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</si>
  <si>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</si>
  <si>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</si>
  <si>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</si>
  <si>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</si>
  <si>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</si>
  <si>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</si>
  <si>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</si>
  <si>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</si>
  <si>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</si>
  <si>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</si>
  <si>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</si>
  <si>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</si>
  <si>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</si>
  <si>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</si>
  <si>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</si>
  <si>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</si>
  <si>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</si>
  <si>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</si>
  <si>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</si>
  <si>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</si>
  <si>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</si>
  <si>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</si>
  <si>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</si>
  <si>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</si>
  <si>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</si>
  <si>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</si>
  <si>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</si>
  <si>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</si>
  <si>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</si>
  <si>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</si>
  <si>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</si>
  <si>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</si>
  <si>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</si>
  <si>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</si>
  <si>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</si>
  <si>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</si>
  <si>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</si>
  <si>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</si>
  <si>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</si>
  <si>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</si>
  <si>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</si>
  <si>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</si>
  <si>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</si>
  <si>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</si>
  <si>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</si>
  <si>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</si>
  <si>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</si>
  <si>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</si>
  <si>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</si>
  <si>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</si>
  <si>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</si>
  <si>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</si>
  <si>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</si>
  <si>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</si>
  <si>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</si>
  <si>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</si>
  <si>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</si>
  <si>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</si>
  <si>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</si>
  <si>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</si>
  <si>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</si>
  <si>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</si>
  <si>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</si>
  <si>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</si>
  <si>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</si>
  <si>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</si>
  <si>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</si>
  <si>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</si>
  <si>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</si>
  <si>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</si>
  <si>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</si>
  <si>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</si>
  <si>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</si>
  <si>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</si>
  <si>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</si>
  <si>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</si>
  <si>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</si>
  <si>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</si>
  <si>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</si>
  <si>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</si>
  <si>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</si>
  <si>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</si>
  <si>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</si>
  <si>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</si>
  <si>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</si>
  <si>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</si>
  <si>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</si>
  <si>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</si>
  <si>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</si>
  <si>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</si>
  <si>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</si>
  <si>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</si>
  <si>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</si>
  <si>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</si>
  <si>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</si>
  <si>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</si>
  <si>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</si>
  <si>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</si>
  <si>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</si>
  <si>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</si>
  <si>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</si>
  <si>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</si>
  <si>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</si>
  <si>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</si>
  <si>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</si>
  <si>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</si>
  <si>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</si>
  <si>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</si>
  <si>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</si>
  <si>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</si>
  <si>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</si>
  <si>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</si>
  <si>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</si>
  <si>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</si>
  <si>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</si>
  <si>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</si>
  <si>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</si>
  <si>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</si>
  <si>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</si>
  <si>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</si>
  <si>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</si>
  <si>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</si>
  <si>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</si>
  <si>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</si>
  <si>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</si>
  <si>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</si>
  <si>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</si>
  <si>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</si>
  <si>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</si>
  <si>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</si>
  <si>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</si>
  <si>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</si>
  <si>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</si>
  <si>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</si>
  <si>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</si>
  <si>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</si>
  <si>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</si>
  <si>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</si>
  <si>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</si>
  <si>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</si>
  <si>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</si>
  <si>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</si>
  <si>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</si>
  <si>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</si>
  <si>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</si>
  <si>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</si>
  <si>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</si>
  <si>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</si>
  <si>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</si>
  <si>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</si>
  <si>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</si>
  <si>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</si>
  <si>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</si>
  <si>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</si>
  <si>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</si>
  <si>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</si>
  <si>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</si>
  <si>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</si>
  <si>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</si>
  <si>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</si>
  <si>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</si>
  <si>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</si>
  <si>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</si>
  <si>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</si>
  <si>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</si>
  <si>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</si>
  <si>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</si>
  <si>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</si>
  <si>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</si>
  <si>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</si>
  <si>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</si>
  <si>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</si>
  <si>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</si>
  <si>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</si>
  <si>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</si>
  <si>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</si>
  <si>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</si>
  <si>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</si>
  <si>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</si>
  <si>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</si>
  <si>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</si>
  <si>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</si>
  <si>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</si>
  <si>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</si>
  <si>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</si>
  <si>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</si>
  <si>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</si>
  <si>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</si>
  <si>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</si>
  <si>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</si>
  <si>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</si>
  <si>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</si>
  <si>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</si>
  <si>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</si>
  <si>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</si>
  <si>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</si>
  <si>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</si>
  <si>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</si>
  <si>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</si>
  <si>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</si>
  <si>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</si>
  <si>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</si>
  <si>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</si>
  <si>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</si>
  <si>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</si>
  <si>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</si>
  <si>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</si>
  <si>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</si>
  <si>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</si>
  <si>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</si>
  <si>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</si>
  <si>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</si>
  <si>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</si>
  <si>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</si>
  <si>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</si>
  <si>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</si>
  <si>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</si>
  <si>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</si>
  <si>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</si>
  <si>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</si>
  <si>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</si>
  <si>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</si>
  <si>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</si>
  <si>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</si>
  <si>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</si>
  <si>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</si>
  <si>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</si>
  <si>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</si>
  <si>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</si>
  <si>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</si>
  <si>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</si>
  <si>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</si>
  <si>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</si>
  <si>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</si>
  <si>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</si>
  <si>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</si>
  <si>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</si>
  <si>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</si>
  <si>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</si>
  <si>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</si>
  <si>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</si>
  <si>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</si>
  <si>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</si>
  <si>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</si>
  <si>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</si>
  <si>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</si>
  <si>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</si>
  <si>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</si>
  <si>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</si>
  <si>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</si>
  <si>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</si>
  <si>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</si>
  <si>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</si>
  <si>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</si>
  <si>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</si>
  <si>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</si>
  <si>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</si>
  <si>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</si>
  <si>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</si>
  <si>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</si>
  <si>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</si>
  <si>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</si>
  <si>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</si>
  <si>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</si>
  <si>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</si>
  <si>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</si>
  <si>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</si>
  <si>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</si>
  <si>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</si>
  <si>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</si>
  <si>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</si>
  <si>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</si>
  <si>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</si>
  <si>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</si>
  <si>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</si>
  <si>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</si>
  <si>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</si>
  <si>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</si>
  <si>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</si>
  <si>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</si>
  <si>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</si>
  <si>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</si>
  <si>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</si>
  <si>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</si>
  <si>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</si>
  <si>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</si>
  <si>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</si>
  <si>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</si>
  <si>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</si>
  <si>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</si>
  <si>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</si>
  <si>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</si>
  <si>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</si>
  <si>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</si>
  <si>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</si>
  <si>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</si>
  <si>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</si>
  <si>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</si>
  <si>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</si>
  <si>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</si>
  <si>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</si>
  <si>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</si>
  <si>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</si>
  <si>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</si>
  <si>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</si>
  <si>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</si>
  <si>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</si>
  <si>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</si>
  <si>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</si>
  <si>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</si>
  <si>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</si>
  <si>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</si>
  <si>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</si>
  <si>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</si>
  <si>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</si>
  <si>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</si>
  <si>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</si>
  <si>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</si>
  <si>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</si>
  <si>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</si>
  <si>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</si>
  <si>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</si>
  <si>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</si>
  <si>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</si>
  <si>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</si>
  <si>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</si>
  <si>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</si>
  <si>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</si>
  <si>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</si>
  <si>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</si>
  <si>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</si>
  <si>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</si>
  <si>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</si>
  <si>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</si>
  <si>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</si>
  <si>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</si>
  <si>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</si>
  <si>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</si>
  <si>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</si>
  <si>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</si>
  <si>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</si>
  <si>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</si>
  <si>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</si>
  <si>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</si>
  <si>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</si>
  <si>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</si>
  <si>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</si>
  <si>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</si>
  <si>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</si>
  <si>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</si>
  <si>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</si>
  <si>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</si>
  <si>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</si>
  <si>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</si>
  <si>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</si>
  <si>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</si>
  <si>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</si>
  <si>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</si>
  <si>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</si>
  <si>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</si>
  <si>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</si>
  <si>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</si>
  <si>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</si>
  <si>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</si>
  <si>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</si>
  <si>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</si>
  <si>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</si>
  <si>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</si>
  <si>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</si>
  <si>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</si>
  <si>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</si>
  <si>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</si>
  <si>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</si>
  <si>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</si>
  <si>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</si>
  <si>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</si>
  <si>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</si>
  <si>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</si>
  <si>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</si>
  <si>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</si>
  <si>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</si>
  <si>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</si>
  <si>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</si>
  <si>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</si>
  <si>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</si>
  <si>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</si>
  <si>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</si>
  <si>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</si>
  <si>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</si>
  <si>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</si>
  <si>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</si>
  <si>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</si>
  <si>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</si>
  <si>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</si>
  <si>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</si>
  <si>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</si>
  <si>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</si>
  <si>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</si>
  <si>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</si>
  <si>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</si>
  <si>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</si>
  <si>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</si>
  <si>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</si>
  <si>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</si>
  <si>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</si>
  <si>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</si>
  <si>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</si>
  <si>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</si>
  <si>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</si>
  <si>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</si>
  <si>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</si>
  <si>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</si>
  <si>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</si>
  <si>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</si>
  <si>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</si>
  <si>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</si>
  <si>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</si>
  <si>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</si>
  <si>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</si>
  <si>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</si>
  <si>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</si>
  <si>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</si>
  <si>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</si>
  <si>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</si>
  <si>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</si>
  <si>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</si>
  <si>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</si>
  <si>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</si>
  <si>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</si>
  <si>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</si>
  <si>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</si>
  <si>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</si>
  <si>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</si>
  <si>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</si>
  <si>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</si>
  <si>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</si>
  <si>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</si>
  <si>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</si>
  <si>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</si>
  <si>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</si>
  <si>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</si>
  <si>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</si>
  <si>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</si>
  <si>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</si>
  <si>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</si>
  <si>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</si>
  <si>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</si>
  <si>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</si>
  <si>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</si>
  <si>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</si>
  <si>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</si>
  <si>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</si>
  <si>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</si>
  <si>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</si>
  <si>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</si>
  <si>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</si>
  <si>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</si>
  <si>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</si>
  <si>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</si>
  <si>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</si>
  <si>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</si>
  <si>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</si>
  <si>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</si>
  <si>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</si>
  <si>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</si>
  <si>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</si>
  <si>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</si>
  <si>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</si>
  <si>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</si>
  <si>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</si>
  <si>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</si>
  <si>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</si>
  <si>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</si>
  <si>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</si>
  <si>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</si>
  <si>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</si>
  <si>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</si>
  <si>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</si>
  <si>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</si>
  <si>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</si>
  <si>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</si>
  <si>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</si>
  <si>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</si>
  <si>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</si>
  <si>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</si>
  <si>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</si>
  <si>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</si>
  <si>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</si>
  <si>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</si>
  <si>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</si>
  <si>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</si>
  <si>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</si>
  <si>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</si>
  <si>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</si>
  <si>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</si>
  <si>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</si>
  <si>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</si>
  <si>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</si>
  <si>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</si>
  <si>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</si>
  <si>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</si>
  <si>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</si>
  <si>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</si>
  <si>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</si>
  <si>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</si>
  <si>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</si>
  <si>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</si>
  <si>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</si>
  <si>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</si>
  <si>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</si>
  <si>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</si>
  <si>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</si>
  <si>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</si>
  <si>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</si>
  <si>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</si>
  <si>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</si>
  <si>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</si>
  <si>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</si>
  <si>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</si>
  <si>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</si>
  <si>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</si>
  <si>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</si>
  <si>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</si>
  <si>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</si>
  <si>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</si>
  <si>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</si>
  <si>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</si>
  <si>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</si>
  <si>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</si>
  <si>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</si>
  <si>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</si>
  <si>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</si>
  <si>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</si>
  <si>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</si>
  <si>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</si>
  <si>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</si>
  <si>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</si>
  <si>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</si>
  <si>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</si>
  <si>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</si>
  <si>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</si>
  <si>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</si>
  <si>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</si>
  <si>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</si>
  <si>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</si>
  <si>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</si>
  <si>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</si>
  <si>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</si>
  <si>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</si>
  <si>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</si>
  <si>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</si>
  <si>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</si>
  <si>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</si>
  <si>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</si>
  <si>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</si>
  <si>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</si>
  <si>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</si>
  <si>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</si>
  <si>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</si>
  <si>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</si>
  <si>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</si>
  <si>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</si>
  <si>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</si>
  <si>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</si>
  <si>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</si>
  <si>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</si>
  <si>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</si>
  <si>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</si>
  <si>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</si>
  <si>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</si>
  <si>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</si>
  <si>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</si>
  <si>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</si>
  <si>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</si>
  <si>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</si>
  <si>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</si>
  <si>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</si>
  <si>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</si>
  <si>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</si>
  <si>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</si>
  <si>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</si>
  <si>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</si>
  <si>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</si>
  <si>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</si>
  <si>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</si>
  <si>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</si>
  <si>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</si>
  <si>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</si>
  <si>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</si>
  <si>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</si>
  <si>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</si>
  <si>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</si>
  <si>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</si>
  <si>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</si>
  <si>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</si>
  <si>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</si>
  <si>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</si>
  <si>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</si>
  <si>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</si>
  <si>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</si>
  <si>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</si>
  <si>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</si>
  <si>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</si>
  <si>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</si>
  <si>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</si>
  <si>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</si>
  <si>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</si>
  <si>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</si>
  <si>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</si>
  <si>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</si>
  <si>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</si>
  <si>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</si>
  <si>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</si>
  <si>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</si>
  <si>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</si>
  <si>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</si>
  <si>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</si>
  <si>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</si>
  <si>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</si>
  <si>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</si>
  <si>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</si>
  <si>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</si>
  <si>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</si>
  <si>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</si>
  <si>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</si>
  <si>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</si>
  <si>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</si>
  <si>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</si>
  <si>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</si>
  <si>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</si>
  <si>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</si>
  <si>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</si>
  <si>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</si>
  <si>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</si>
  <si>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</si>
  <si>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</si>
  <si>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</si>
  <si>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</si>
  <si>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</si>
  <si>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</si>
  <si>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</si>
  <si>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</si>
  <si>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</si>
  <si>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</si>
  <si>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</si>
  <si>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</si>
  <si>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</si>
  <si>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</si>
  <si>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</si>
  <si>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</si>
  <si>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</si>
  <si>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</si>
  <si>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</si>
  <si>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</si>
  <si>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</si>
  <si>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</si>
  <si>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</si>
  <si>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</si>
  <si>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</si>
  <si>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</si>
  <si>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</si>
  <si>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</si>
  <si>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</si>
  <si>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</si>
  <si>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</si>
  <si>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</si>
  <si>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</si>
  <si>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</si>
  <si>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</si>
  <si>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</si>
  <si>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</si>
  <si>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</si>
  <si>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</si>
  <si>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</si>
  <si>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</si>
  <si>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</si>
  <si>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</si>
  <si>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</si>
  <si>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</si>
  <si>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</si>
  <si>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</si>
  <si>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</si>
  <si>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</si>
  <si>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</si>
  <si>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</si>
  <si>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</si>
  <si>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</si>
  <si>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</si>
  <si>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</si>
  <si>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</si>
  <si>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</si>
  <si>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</si>
  <si>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</si>
  <si>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</si>
  <si>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</si>
  <si>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</si>
  <si>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</si>
  <si>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</si>
  <si>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</si>
  <si>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</si>
  <si>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</si>
  <si>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</si>
  <si>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</si>
  <si>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</si>
  <si>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</si>
  <si>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</si>
  <si>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</si>
  <si>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</si>
  <si>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</si>
  <si>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</si>
  <si>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</si>
  <si>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</si>
  <si>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</si>
  <si>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</si>
  <si>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</si>
  <si>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</si>
  <si>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</si>
  <si>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</si>
  <si>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</si>
  <si>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</si>
  <si>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</si>
  <si>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</si>
  <si>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</si>
  <si>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</si>
  <si>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</si>
  <si>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</si>
  <si>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</si>
  <si>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</si>
  <si>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</si>
  <si>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</si>
  <si>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</si>
  <si>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</si>
  <si>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</si>
  <si>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</si>
  <si>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</si>
  <si>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</si>
  <si>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</si>
  <si>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</si>
  <si>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</si>
  <si>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</si>
  <si>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</si>
  <si>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</si>
  <si>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</si>
  <si>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</si>
  <si>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</si>
  <si>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</si>
  <si>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</si>
  <si>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</si>
  <si>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</si>
  <si>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</si>
  <si>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</si>
  <si>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</si>
  <si>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</si>
  <si>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</si>
  <si>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</si>
  <si>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</si>
  <si>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</si>
  <si>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</si>
  <si>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</si>
  <si>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</si>
  <si>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</si>
  <si>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</si>
  <si>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</si>
  <si>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</si>
  <si>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</si>
  <si>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</si>
  <si>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</si>
  <si>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</si>
  <si>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</si>
  <si>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</si>
  <si>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</si>
  <si>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</si>
  <si>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</si>
  <si>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</si>
  <si>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</si>
  <si>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</si>
  <si>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</si>
  <si>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</si>
  <si>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</si>
  <si>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</si>
  <si>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</si>
  <si>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</si>
  <si>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</si>
  <si>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</si>
  <si>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</si>
  <si>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</si>
  <si>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</si>
  <si>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</si>
  <si>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</si>
  <si>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</si>
  <si>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</si>
  <si>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</si>
  <si>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</si>
  <si>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</si>
  <si>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</si>
  <si>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</si>
  <si>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</si>
  <si>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</si>
  <si>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</si>
  <si>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</si>
  <si>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</si>
  <si>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</si>
  <si>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</si>
  <si>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</si>
  <si>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</si>
  <si>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</si>
  <si>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</si>
  <si>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</si>
  <si>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</si>
  <si>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</si>
  <si>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</si>
  <si>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</si>
  <si>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</si>
  <si>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</si>
  <si>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</si>
  <si>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</si>
  <si>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</si>
  <si>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</si>
  <si>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</si>
  <si>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</si>
  <si>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</si>
  <si>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</si>
  <si>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</si>
  <si>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</si>
  <si>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</si>
  <si>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</si>
  <si>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</si>
  <si>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</si>
  <si>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</si>
  <si>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</si>
  <si>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</si>
  <si>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</si>
  <si>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</si>
  <si>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</si>
  <si>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</si>
  <si>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</si>
  <si>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</si>
  <si>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</si>
  <si>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</si>
  <si>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</si>
  <si>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</si>
  <si>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</si>
  <si>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</si>
  <si>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</si>
  <si>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</si>
  <si>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</si>
  <si>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</si>
  <si>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</si>
  <si>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</si>
  <si>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</si>
  <si>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</si>
  <si>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</si>
  <si>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</si>
  <si>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</si>
  <si>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</si>
  <si>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</si>
  <si>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</si>
  <si>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</si>
  <si>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</si>
  <si>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</si>
  <si>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</si>
  <si>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</si>
  <si>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</si>
  <si>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</si>
  <si>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</si>
  <si>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</si>
  <si>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</si>
  <si>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</si>
  <si>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</si>
  <si>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</si>
  <si>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</si>
  <si>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</si>
  <si>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</si>
  <si>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</si>
  <si>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</si>
  <si>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</si>
  <si>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</si>
  <si>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</si>
  <si>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</si>
  <si>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</si>
  <si>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</si>
  <si>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</si>
  <si>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</si>
  <si>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</si>
  <si>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</si>
  <si>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</si>
  <si>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</si>
  <si>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</si>
  <si>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</si>
  <si>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</si>
  <si>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</si>
  <si>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</si>
  <si>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</si>
  <si>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</si>
  <si>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</si>
  <si>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</si>
  <si>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</si>
  <si>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</si>
  <si>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</si>
  <si>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</si>
  <si>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</si>
  <si>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</si>
  <si>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</si>
  <si>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</si>
  <si>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</si>
  <si>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</si>
  <si>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</si>
  <si>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</si>
  <si>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</si>
  <si>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</si>
  <si>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</si>
  <si>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</si>
  <si>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</si>
  <si>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</si>
  <si>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</si>
  <si>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</si>
  <si>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</si>
  <si>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</si>
  <si>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</si>
  <si>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</si>
  <si>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</si>
  <si>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</si>
  <si>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</si>
  <si>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</si>
  <si>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</si>
  <si>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</si>
  <si>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</si>
  <si>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</si>
  <si>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</si>
  <si>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</si>
  <si>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</si>
  <si>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</si>
  <si>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</si>
  <si>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</si>
  <si>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</si>
  <si>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</si>
  <si>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</si>
  <si>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</si>
  <si>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</si>
  <si>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</si>
  <si>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</si>
  <si>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</si>
  <si>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</si>
  <si>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</si>
  <si>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</si>
  <si>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</si>
  <si>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</si>
  <si>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</si>
  <si>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</si>
  <si>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</si>
  <si>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</si>
  <si>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</si>
  <si>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</si>
  <si>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</si>
  <si>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</si>
  <si>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</si>
  <si>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</si>
  <si>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</si>
  <si>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</si>
  <si>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</si>
  <si>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</si>
  <si>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</si>
  <si>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</si>
  <si>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</si>
  <si>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</si>
  <si>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</si>
  <si>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</si>
  <si>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</si>
  <si>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</si>
  <si>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</si>
  <si>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</si>
  <si>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</si>
  <si>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</si>
  <si>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</si>
  <si>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</si>
  <si>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</si>
  <si>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</si>
  <si>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</si>
  <si>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</si>
  <si>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</si>
  <si>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</si>
  <si>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</si>
  <si>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</si>
  <si>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</si>
  <si>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</si>
  <si>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</si>
  <si>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</si>
  <si>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</si>
  <si>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</si>
  <si>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</si>
  <si>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</si>
  <si>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</si>
  <si>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</si>
  <si>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</si>
  <si>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</si>
  <si>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</si>
  <si>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</si>
  <si>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</si>
  <si>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</si>
  <si>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</si>
  <si>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</si>
  <si>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</si>
  <si>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</si>
  <si>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</si>
  <si>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</si>
  <si>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</si>
  <si>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</si>
  <si>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</si>
  <si>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</si>
  <si>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</si>
  <si>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</si>
  <si>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</si>
  <si>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</si>
  <si>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</si>
  <si>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</si>
  <si>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</si>
  <si>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</si>
  <si>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</si>
  <si>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</si>
  <si>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</si>
  <si>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</si>
  <si>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</si>
  <si>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</si>
  <si>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</si>
  <si>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</si>
  <si>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</si>
  <si>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</si>
  <si>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</si>
  <si>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</si>
  <si>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</si>
  <si>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</si>
  <si>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</si>
  <si>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</si>
  <si>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</si>
  <si>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</si>
  <si>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</si>
  <si>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</si>
  <si>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</si>
  <si>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</si>
  <si>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</si>
  <si>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</si>
  <si>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</si>
  <si>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</si>
  <si>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</si>
  <si>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</si>
  <si>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</si>
  <si>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</si>
  <si>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</si>
  <si>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</si>
  <si>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</si>
  <si>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</si>
  <si>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</si>
  <si>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</si>
  <si>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</si>
  <si>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</si>
  <si>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</si>
  <si>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</si>
  <si>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</si>
  <si>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</si>
  <si>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</si>
  <si>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</si>
  <si>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</si>
  <si>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</si>
  <si>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</si>
  <si>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</si>
  <si>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</si>
  <si>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</si>
  <si>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</si>
  <si>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</si>
  <si>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</si>
  <si>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</si>
  <si>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</si>
  <si>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</si>
  <si>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</si>
  <si>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</si>
  <si>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</si>
  <si>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</si>
  <si>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</si>
  <si>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</si>
  <si>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</si>
  <si>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</si>
  <si>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</si>
  <si>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</si>
  <si>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</si>
  <si>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</si>
  <si>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</si>
  <si>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</si>
  <si>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</si>
  <si>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</si>
  <si>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</si>
  <si>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</si>
  <si>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</si>
  <si>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</si>
  <si>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</si>
  <si>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</si>
  <si>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</si>
  <si>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</si>
  <si>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</si>
  <si>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</si>
  <si>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</si>
  <si>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</si>
  <si>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</si>
  <si>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</si>
  <si>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</si>
  <si>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</si>
  <si>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</si>
  <si>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</si>
  <si>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</si>
  <si>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</si>
  <si>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</si>
  <si>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</si>
  <si>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</si>
  <si>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</si>
  <si>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</si>
  <si>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</si>
  <si>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</si>
  <si>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</si>
  <si>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</si>
  <si>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</si>
  <si>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</si>
  <si>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</si>
  <si>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</si>
  <si>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</si>
  <si>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</si>
  <si>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</si>
  <si>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</si>
  <si>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</si>
  <si>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</si>
  <si>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</si>
  <si>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</si>
  <si>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</si>
  <si>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</si>
  <si>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</si>
  <si>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</si>
  <si>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</si>
  <si>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</si>
  <si>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</si>
  <si>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</si>
  <si>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</si>
  <si>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</si>
  <si>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</si>
  <si>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</si>
  <si>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</si>
  <si>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</si>
  <si>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</si>
  <si>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</si>
  <si>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</si>
  <si>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</si>
  <si>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</si>
  <si>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</si>
  <si>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</si>
  <si>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</si>
  <si>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</si>
  <si>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</si>
  <si>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</si>
  <si>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</si>
  <si>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</si>
  <si>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</si>
  <si>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</si>
  <si>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</si>
  <si>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</si>
  <si>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</si>
  <si>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</si>
  <si>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</si>
  <si>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</si>
  <si>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</si>
  <si>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</si>
  <si>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</si>
  <si>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</si>
  <si>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</si>
  <si>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</si>
  <si>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</si>
  <si>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</si>
  <si>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</si>
  <si>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</si>
  <si>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</si>
  <si>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</si>
  <si>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</si>
  <si>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</si>
  <si>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</si>
  <si>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</si>
  <si>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</si>
  <si>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</si>
  <si>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</si>
  <si>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</si>
  <si>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</si>
  <si>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</si>
  <si>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</si>
  <si>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</si>
  <si>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</si>
  <si>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</si>
  <si>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</si>
  <si>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</si>
  <si>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</si>
  <si>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</si>
  <si>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</si>
  <si>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</si>
  <si>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</si>
  <si>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</si>
  <si>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</si>
  <si>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</si>
  <si>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</si>
  <si>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</si>
  <si>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</si>
  <si>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</si>
  <si>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</si>
  <si>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</si>
  <si>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</si>
  <si>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</si>
  <si>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</si>
  <si>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</si>
  <si>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</si>
  <si>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</si>
  <si>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</si>
  <si>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</si>
  <si>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</si>
  <si>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</si>
  <si>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</si>
  <si>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</si>
  <si>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</si>
  <si>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</si>
  <si>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</si>
  <si>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</si>
  <si>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</si>
  <si>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</si>
  <si>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</si>
  <si>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</si>
  <si>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</si>
  <si>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</si>
  <si>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</si>
  <si>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</si>
  <si>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</si>
  <si>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</si>
  <si>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</si>
  <si>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</si>
  <si>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</si>
  <si>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</si>
  <si>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</si>
  <si>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</si>
  <si>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</si>
  <si>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</si>
  <si>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</si>
  <si>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</si>
  <si>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</si>
  <si>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</si>
  <si>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</si>
  <si>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</si>
  <si>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</si>
  <si>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</si>
  <si>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</si>
  <si>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</si>
  <si>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</si>
  <si>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</si>
  <si>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</si>
  <si>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</si>
  <si>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</si>
  <si>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</si>
  <si>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</si>
  <si>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</si>
  <si>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</si>
  <si>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</si>
  <si>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06/30/2017</t>
  </si>
  <si>
    <t>2016</t>
  </si>
  <si>
    <t>Dale Zender</t>
  </si>
  <si>
    <t>Eric Brettner</t>
  </si>
  <si>
    <t>206</t>
  </si>
  <si>
    <t>United General Medical Center</t>
  </si>
  <si>
    <t>2000 Hospital Drive</t>
  </si>
  <si>
    <t>Sedro-Woolley, WA  98284</t>
  </si>
  <si>
    <t>Skagit</t>
  </si>
  <si>
    <t>360-856-6021</t>
  </si>
  <si>
    <t>360-856-7204</t>
  </si>
  <si>
    <t>6210 Swing Beds – Volume increased 119.4% and operating expense increased 447.0%. The swing bed unit at UGMC began service in September 2015 (FY16); FY16 only includes 10 months’ worth of data. Additionally, as the new department became more established, volumes began to pick up towards the end of FY16 and continued into FY17. Operating expense increase is due to an increase in other purchased services.</t>
  </si>
  <si>
    <t>7020 Surgical Services – Volume increased 26.46% and operating expense decreased by 8.25%. The lower operating expense is primarily due to a decrease in salaries &amp; wages and employee benefits, with FTEs decreasing from 35 in FY16 to 14 in FY17.</t>
  </si>
  <si>
    <t>7030 Recovery Room – Volume increased 36.82% and operating expense increased 528.94%. In FY17, dedicated staff was re-allocated to this department which was previously charged through OR.</t>
  </si>
  <si>
    <t>7040 Anesthesiology – Volume increased 61.74% and operating expenses decreased 10.22%. New Anesthesiology locations were added to stat, resulting in increased volume.</t>
  </si>
  <si>
    <t>7180 Respiratory Therapy – Volume increased 67.59% and operating expense decreased 0.63%. Primary stat switched to Procedures with CareConnect in 5/2016. FY16 volume is annualized RVUs as we didn’t have procedures. Volume was switched to Procedures in FY17.</t>
  </si>
  <si>
    <t>7200 Physical Therapy – Volume increased 17.23% and operating expense decreased 24.69%. Primary stat switched to Procedures with CareConnect in 5/2016. FY16 volume is annualized Workload Units as we didn’t have procedures. Volume was switched to Procedures in FY17.</t>
  </si>
  <si>
    <t xml:space="preserve">7250 Short Stay – Volume increased 269.29% and operating expenses increased 718.14%. Unit of measure changed from Hours to Patients to be inline with DOH stat category. In addition, during FY17 both Wound Care and OP Infusion were included in this category. </t>
  </si>
  <si>
    <t>PeaceHealth United General Medical Center</t>
  </si>
  <si>
    <t>Signature of</t>
  </si>
  <si>
    <t xml:space="preserve">x        </t>
  </si>
  <si>
    <t>Unit of measure increased 12.5% and operating expenses increased 121.5%. Prior to FY18, most of the costs and services associated with swing bed patients fell into the ACU at UGMC. In FY18, the Swing Bed unit started accounting for expenses using its own budgeted department. The primary variance is due to ambulance transport charges, and the dollar amount is non-material ($1,889).</t>
  </si>
  <si>
    <r>
      <t>·</t>
    </r>
    <r>
      <rPr>
        <sz val="7"/>
        <rFont val="Times New Roman"/>
        <family val="1"/>
      </rPr>
      <t xml:space="preserve">        </t>
    </r>
    <r>
      <rPr>
        <sz val="11"/>
        <rFont val="Calibri"/>
        <family val="2"/>
      </rPr>
      <t>Unit of measure decreased 5.5% and operating expenses increased 18.9%.  There was a reorganization of new and existing staff across Surgical Services departments, primarily RN’s, with increased education expenses.  RN union contracts were also increased for alignment with St. Joseph Medical Center. Depreciation also increased due to capital purchases.</t>
    </r>
  </si>
  <si>
    <t>·        Unit of measure decreased 17.7% and operating expenses increased 10.1%. Increase of operating expense is due to depreciation of moveable equipment that went into service on 10/31/17. Capital and Minor Medical EQ purchases also increased supply expense over FY17.</t>
  </si>
  <si>
    <t>Unit of measure increased 9.72% and operating expenses decreased 17.92%. Reduction in operating expenses is due to decrease in clinical purchased services from a move to Quest labs. Starting 7/1/17, PeaceHealth shifted all inventory out of PeaceHealth’s system and into Quest’s.</t>
  </si>
  <si>
    <t>Unit of measure decreased 7.67% and operating expenses increased 18.64%. Radiation Therapy experienced a re-allocation of staffing that is charged to this department.  Also, expenses for Professional Fees and Licenses increased in 2018.</t>
  </si>
  <si>
    <t>Unit of measure remained the same and operating expenses increased 45.44%. Increase to expenses due to facility upgrade projects that were required to be expensed, such as flooring and electrical.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</si>
</sst>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_)"/>
    <numFmt numFmtId="165" formatCode="0_);\(0\)"/>
  </numFmts>
  <fonts count="27"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name val="Calibri"/>
      <family val="2"/>
    </font>
    <font>
      <sz val="11"/>
      <color theme="1"/>
      <name val="Calibri"/>
      <family val="2"/>
      <scheme val="minor"/>
    </font>
    <font>
      <sz val="10"/>
      <color theme="1"/>
      <name val="Calibri"/>
      <family val="2"/>
      <scheme val="minor"/>
    </font>
    <font>
      <sz val="10"/>
      <color theme="1"/>
      <name val="Arial"/>
      <family val="2"/>
    </font>
    <font>
      <sz val="11"/>
      <name val="Comic Sans MS"/>
      <family val="4"/>
    </font>
    <font>
      <sz val="10"/>
      <name val="Arial Narrow"/>
      <family val="2"/>
    </font>
    <font>
      <sz val="9"/>
      <name val="Tahoma"/>
      <family val="2"/>
    </font>
    <font>
      <sz val="10"/>
      <color indexed="8"/>
      <name val="MS Sans Serif"/>
    </font>
    <font>
      <b/>
      <sz val="15.95"/>
      <color indexed="8"/>
      <name val="Times New Roman"/>
      <family val="1"/>
    </font>
    <font>
      <u/>
      <sz val="10"/>
      <color theme="10"/>
      <name val="MS Sans Serif"/>
      <family val="2"/>
    </font>
    <font>
      <sz val="10"/>
      <color indexed="8"/>
      <name val="MS Sans Serif"/>
      <family val="2"/>
    </font>
    <font>
      <sz val="11"/>
      <name val="Symbol"/>
      <family val="1"/>
      <charset val="2"/>
    </font>
    <font>
      <sz val="7"/>
      <name val="Times New Roman"/>
      <family val="1"/>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8">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37" fontId="6" fillId="0" borderId="0"/>
    <xf numFmtId="37" fontId="6" fillId="0" borderId="0"/>
    <xf numFmtId="37" fontId="6" fillId="0" borderId="0"/>
    <xf numFmtId="0" fontId="15" fillId="0" borderId="0"/>
    <xf numFmtId="0" fontId="16" fillId="0" borderId="0"/>
    <xf numFmtId="37" fontId="5" fillId="4" borderId="0" applyFill="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7" fillId="0" borderId="0"/>
    <xf numFmtId="0" fontId="17" fillId="0" borderId="0"/>
    <xf numFmtId="43" fontId="18" fillId="0" borderId="0" applyFont="0" applyFill="0" applyBorder="0" applyAlignment="0" applyProtection="0"/>
    <xf numFmtId="0" fontId="19" fillId="0" borderId="0"/>
    <xf numFmtId="43" fontId="15" fillId="0" borderId="0" applyFont="0" applyFill="0" applyBorder="0" applyAlignment="0" applyProtection="0"/>
    <xf numFmtId="0" fontId="20" fillId="0" borderId="0" applyNumberFormat="0" applyBorder="0" applyAlignment="0"/>
    <xf numFmtId="0" fontId="20" fillId="0" borderId="0" applyNumberFormat="0" applyBorder="0" applyAlignment="0"/>
    <xf numFmtId="43" fontId="18" fillId="0" borderId="0" applyFont="0" applyFill="0" applyBorder="0" applyAlignment="0" applyProtection="0"/>
    <xf numFmtId="0" fontId="21" fillId="0" borderId="0"/>
    <xf numFmtId="43" fontId="22" fillId="0" borderId="0" applyFont="0" applyFill="0" applyBorder="0" applyAlignment="0" applyProtection="0"/>
    <xf numFmtId="44" fontId="22"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9" fontId="22" fillId="0" borderId="0" applyFont="0" applyFill="0" applyBorder="0" applyAlignment="0" applyProtection="0"/>
  </cellStyleXfs>
  <cellXfs count="280">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5"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7" fontId="14" fillId="0" borderId="0" xfId="0" applyFont="1"/>
    <xf numFmtId="37" fontId="25" fillId="0" borderId="0" xfId="0" applyFont="1" applyAlignment="1">
      <alignment horizontal="left" vertical="center" indent="1"/>
    </xf>
    <xf numFmtId="37" fontId="9" fillId="3" borderId="0" xfId="0" applyFont="1" applyFill="1" applyAlignment="1" applyProtection="1">
      <alignment horizontal="center" vertical="center"/>
    </xf>
  </cellXfs>
  <cellStyles count="28">
    <cellStyle name="Comma" xfId="1" builtinId="3"/>
    <cellStyle name="Comma 10" xfId="16"/>
    <cellStyle name="Comma 2" xfId="10"/>
    <cellStyle name="Comma 2 2" xfId="11"/>
    <cellStyle name="Comma 3" xfId="18"/>
    <cellStyle name="Comma 32" xfId="21"/>
    <cellStyle name="Comma 4" xfId="23"/>
    <cellStyle name="Currency 2" xfId="24"/>
    <cellStyle name="Hyperlink" xfId="2" builtinId="8"/>
    <cellStyle name="Hyperlink 2" xfId="25"/>
    <cellStyle name="Normal" xfId="0" builtinId="0"/>
    <cellStyle name="Normal 10 10" xfId="12"/>
    <cellStyle name="Normal 148 2" xfId="20"/>
    <cellStyle name="Normal 185" xfId="6"/>
    <cellStyle name="Normal 2" xfId="7"/>
    <cellStyle name="Normal 2 2" xfId="8"/>
    <cellStyle name="Normal 2 3" xfId="19"/>
    <cellStyle name="Normal 2 4" xfId="26"/>
    <cellStyle name="Normal 3" xfId="3"/>
    <cellStyle name="Normal 3 10 2" xfId="13"/>
    <cellStyle name="Normal 3 2" xfId="5"/>
    <cellStyle name="Normal 3 2 2" xfId="14"/>
    <cellStyle name="Normal 4" xfId="22"/>
    <cellStyle name="Normal 41 2 2" xfId="15"/>
    <cellStyle name="Normal 5" xfId="17"/>
    <cellStyle name="Normal 6" xfId="4"/>
    <cellStyle name="Percent 2" xfId="9"/>
    <cellStyle name="Percent 3"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AT9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Balance%20Sheet_byNet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nuffile\ENUFFUSER\TestSys_UseOnly\Reports\In%20Production\System%20Reports\Balance%20Sheet_byNet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beirne.HURONCONSULTING\Local%20Settings\Temp\Benchmarking\Covenant\WFH%20Covenant%20Benchmarking%2003-05-09%20w%20Gaps_v2%20CT%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Balance%20Sheet_byNetwork.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je"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HILL\Local%20Settings\Temporary%20Internet%20Files\OLK63\PSR%20Settlement%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Workgrps\FIS\FinanceOnly\Reimbursement\01-Reimbursement\05%20-%20PHH\FY12\Medicaid\Medicaid%20Cost%20Statement\As-filed%20Cost%20Statement\FY12%20PHH%20Hospital%20DMAP%20form%2042_As-filed%20Based%20on%20As-fil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nuffile\enuffuser\budadv\reports\Network%20Folders\Network%20-%20PH%20Medical%20Group\MedGroupFinStmt-Interactiv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orkgrps\FIS\FinanceOnly\Reimbursement\01-Reimbursement\02%20-%20SHMC-UD\FY%2010\Medicaid\FY10%20SHMC-UD%20Hospital%20DMAP%20Form%2042_As-filed_Based%20on%20As-fil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Workgrps\Finance\Fixed%20Assets\Projects%20-%20Open\Lakefront%20MOB\HSW%20Pay%20Apps\2012%2001%20July%202011%20Pay%20App%2017\10438%20July%20Pay%20App%20%23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NWNetwork_Summary_061114%203P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RNERSTONE%20-%20Dan\WR%20Data%20loads\WR%20GL165%20July%20August%20Sept%202011%20Act%20Stats%20bgl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toncar\Local%20Settings\Temporary%20Internet%20Files\Content.Outlook\6HXEU6UM\Client%20Data\Peace%20Health\Benchmarking%20File\PeaceHealth%20Benchmarking%20File%202011-05-3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DOH%20Budget%20Stats%20TC.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Sheet5"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Workgrps\FIN\ACCTG\JOURNAL%20ENTRIES\FY17\11%20May\CO%20200\Reviewed\I-5%20ARO%20Accretion.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fusion.huronconsultinggroup.com/hec/wp/proj/SSM/Documentation/Labor/Analytics/Benchmarking/SSM_Benchmarking_File_2010.10.13(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DeptofHealth\FY2018\Annual%20Reports%20Supporting%20Documentation\UGMC%20fy18%20wsha%20payer%20mix%20allocations%20%20HBP%20NOT%20UPDATE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Workgrps\FIS\Accounting\Troy\FIXED%20ASSETS\FA%20Monthly%20Recon\PHOR\FY10\Plant%20Ledger%2006-10.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ownload"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MONTHLY\STATS\STATS9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ewollman\Local%20Settings\Temporary%20Internet%20Files\Content.Outlook\35YD3253\PHSJMC%2071200%20Imaging-MR%20SIP%2020110831%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JH%20Financial%20Data\JEs\LAWSON%20JE\FY2011%20Journal%20Entries\JE%20FY2011%2012%20Jun\10-SJHF%20Beneficial%20Interes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DeptofHealth\FY2015\Budget%20Supporting%20Files\SJMC\Bud2015-145%20SJMC%20Working%20Fil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hysician%20Compensation\Physician%20Compensation%20Mode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hrhul1\Local%20Settings\Temporary%20Internet%20Files\OLK354\XLFinance\WeeklyRepor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lisnea\Local%20Settings\Temp\Hospital%20Cost%20Stlmt%20DRG%20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jhscres1\account$\SJH%20Financial%20Data\Audit%202004\Account%20analysis%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kevkin\Local%20Settings\Temporary%20Internet%20Files\Content.Outlook\A9LH3NB6\Journal%20Entry%20Upload%20with%20Addins%20Rvs%20nxt%20y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mwolf\Local%20Settings\Temporary%20Internet%20Files\OLK1C\Occupancy2007-W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hnuffile\enuffuser\hospadv\reports\Network%20Folders\Network%20-%20Northwest\NetworkConsolidation%20-%20NorthWest%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Budget\Budget\2012\Whatcom\Huron\Working%20Target%20Worksheet%20and%20UOS%20Data%20Follow-Up%20Data%20Needs%202011-06-0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orkgrps\FIN\Reimbursement\3rd%20Party\FY14\SWMC\PHSW%202014%20Third%20Party%20Rollforwar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Income%20Statement%20Summary%20-%20PH%20EBITDA%20version%20-%20by%20Communiti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DOWS\Desktop\My%20Briefcase\St%20Joseph\mhrmcbed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
      <sheetName val="PT A"/>
      <sheetName val="PT B"/>
      <sheetName val="IP Pt B"/>
      <sheetName val="OPPS "/>
      <sheetName val="ASC"/>
      <sheetName val="RAD"/>
      <sheetName val="O Diag"/>
      <sheetName val="Cap L"/>
      <sheetName val="Ambulance - new"/>
      <sheetName val="sub I I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P CL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30</v>
          </cell>
          <cell r="B11" t="str">
            <v>ADULTS &amp; PEDIATRICS</v>
          </cell>
          <cell r="C11">
            <v>11116588</v>
          </cell>
          <cell r="D11">
            <v>1060159</v>
          </cell>
          <cell r="E11">
            <v>0</v>
          </cell>
          <cell r="F11">
            <v>51811.807785228972</v>
          </cell>
          <cell r="G11">
            <v>12228558.80778523</v>
          </cell>
          <cell r="H11">
            <v>9951877</v>
          </cell>
          <cell r="I11">
            <v>717772</v>
          </cell>
          <cell r="J11">
            <v>10669649</v>
          </cell>
          <cell r="K11">
            <v>1.146107</v>
          </cell>
        </row>
        <row r="12">
          <cell r="A12">
            <v>43</v>
          </cell>
          <cell r="B12" t="str">
            <v>NURSERY</v>
          </cell>
          <cell r="C12">
            <v>244306</v>
          </cell>
          <cell r="D12">
            <v>0</v>
          </cell>
          <cell r="E12">
            <v>0</v>
          </cell>
          <cell r="F12">
            <v>0</v>
          </cell>
          <cell r="G12">
            <v>244306</v>
          </cell>
          <cell r="H12">
            <v>170025</v>
          </cell>
          <cell r="I12">
            <v>0</v>
          </cell>
          <cell r="J12">
            <v>170025</v>
          </cell>
          <cell r="K12">
            <v>1.4368829999999999</v>
          </cell>
        </row>
        <row r="13">
          <cell r="A13">
            <v>50</v>
          </cell>
          <cell r="B13" t="str">
            <v>OPERATING ROOM</v>
          </cell>
          <cell r="C13">
            <v>4296394</v>
          </cell>
          <cell r="D13">
            <v>0</v>
          </cell>
          <cell r="E13">
            <v>777887</v>
          </cell>
          <cell r="F13">
            <v>149338.21407150244</v>
          </cell>
          <cell r="G13">
            <v>5223619.2140715029</v>
          </cell>
          <cell r="H13">
            <v>9846125</v>
          </cell>
          <cell r="I13">
            <v>2068848.65</v>
          </cell>
          <cell r="J13">
            <v>11914973.65</v>
          </cell>
          <cell r="K13">
            <v>0.43840800000000002</v>
          </cell>
        </row>
        <row r="14">
          <cell r="A14">
            <v>51</v>
          </cell>
          <cell r="B14" t="str">
            <v>RECOVERY ROOM</v>
          </cell>
          <cell r="C14">
            <v>1445703</v>
          </cell>
          <cell r="D14">
            <v>0</v>
          </cell>
          <cell r="E14">
            <v>0</v>
          </cell>
          <cell r="F14">
            <v>0</v>
          </cell>
          <cell r="G14">
            <v>1445703</v>
          </cell>
          <cell r="H14">
            <v>1323208</v>
          </cell>
          <cell r="I14">
            <v>0</v>
          </cell>
          <cell r="J14">
            <v>1323208</v>
          </cell>
          <cell r="K14">
            <v>1.0925739999999999</v>
          </cell>
        </row>
        <row r="15">
          <cell r="A15">
            <v>52</v>
          </cell>
          <cell r="B15" t="str">
            <v>DELIVERY ROOM &amp; LABOR ROOM</v>
          </cell>
          <cell r="C15">
            <v>560158</v>
          </cell>
          <cell r="D15">
            <v>0</v>
          </cell>
          <cell r="E15">
            <v>0</v>
          </cell>
          <cell r="F15">
            <v>0</v>
          </cell>
          <cell r="G15">
            <v>560158</v>
          </cell>
          <cell r="H15">
            <v>383863</v>
          </cell>
          <cell r="I15">
            <v>0</v>
          </cell>
          <cell r="J15">
            <v>383863</v>
          </cell>
          <cell r="K15">
            <v>1.459265</v>
          </cell>
        </row>
        <row r="16">
          <cell r="A16">
            <v>54</v>
          </cell>
          <cell r="B16" t="str">
            <v>RADIOLOGY-DIAGNOSTIC</v>
          </cell>
          <cell r="C16">
            <v>2290751</v>
          </cell>
          <cell r="D16">
            <v>0</v>
          </cell>
          <cell r="E16">
            <v>0</v>
          </cell>
          <cell r="F16">
            <v>0</v>
          </cell>
          <cell r="G16">
            <v>2290751</v>
          </cell>
          <cell r="H16">
            <v>3771330</v>
          </cell>
          <cell r="I16">
            <v>0</v>
          </cell>
          <cell r="J16">
            <v>3771330</v>
          </cell>
          <cell r="K16">
            <v>0.60741199999999995</v>
          </cell>
        </row>
        <row r="17">
          <cell r="A17">
            <v>56</v>
          </cell>
          <cell r="B17" t="str">
            <v>RADIOISOTOPE</v>
          </cell>
          <cell r="C17">
            <v>494538</v>
          </cell>
          <cell r="D17">
            <v>0</v>
          </cell>
          <cell r="E17">
            <v>0</v>
          </cell>
          <cell r="F17">
            <v>0</v>
          </cell>
          <cell r="G17">
            <v>494538</v>
          </cell>
          <cell r="H17">
            <v>1608038</v>
          </cell>
          <cell r="I17">
            <v>0</v>
          </cell>
          <cell r="J17">
            <v>1608038</v>
          </cell>
          <cell r="K17">
            <v>0.30754100000000001</v>
          </cell>
        </row>
        <row r="18">
          <cell r="A18">
            <v>57</v>
          </cell>
          <cell r="B18" t="str">
            <v>CT SCAN</v>
          </cell>
          <cell r="C18">
            <v>1191398</v>
          </cell>
          <cell r="D18">
            <v>0</v>
          </cell>
          <cell r="E18">
            <v>0</v>
          </cell>
          <cell r="F18">
            <v>0</v>
          </cell>
          <cell r="G18">
            <v>1191398</v>
          </cell>
          <cell r="H18">
            <v>6542633</v>
          </cell>
          <cell r="I18">
            <v>0</v>
          </cell>
          <cell r="J18">
            <v>6542633</v>
          </cell>
          <cell r="K18">
            <v>0.18209800000000001</v>
          </cell>
        </row>
        <row r="19">
          <cell r="A19">
            <v>58</v>
          </cell>
          <cell r="B19" t="str">
            <v>MAGNETIC RESONANCE IMAGING (MRI)</v>
          </cell>
          <cell r="C19">
            <v>669263</v>
          </cell>
          <cell r="D19">
            <v>0</v>
          </cell>
          <cell r="E19">
            <v>0</v>
          </cell>
          <cell r="F19">
            <v>0</v>
          </cell>
          <cell r="G19">
            <v>669263</v>
          </cell>
          <cell r="H19">
            <v>3415258</v>
          </cell>
          <cell r="I19">
            <v>0</v>
          </cell>
          <cell r="J19">
            <v>3415258</v>
          </cell>
          <cell r="K19">
            <v>0.195963</v>
          </cell>
        </row>
        <row r="20">
          <cell r="A20">
            <v>60</v>
          </cell>
          <cell r="B20" t="str">
            <v>LABORATORY</v>
          </cell>
          <cell r="C20">
            <v>2009428</v>
          </cell>
          <cell r="D20">
            <v>0</v>
          </cell>
          <cell r="E20">
            <v>0</v>
          </cell>
          <cell r="F20">
            <v>0</v>
          </cell>
          <cell r="G20">
            <v>2009428</v>
          </cell>
          <cell r="H20">
            <v>4169937</v>
          </cell>
          <cell r="I20">
            <v>0</v>
          </cell>
          <cell r="J20">
            <v>4169937</v>
          </cell>
          <cell r="K20">
            <v>0.48188399999999998</v>
          </cell>
        </row>
        <row r="21">
          <cell r="A21">
            <v>62</v>
          </cell>
          <cell r="B21" t="str">
            <v>WHOLE BLOOD &amp; PACKED RED BLOOD CELLS</v>
          </cell>
          <cell r="C21">
            <v>214006</v>
          </cell>
          <cell r="D21">
            <v>0</v>
          </cell>
          <cell r="E21">
            <v>0</v>
          </cell>
          <cell r="F21">
            <v>0</v>
          </cell>
          <cell r="G21">
            <v>214006</v>
          </cell>
          <cell r="H21">
            <v>243579</v>
          </cell>
          <cell r="I21">
            <v>0</v>
          </cell>
          <cell r="J21">
            <v>243579</v>
          </cell>
          <cell r="K21">
            <v>0.87858999999999998</v>
          </cell>
        </row>
        <row r="22">
          <cell r="A22">
            <v>65</v>
          </cell>
          <cell r="B22" t="str">
            <v>RESPIRATORY THERAPY</v>
          </cell>
          <cell r="C22">
            <v>1399503</v>
          </cell>
          <cell r="D22">
            <v>0</v>
          </cell>
          <cell r="E22">
            <v>0</v>
          </cell>
          <cell r="F22">
            <v>0</v>
          </cell>
          <cell r="G22">
            <v>1399503</v>
          </cell>
          <cell r="H22">
            <v>2274431</v>
          </cell>
          <cell r="I22">
            <v>0</v>
          </cell>
          <cell r="J22">
            <v>2274431</v>
          </cell>
          <cell r="K22">
            <v>0.61531999999999998</v>
          </cell>
        </row>
        <row r="23">
          <cell r="A23">
            <v>66</v>
          </cell>
          <cell r="B23" t="str">
            <v>PHYSICAL THERAPY</v>
          </cell>
          <cell r="C23">
            <v>2804970</v>
          </cell>
          <cell r="D23">
            <v>0</v>
          </cell>
          <cell r="E23">
            <v>0</v>
          </cell>
          <cell r="F23">
            <v>0</v>
          </cell>
          <cell r="G23">
            <v>2804970</v>
          </cell>
          <cell r="H23">
            <v>3142011</v>
          </cell>
          <cell r="I23">
            <v>0</v>
          </cell>
          <cell r="J23">
            <v>3142011</v>
          </cell>
          <cell r="K23">
            <v>0.89273100000000005</v>
          </cell>
        </row>
        <row r="24">
          <cell r="A24">
            <v>71</v>
          </cell>
          <cell r="B24" t="str">
            <v>MEDICAL SUPPLIES CHARGED TO PATIENTS</v>
          </cell>
          <cell r="C24">
            <v>361841</v>
          </cell>
          <cell r="D24">
            <v>0</v>
          </cell>
          <cell r="E24">
            <v>0</v>
          </cell>
          <cell r="F24">
            <v>0</v>
          </cell>
          <cell r="G24">
            <v>361841</v>
          </cell>
          <cell r="H24">
            <v>955357</v>
          </cell>
          <cell r="I24">
            <v>0</v>
          </cell>
          <cell r="J24">
            <v>955357</v>
          </cell>
          <cell r="K24">
            <v>0.37874999999999998</v>
          </cell>
        </row>
        <row r="25">
          <cell r="A25">
            <v>72</v>
          </cell>
          <cell r="B25" t="str">
            <v>IMPL. DEV. CHARGED TO PATIENTS</v>
          </cell>
          <cell r="C25">
            <v>904677</v>
          </cell>
          <cell r="D25">
            <v>0</v>
          </cell>
          <cell r="E25">
            <v>0</v>
          </cell>
          <cell r="F25">
            <v>0</v>
          </cell>
          <cell r="G25">
            <v>904677</v>
          </cell>
          <cell r="H25">
            <v>1106409</v>
          </cell>
          <cell r="I25">
            <v>0</v>
          </cell>
          <cell r="J25">
            <v>1106409</v>
          </cell>
          <cell r="K25">
            <v>0.81767000000000001</v>
          </cell>
        </row>
        <row r="26">
          <cell r="A26">
            <v>73</v>
          </cell>
          <cell r="B26" t="str">
            <v>DRUGS CHARGED TO PATIENTS</v>
          </cell>
          <cell r="C26">
            <v>4088855</v>
          </cell>
          <cell r="D26">
            <v>0</v>
          </cell>
          <cell r="E26">
            <v>0</v>
          </cell>
          <cell r="F26">
            <v>0</v>
          </cell>
          <cell r="G26">
            <v>4088855</v>
          </cell>
          <cell r="H26">
            <v>6848301</v>
          </cell>
          <cell r="I26">
            <v>0</v>
          </cell>
          <cell r="J26">
            <v>6848301</v>
          </cell>
          <cell r="K26">
            <v>0.59706099999999995</v>
          </cell>
        </row>
        <row r="27">
          <cell r="A27">
            <v>76</v>
          </cell>
          <cell r="B27" t="str">
            <v>ULTRA SOUND</v>
          </cell>
          <cell r="C27">
            <v>463036</v>
          </cell>
          <cell r="D27">
            <v>0</v>
          </cell>
          <cell r="E27">
            <v>0</v>
          </cell>
          <cell r="F27">
            <v>0</v>
          </cell>
          <cell r="G27">
            <v>463036</v>
          </cell>
          <cell r="H27">
            <v>1743871</v>
          </cell>
          <cell r="I27">
            <v>0</v>
          </cell>
          <cell r="J27">
            <v>1743871</v>
          </cell>
          <cell r="K27">
            <v>0.26552199999999998</v>
          </cell>
        </row>
        <row r="28">
          <cell r="A28">
            <v>76.97</v>
          </cell>
          <cell r="B28" t="str">
            <v>CARDIAC REHABILITATION</v>
          </cell>
          <cell r="C28">
            <v>276918</v>
          </cell>
          <cell r="D28">
            <v>0</v>
          </cell>
          <cell r="E28">
            <v>0</v>
          </cell>
          <cell r="F28">
            <v>0</v>
          </cell>
          <cell r="G28">
            <v>276918</v>
          </cell>
          <cell r="H28">
            <v>294052</v>
          </cell>
          <cell r="I28">
            <v>0</v>
          </cell>
          <cell r="J28">
            <v>294052</v>
          </cell>
          <cell r="K28">
            <v>0.94173099999999998</v>
          </cell>
        </row>
        <row r="29">
          <cell r="A29">
            <v>90</v>
          </cell>
          <cell r="B29" t="str">
            <v>CLINIC</v>
          </cell>
          <cell r="C29">
            <v>12008198</v>
          </cell>
          <cell r="D29">
            <v>6747208</v>
          </cell>
          <cell r="E29">
            <v>271619</v>
          </cell>
          <cell r="F29">
            <v>359979.97573771008</v>
          </cell>
          <cell r="G29">
            <v>19387004.97573771</v>
          </cell>
          <cell r="H29">
            <v>10839237</v>
          </cell>
          <cell r="I29">
            <v>4986962.59</v>
          </cell>
          <cell r="J29">
            <v>15826199.59</v>
          </cell>
          <cell r="K29">
            <v>1.2249939999999999</v>
          </cell>
        </row>
        <row r="30">
          <cell r="A30">
            <v>90.01</v>
          </cell>
          <cell r="B30" t="str">
            <v>O/P MENTAL HEALTH</v>
          </cell>
          <cell r="C30">
            <v>643853</v>
          </cell>
          <cell r="D30">
            <v>0</v>
          </cell>
          <cell r="E30">
            <v>0</v>
          </cell>
          <cell r="F30">
            <v>0</v>
          </cell>
          <cell r="G30">
            <v>643853</v>
          </cell>
          <cell r="H30">
            <v>379306</v>
          </cell>
          <cell r="I30">
            <v>0</v>
          </cell>
          <cell r="J30">
            <v>379306</v>
          </cell>
          <cell r="K30">
            <v>1.6974499999999999</v>
          </cell>
        </row>
        <row r="31">
          <cell r="A31">
            <v>91</v>
          </cell>
          <cell r="B31" t="str">
            <v>EMERGENCY</v>
          </cell>
          <cell r="C31">
            <v>4010082</v>
          </cell>
          <cell r="D31">
            <v>1209025</v>
          </cell>
          <cell r="E31">
            <v>0</v>
          </cell>
          <cell r="F31">
            <v>351764.00240555848</v>
          </cell>
          <cell r="G31">
            <v>5570871.0024055587</v>
          </cell>
          <cell r="H31">
            <v>3229437</v>
          </cell>
          <cell r="I31">
            <v>4873143.0599999996</v>
          </cell>
          <cell r="J31">
            <v>8102580.0599999996</v>
          </cell>
          <cell r="K31">
            <v>0.68754300000000002</v>
          </cell>
        </row>
        <row r="32">
          <cell r="A32">
            <v>92</v>
          </cell>
          <cell r="B32" t="str">
            <v>OBSERVATION BEDS (NON-DISTINCT PART)</v>
          </cell>
          <cell r="C32">
            <v>1710690</v>
          </cell>
          <cell r="D32">
            <v>0</v>
          </cell>
          <cell r="E32">
            <v>0</v>
          </cell>
          <cell r="F32">
            <v>0</v>
          </cell>
          <cell r="G32">
            <v>1710690</v>
          </cell>
          <cell r="H32">
            <v>1650025</v>
          </cell>
          <cell r="I32">
            <v>0</v>
          </cell>
          <cell r="J32">
            <v>1650025</v>
          </cell>
          <cell r="K32">
            <v>1.0367660000000001</v>
          </cell>
        </row>
        <row r="33">
          <cell r="A33">
            <v>0</v>
          </cell>
          <cell r="B33">
            <v>0</v>
          </cell>
          <cell r="C33">
            <v>0</v>
          </cell>
          <cell r="D33">
            <v>0</v>
          </cell>
          <cell r="E33">
            <v>0</v>
          </cell>
          <cell r="F33">
            <v>0</v>
          </cell>
          <cell r="G33">
            <v>0</v>
          </cell>
          <cell r="H33">
            <v>0</v>
          </cell>
          <cell r="I33">
            <v>0</v>
          </cell>
          <cell r="J33">
            <v>0</v>
          </cell>
          <cell r="K33">
            <v>0</v>
          </cell>
        </row>
        <row r="34">
          <cell r="A34">
            <v>0</v>
          </cell>
          <cell r="B34" t="str">
            <v>TOTALS</v>
          </cell>
          <cell r="C34">
            <v>53205156</v>
          </cell>
          <cell r="D34">
            <v>9016392</v>
          </cell>
          <cell r="E34">
            <v>1049506</v>
          </cell>
          <cell r="F34">
            <v>912894</v>
          </cell>
          <cell r="G34">
            <v>64183948.000000007</v>
          </cell>
          <cell r="H34">
            <v>73888310</v>
          </cell>
          <cell r="I34">
            <v>12646726.300000001</v>
          </cell>
          <cell r="J34">
            <v>86535036.299999997</v>
          </cell>
          <cell r="K34">
            <v>0</v>
          </cell>
        </row>
      </sheetData>
      <sheetData sheetId="3"/>
      <sheetData sheetId="4">
        <row r="1">
          <cell r="A1" t="str">
            <v>Inpatient Medicaid Revenue Code Map to Medicare Cost Report Cost Centers</v>
          </cell>
          <cell r="B1">
            <v>0</v>
          </cell>
          <cell r="C1">
            <v>0</v>
          </cell>
          <cell r="D1">
            <v>0</v>
          </cell>
        </row>
        <row r="2">
          <cell r="A2">
            <v>0</v>
          </cell>
          <cell r="B2">
            <v>0</v>
          </cell>
          <cell r="C2">
            <v>0</v>
          </cell>
          <cell r="D2">
            <v>0</v>
          </cell>
        </row>
        <row r="3">
          <cell r="A3" t="str">
            <v>Provider:</v>
          </cell>
          <cell r="B3" t="str">
            <v>Peace Harbor Hospital</v>
          </cell>
          <cell r="C3">
            <v>0</v>
          </cell>
          <cell r="D3">
            <v>0</v>
          </cell>
          <cell r="AL3">
            <v>0</v>
          </cell>
        </row>
        <row r="4">
          <cell r="A4" t="str">
            <v>Provider #:</v>
          </cell>
          <cell r="B4" t="str">
            <v>000195</v>
          </cell>
          <cell r="C4">
            <v>0</v>
          </cell>
          <cell r="D4">
            <v>0</v>
          </cell>
          <cell r="AL4">
            <v>0</v>
          </cell>
        </row>
        <row r="5">
          <cell r="A5" t="str">
            <v>Period:</v>
          </cell>
          <cell r="B5" t="str">
            <v>07/01/2011 - 06/30/2012</v>
          </cell>
          <cell r="C5">
            <v>0</v>
          </cell>
          <cell r="D5">
            <v>0</v>
          </cell>
          <cell r="AL5">
            <v>0</v>
          </cell>
        </row>
        <row r="6">
          <cell r="A6">
            <v>0</v>
          </cell>
          <cell r="B6">
            <v>0</v>
          </cell>
          <cell r="C6">
            <v>0</v>
          </cell>
          <cell r="D6">
            <v>0</v>
          </cell>
          <cell r="AL6">
            <v>0</v>
          </cell>
        </row>
        <row r="7">
          <cell r="A7" t="str">
            <v>Revenue Codes</v>
          </cell>
          <cell r="B7" t="str">
            <v>Revenue Code Description</v>
          </cell>
          <cell r="C7" t="str">
            <v>Rev Code Cvrd</v>
          </cell>
          <cell r="D7" t="str">
            <v>IP Per Diem or MCR Cost Cntr or Split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cell r="T7" t="str">
            <v>MCR Line 6</v>
          </cell>
          <cell r="U7" t="str">
            <v>MCR       %       6</v>
          </cell>
          <cell r="V7" t="str">
            <v>MCR RCC     6</v>
          </cell>
          <cell r="W7" t="str">
            <v>MCR Line 7</v>
          </cell>
          <cell r="X7" t="str">
            <v>MCR       %       7</v>
          </cell>
          <cell r="Y7" t="str">
            <v>MCR RCC     7</v>
          </cell>
          <cell r="Z7" t="str">
            <v>MCR Line 8</v>
          </cell>
          <cell r="AA7" t="str">
            <v>MCR       %       8</v>
          </cell>
          <cell r="AB7" t="str">
            <v>MCR RCC     8</v>
          </cell>
          <cell r="AC7" t="str">
            <v>MCR Line 9</v>
          </cell>
          <cell r="AD7" t="str">
            <v>MCR       %       9</v>
          </cell>
          <cell r="AE7" t="str">
            <v>MCR RCC     9</v>
          </cell>
          <cell r="AF7" t="str">
            <v>MCR Line 10</v>
          </cell>
          <cell r="AG7" t="str">
            <v>MCR       %       10</v>
          </cell>
          <cell r="AH7" t="str">
            <v>MCR RCC     10</v>
          </cell>
          <cell r="AI7" t="str">
            <v>Split       %       Sum</v>
          </cell>
          <cell r="AJ7" t="str">
            <v>Billed Covered Total</v>
          </cell>
          <cell r="AK7" t="str">
            <v>Cost Total</v>
          </cell>
          <cell r="AL7" t="str">
            <v>Weighted RCC</v>
          </cell>
        </row>
        <row r="8">
          <cell r="A8" t="str">
            <v>0120</v>
          </cell>
          <cell r="B8" t="str">
            <v xml:space="preserve">ROOM-BOARD/SEMI-PRIVATE                                               </v>
          </cell>
          <cell r="C8" t="str">
            <v>Y</v>
          </cell>
          <cell r="D8">
            <v>2804.41</v>
          </cell>
          <cell r="E8">
            <v>0</v>
          </cell>
          <cell r="F8">
            <v>0</v>
          </cell>
          <cell r="G8" t="str">
            <v>N/A</v>
          </cell>
          <cell r="H8">
            <v>0</v>
          </cell>
          <cell r="I8">
            <v>0</v>
          </cell>
          <cell r="J8" t="str">
            <v>N/A</v>
          </cell>
          <cell r="K8">
            <v>0</v>
          </cell>
          <cell r="L8">
            <v>0</v>
          </cell>
          <cell r="M8" t="str">
            <v>N/A</v>
          </cell>
          <cell r="N8">
            <v>0</v>
          </cell>
          <cell r="O8">
            <v>0</v>
          </cell>
          <cell r="P8" t="str">
            <v>N/A</v>
          </cell>
          <cell r="Q8">
            <v>0</v>
          </cell>
          <cell r="R8">
            <v>0</v>
          </cell>
          <cell r="S8" t="str">
            <v>N/A</v>
          </cell>
          <cell r="T8">
            <v>0</v>
          </cell>
          <cell r="U8">
            <v>0</v>
          </cell>
          <cell r="V8" t="str">
            <v>N/A</v>
          </cell>
          <cell r="W8">
            <v>0</v>
          </cell>
          <cell r="X8">
            <v>0</v>
          </cell>
          <cell r="Y8" t="str">
            <v>N/A</v>
          </cell>
          <cell r="Z8">
            <v>0</v>
          </cell>
          <cell r="AA8">
            <v>0</v>
          </cell>
          <cell r="AB8" t="str">
            <v>N/A</v>
          </cell>
          <cell r="AC8">
            <v>0</v>
          </cell>
          <cell r="AD8">
            <v>0</v>
          </cell>
          <cell r="AE8" t="str">
            <v>N/A</v>
          </cell>
          <cell r="AF8">
            <v>0</v>
          </cell>
          <cell r="AG8">
            <v>0</v>
          </cell>
          <cell r="AH8" t="str">
            <v>N/A</v>
          </cell>
          <cell r="AI8" t="str">
            <v>N/A</v>
          </cell>
          <cell r="AJ8">
            <v>0</v>
          </cell>
          <cell r="AK8">
            <v>0</v>
          </cell>
          <cell r="AL8">
            <v>0</v>
          </cell>
        </row>
        <row r="9">
          <cell r="A9" t="str">
            <v>0122</v>
          </cell>
          <cell r="B9" t="str">
            <v xml:space="preserve">OB/2 BED                                                              </v>
          </cell>
          <cell r="C9" t="str">
            <v>Y</v>
          </cell>
          <cell r="D9">
            <v>2804.41</v>
          </cell>
          <cell r="E9">
            <v>0</v>
          </cell>
          <cell r="F9">
            <v>0</v>
          </cell>
          <cell r="G9" t="str">
            <v>N/A</v>
          </cell>
          <cell r="H9">
            <v>0</v>
          </cell>
          <cell r="I9">
            <v>0</v>
          </cell>
          <cell r="J9" t="str">
            <v>N/A</v>
          </cell>
          <cell r="K9">
            <v>0</v>
          </cell>
          <cell r="L9">
            <v>0</v>
          </cell>
          <cell r="M9" t="str">
            <v>N/A</v>
          </cell>
          <cell r="N9">
            <v>0</v>
          </cell>
          <cell r="O9">
            <v>0</v>
          </cell>
          <cell r="P9" t="str">
            <v>N/A</v>
          </cell>
          <cell r="Q9">
            <v>0</v>
          </cell>
          <cell r="R9">
            <v>0</v>
          </cell>
          <cell r="S9" t="str">
            <v>N/A</v>
          </cell>
          <cell r="T9">
            <v>0</v>
          </cell>
          <cell r="U9">
            <v>0</v>
          </cell>
          <cell r="V9" t="str">
            <v>N/A</v>
          </cell>
          <cell r="W9">
            <v>0</v>
          </cell>
          <cell r="X9">
            <v>0</v>
          </cell>
          <cell r="Y9" t="str">
            <v>N/A</v>
          </cell>
          <cell r="Z9">
            <v>0</v>
          </cell>
          <cell r="AA9">
            <v>0</v>
          </cell>
          <cell r="AB9" t="str">
            <v>N/A</v>
          </cell>
          <cell r="AC9">
            <v>0</v>
          </cell>
          <cell r="AD9">
            <v>0</v>
          </cell>
          <cell r="AE9" t="str">
            <v>N/A</v>
          </cell>
          <cell r="AF9">
            <v>0</v>
          </cell>
          <cell r="AG9">
            <v>0</v>
          </cell>
          <cell r="AH9" t="str">
            <v>N/A</v>
          </cell>
          <cell r="AI9" t="str">
            <v>N/A</v>
          </cell>
          <cell r="AJ9">
            <v>0</v>
          </cell>
          <cell r="AK9">
            <v>0</v>
          </cell>
          <cell r="AL9">
            <v>0</v>
          </cell>
        </row>
        <row r="10">
          <cell r="A10" t="str">
            <v>0170</v>
          </cell>
          <cell r="B10" t="str">
            <v xml:space="preserve">NURSERY                                                               </v>
          </cell>
          <cell r="C10" t="str">
            <v>Y</v>
          </cell>
          <cell r="D10">
            <v>2262.09</v>
          </cell>
          <cell r="E10">
            <v>0</v>
          </cell>
          <cell r="F10">
            <v>0</v>
          </cell>
          <cell r="G10" t="str">
            <v>N/A</v>
          </cell>
          <cell r="H10">
            <v>0</v>
          </cell>
          <cell r="I10">
            <v>0</v>
          </cell>
          <cell r="J10" t="str">
            <v>N/A</v>
          </cell>
          <cell r="K10">
            <v>0</v>
          </cell>
          <cell r="L10">
            <v>0</v>
          </cell>
          <cell r="M10" t="str">
            <v>N/A</v>
          </cell>
          <cell r="N10">
            <v>0</v>
          </cell>
          <cell r="O10">
            <v>0</v>
          </cell>
          <cell r="P10" t="str">
            <v>N/A</v>
          </cell>
          <cell r="Q10">
            <v>0</v>
          </cell>
          <cell r="R10">
            <v>0</v>
          </cell>
          <cell r="S10" t="str">
            <v>N/A</v>
          </cell>
          <cell r="T10">
            <v>0</v>
          </cell>
          <cell r="U10">
            <v>0</v>
          </cell>
          <cell r="V10" t="str">
            <v>N/A</v>
          </cell>
          <cell r="W10">
            <v>0</v>
          </cell>
          <cell r="X10">
            <v>0</v>
          </cell>
          <cell r="Y10" t="str">
            <v>N/A</v>
          </cell>
          <cell r="Z10">
            <v>0</v>
          </cell>
          <cell r="AA10">
            <v>0</v>
          </cell>
          <cell r="AB10" t="str">
            <v>N/A</v>
          </cell>
          <cell r="AC10">
            <v>0</v>
          </cell>
          <cell r="AD10">
            <v>0</v>
          </cell>
          <cell r="AE10" t="str">
            <v>N/A</v>
          </cell>
          <cell r="AF10">
            <v>0</v>
          </cell>
          <cell r="AG10">
            <v>0</v>
          </cell>
          <cell r="AH10" t="str">
            <v>N/A</v>
          </cell>
          <cell r="AI10" t="str">
            <v>N/A</v>
          </cell>
          <cell r="AJ10">
            <v>0</v>
          </cell>
          <cell r="AK10">
            <v>0</v>
          </cell>
          <cell r="AL10">
            <v>0</v>
          </cell>
        </row>
        <row r="11">
          <cell r="A11" t="str">
            <v>0200</v>
          </cell>
          <cell r="B11" t="str">
            <v xml:space="preserve">INTENSIVE CARE (ICU)                                                  </v>
          </cell>
          <cell r="C11" t="str">
            <v>Y</v>
          </cell>
          <cell r="D11">
            <v>2804.41</v>
          </cell>
          <cell r="E11">
            <v>0</v>
          </cell>
          <cell r="F11">
            <v>0</v>
          </cell>
          <cell r="G11" t="str">
            <v>N/A</v>
          </cell>
          <cell r="H11">
            <v>0</v>
          </cell>
          <cell r="I11">
            <v>0</v>
          </cell>
          <cell r="J11" t="str">
            <v>N/A</v>
          </cell>
          <cell r="K11">
            <v>0</v>
          </cell>
          <cell r="L11">
            <v>0</v>
          </cell>
          <cell r="M11" t="str">
            <v>N/A</v>
          </cell>
          <cell r="N11">
            <v>0</v>
          </cell>
          <cell r="O11">
            <v>0</v>
          </cell>
          <cell r="P11" t="str">
            <v>N/A</v>
          </cell>
          <cell r="Q11">
            <v>0</v>
          </cell>
          <cell r="R11">
            <v>0</v>
          </cell>
          <cell r="S11" t="str">
            <v>N/A</v>
          </cell>
          <cell r="T11">
            <v>0</v>
          </cell>
          <cell r="U11">
            <v>0</v>
          </cell>
          <cell r="V11" t="str">
            <v>N/A</v>
          </cell>
          <cell r="W11">
            <v>0</v>
          </cell>
          <cell r="X11">
            <v>0</v>
          </cell>
          <cell r="Y11" t="str">
            <v>N/A</v>
          </cell>
          <cell r="Z11">
            <v>0</v>
          </cell>
          <cell r="AA11">
            <v>0</v>
          </cell>
          <cell r="AB11" t="str">
            <v>N/A</v>
          </cell>
          <cell r="AC11">
            <v>0</v>
          </cell>
          <cell r="AD11">
            <v>0</v>
          </cell>
          <cell r="AE11" t="str">
            <v>N/A</v>
          </cell>
          <cell r="AF11">
            <v>0</v>
          </cell>
          <cell r="AG11">
            <v>0</v>
          </cell>
          <cell r="AH11" t="str">
            <v>N/A</v>
          </cell>
          <cell r="AI11" t="str">
            <v>N/A</v>
          </cell>
          <cell r="AJ11">
            <v>0</v>
          </cell>
          <cell r="AK11">
            <v>0</v>
          </cell>
          <cell r="AL11">
            <v>0</v>
          </cell>
        </row>
        <row r="12">
          <cell r="A12" t="str">
            <v>0250</v>
          </cell>
          <cell r="B12" t="str">
            <v xml:space="preserve">PHARMACY                                                              </v>
          </cell>
          <cell r="C12" t="str">
            <v>Y</v>
          </cell>
          <cell r="D12">
            <v>73</v>
          </cell>
          <cell r="E12">
            <v>0</v>
          </cell>
          <cell r="F12">
            <v>0</v>
          </cell>
          <cell r="G12" t="str">
            <v>N/A</v>
          </cell>
          <cell r="H12">
            <v>0</v>
          </cell>
          <cell r="I12">
            <v>0</v>
          </cell>
          <cell r="J12" t="str">
            <v>N/A</v>
          </cell>
          <cell r="K12">
            <v>0</v>
          </cell>
          <cell r="L12">
            <v>0</v>
          </cell>
          <cell r="M12" t="str">
            <v>N/A</v>
          </cell>
          <cell r="N12">
            <v>0</v>
          </cell>
          <cell r="O12">
            <v>0</v>
          </cell>
          <cell r="P12" t="str">
            <v>N/A</v>
          </cell>
          <cell r="Q12">
            <v>0</v>
          </cell>
          <cell r="R12">
            <v>0</v>
          </cell>
          <cell r="S12" t="str">
            <v>N/A</v>
          </cell>
          <cell r="T12">
            <v>0</v>
          </cell>
          <cell r="U12">
            <v>0</v>
          </cell>
          <cell r="V12" t="str">
            <v>N/A</v>
          </cell>
          <cell r="W12">
            <v>0</v>
          </cell>
          <cell r="X12">
            <v>0</v>
          </cell>
          <cell r="Y12" t="str">
            <v>N/A</v>
          </cell>
          <cell r="Z12">
            <v>0</v>
          </cell>
          <cell r="AA12">
            <v>0</v>
          </cell>
          <cell r="AB12" t="str">
            <v>N/A</v>
          </cell>
          <cell r="AC12">
            <v>0</v>
          </cell>
          <cell r="AD12">
            <v>0</v>
          </cell>
          <cell r="AE12" t="str">
            <v>N/A</v>
          </cell>
          <cell r="AF12">
            <v>0</v>
          </cell>
          <cell r="AG12">
            <v>0</v>
          </cell>
          <cell r="AH12" t="str">
            <v>N/A</v>
          </cell>
          <cell r="AI12" t="str">
            <v>N/A</v>
          </cell>
          <cell r="AJ12">
            <v>0</v>
          </cell>
          <cell r="AK12">
            <v>0</v>
          </cell>
          <cell r="AL12">
            <v>0</v>
          </cell>
        </row>
        <row r="13">
          <cell r="A13" t="str">
            <v>0255</v>
          </cell>
          <cell r="B13" t="str">
            <v xml:space="preserve">DRUGS INCID TO RADIOLOGY                                              </v>
          </cell>
          <cell r="C13" t="str">
            <v>Y</v>
          </cell>
          <cell r="D13">
            <v>73</v>
          </cell>
          <cell r="E13">
            <v>0</v>
          </cell>
          <cell r="F13">
            <v>0</v>
          </cell>
          <cell r="G13" t="str">
            <v>N/A</v>
          </cell>
          <cell r="H13">
            <v>0</v>
          </cell>
          <cell r="I13">
            <v>0</v>
          </cell>
          <cell r="J13" t="str">
            <v>N/A</v>
          </cell>
          <cell r="K13">
            <v>0</v>
          </cell>
          <cell r="L13">
            <v>0</v>
          </cell>
          <cell r="M13" t="str">
            <v>N/A</v>
          </cell>
          <cell r="N13">
            <v>0</v>
          </cell>
          <cell r="O13">
            <v>0</v>
          </cell>
          <cell r="P13" t="str">
            <v>N/A</v>
          </cell>
          <cell r="Q13">
            <v>0</v>
          </cell>
          <cell r="R13">
            <v>0</v>
          </cell>
          <cell r="S13" t="str">
            <v>N/A</v>
          </cell>
          <cell r="T13">
            <v>0</v>
          </cell>
          <cell r="U13">
            <v>0</v>
          </cell>
          <cell r="V13" t="str">
            <v>N/A</v>
          </cell>
          <cell r="W13">
            <v>0</v>
          </cell>
          <cell r="X13">
            <v>0</v>
          </cell>
          <cell r="Y13" t="str">
            <v>N/A</v>
          </cell>
          <cell r="Z13">
            <v>0</v>
          </cell>
          <cell r="AA13">
            <v>0</v>
          </cell>
          <cell r="AB13" t="str">
            <v>N/A</v>
          </cell>
          <cell r="AC13">
            <v>0</v>
          </cell>
          <cell r="AD13">
            <v>0</v>
          </cell>
          <cell r="AE13" t="str">
            <v>N/A</v>
          </cell>
          <cell r="AF13">
            <v>0</v>
          </cell>
          <cell r="AG13">
            <v>0</v>
          </cell>
          <cell r="AH13" t="str">
            <v>N/A</v>
          </cell>
          <cell r="AI13" t="str">
            <v>N/A</v>
          </cell>
          <cell r="AJ13">
            <v>0</v>
          </cell>
          <cell r="AK13">
            <v>0</v>
          </cell>
          <cell r="AL13">
            <v>0</v>
          </cell>
        </row>
        <row r="14">
          <cell r="A14" t="str">
            <v>0258</v>
          </cell>
          <cell r="B14" t="str">
            <v xml:space="preserve">IV SOLUTIONS                                                          </v>
          </cell>
          <cell r="C14" t="str">
            <v>Y</v>
          </cell>
          <cell r="D14">
            <v>73</v>
          </cell>
          <cell r="E14">
            <v>0</v>
          </cell>
          <cell r="F14">
            <v>0</v>
          </cell>
          <cell r="G14" t="str">
            <v>N/A</v>
          </cell>
          <cell r="H14">
            <v>0</v>
          </cell>
          <cell r="I14">
            <v>0</v>
          </cell>
          <cell r="J14" t="str">
            <v>N/A</v>
          </cell>
          <cell r="K14">
            <v>0</v>
          </cell>
          <cell r="L14">
            <v>0</v>
          </cell>
          <cell r="M14" t="str">
            <v>N/A</v>
          </cell>
          <cell r="N14">
            <v>0</v>
          </cell>
          <cell r="O14">
            <v>0</v>
          </cell>
          <cell r="P14" t="str">
            <v>N/A</v>
          </cell>
          <cell r="Q14">
            <v>0</v>
          </cell>
          <cell r="R14">
            <v>0</v>
          </cell>
          <cell r="S14" t="str">
            <v>N/A</v>
          </cell>
          <cell r="T14">
            <v>0</v>
          </cell>
          <cell r="U14">
            <v>0</v>
          </cell>
          <cell r="V14" t="str">
            <v>N/A</v>
          </cell>
          <cell r="W14">
            <v>0</v>
          </cell>
          <cell r="X14">
            <v>0</v>
          </cell>
          <cell r="Y14" t="str">
            <v>N/A</v>
          </cell>
          <cell r="Z14">
            <v>0</v>
          </cell>
          <cell r="AA14">
            <v>0</v>
          </cell>
          <cell r="AB14" t="str">
            <v>N/A</v>
          </cell>
          <cell r="AC14">
            <v>0</v>
          </cell>
          <cell r="AD14">
            <v>0</v>
          </cell>
          <cell r="AE14" t="str">
            <v>N/A</v>
          </cell>
          <cell r="AF14">
            <v>0</v>
          </cell>
          <cell r="AG14">
            <v>0</v>
          </cell>
          <cell r="AH14" t="str">
            <v>N/A</v>
          </cell>
          <cell r="AI14" t="str">
            <v>N/A</v>
          </cell>
          <cell r="AJ14">
            <v>0</v>
          </cell>
          <cell r="AK14">
            <v>0</v>
          </cell>
          <cell r="AL14">
            <v>0</v>
          </cell>
        </row>
        <row r="15">
          <cell r="A15" t="str">
            <v>0260</v>
          </cell>
          <cell r="B15" t="str">
            <v xml:space="preserve">IV THERAPY                                                            </v>
          </cell>
          <cell r="C15" t="str">
            <v>Y</v>
          </cell>
          <cell r="D15">
            <v>73</v>
          </cell>
          <cell r="E15">
            <v>0</v>
          </cell>
          <cell r="F15">
            <v>0</v>
          </cell>
          <cell r="G15" t="str">
            <v>N/A</v>
          </cell>
          <cell r="H15">
            <v>0</v>
          </cell>
          <cell r="I15">
            <v>0</v>
          </cell>
          <cell r="J15" t="str">
            <v>N/A</v>
          </cell>
          <cell r="K15">
            <v>0</v>
          </cell>
          <cell r="L15">
            <v>0</v>
          </cell>
          <cell r="M15" t="str">
            <v>N/A</v>
          </cell>
          <cell r="N15">
            <v>0</v>
          </cell>
          <cell r="O15">
            <v>0</v>
          </cell>
          <cell r="P15" t="str">
            <v>N/A</v>
          </cell>
          <cell r="Q15">
            <v>0</v>
          </cell>
          <cell r="R15">
            <v>0</v>
          </cell>
          <cell r="S15" t="str">
            <v>N/A</v>
          </cell>
          <cell r="T15">
            <v>0</v>
          </cell>
          <cell r="U15">
            <v>0</v>
          </cell>
          <cell r="V15" t="str">
            <v>N/A</v>
          </cell>
          <cell r="W15">
            <v>0</v>
          </cell>
          <cell r="X15">
            <v>0</v>
          </cell>
          <cell r="Y15" t="str">
            <v>N/A</v>
          </cell>
          <cell r="Z15">
            <v>0</v>
          </cell>
          <cell r="AA15">
            <v>0</v>
          </cell>
          <cell r="AB15" t="str">
            <v>N/A</v>
          </cell>
          <cell r="AC15">
            <v>0</v>
          </cell>
          <cell r="AD15">
            <v>0</v>
          </cell>
          <cell r="AE15" t="str">
            <v>N/A</v>
          </cell>
          <cell r="AF15">
            <v>0</v>
          </cell>
          <cell r="AG15">
            <v>0</v>
          </cell>
          <cell r="AH15" t="str">
            <v>N/A</v>
          </cell>
          <cell r="AI15" t="str">
            <v>N/A</v>
          </cell>
          <cell r="AJ15">
            <v>0</v>
          </cell>
          <cell r="AK15">
            <v>0</v>
          </cell>
          <cell r="AL15">
            <v>0</v>
          </cell>
        </row>
        <row r="16">
          <cell r="A16" t="str">
            <v>0271</v>
          </cell>
          <cell r="B16" t="str">
            <v xml:space="preserve">NON-STERILE SUPPLY                                                    </v>
          </cell>
          <cell r="C16" t="str">
            <v>Y</v>
          </cell>
          <cell r="D16">
            <v>71</v>
          </cell>
          <cell r="E16">
            <v>0</v>
          </cell>
          <cell r="F16">
            <v>0</v>
          </cell>
          <cell r="G16" t="str">
            <v>N/A</v>
          </cell>
          <cell r="H16">
            <v>0</v>
          </cell>
          <cell r="I16">
            <v>0</v>
          </cell>
          <cell r="J16" t="str">
            <v>N/A</v>
          </cell>
          <cell r="K16">
            <v>0</v>
          </cell>
          <cell r="L16">
            <v>0</v>
          </cell>
          <cell r="M16" t="str">
            <v>N/A</v>
          </cell>
          <cell r="N16">
            <v>0</v>
          </cell>
          <cell r="O16">
            <v>0</v>
          </cell>
          <cell r="P16" t="str">
            <v>N/A</v>
          </cell>
          <cell r="Q16">
            <v>0</v>
          </cell>
          <cell r="R16">
            <v>0</v>
          </cell>
          <cell r="S16" t="str">
            <v>N/A</v>
          </cell>
          <cell r="T16">
            <v>0</v>
          </cell>
          <cell r="U16">
            <v>0</v>
          </cell>
          <cell r="V16" t="str">
            <v>N/A</v>
          </cell>
          <cell r="W16">
            <v>0</v>
          </cell>
          <cell r="X16">
            <v>0</v>
          </cell>
          <cell r="Y16" t="str">
            <v>N/A</v>
          </cell>
          <cell r="Z16">
            <v>0</v>
          </cell>
          <cell r="AA16">
            <v>0</v>
          </cell>
          <cell r="AB16" t="str">
            <v>N/A</v>
          </cell>
          <cell r="AC16">
            <v>0</v>
          </cell>
          <cell r="AD16">
            <v>0</v>
          </cell>
          <cell r="AE16" t="str">
            <v>N/A</v>
          </cell>
          <cell r="AF16">
            <v>0</v>
          </cell>
          <cell r="AG16">
            <v>0</v>
          </cell>
          <cell r="AH16" t="str">
            <v>N/A</v>
          </cell>
          <cell r="AI16" t="str">
            <v>N/A</v>
          </cell>
          <cell r="AJ16">
            <v>0</v>
          </cell>
          <cell r="AK16">
            <v>0</v>
          </cell>
          <cell r="AL16">
            <v>0</v>
          </cell>
        </row>
        <row r="17">
          <cell r="A17" t="str">
            <v>0272</v>
          </cell>
          <cell r="B17" t="str">
            <v xml:space="preserve">STERILE SUPPLY                                                        </v>
          </cell>
          <cell r="C17" t="str">
            <v>Y</v>
          </cell>
          <cell r="D17">
            <v>71</v>
          </cell>
          <cell r="E17">
            <v>0</v>
          </cell>
          <cell r="F17">
            <v>0</v>
          </cell>
          <cell r="G17" t="str">
            <v>N/A</v>
          </cell>
          <cell r="H17">
            <v>0</v>
          </cell>
          <cell r="I17">
            <v>0</v>
          </cell>
          <cell r="J17" t="str">
            <v>N/A</v>
          </cell>
          <cell r="K17">
            <v>0</v>
          </cell>
          <cell r="L17">
            <v>0</v>
          </cell>
          <cell r="M17" t="str">
            <v>N/A</v>
          </cell>
          <cell r="N17">
            <v>0</v>
          </cell>
          <cell r="O17">
            <v>0</v>
          </cell>
          <cell r="P17" t="str">
            <v>N/A</v>
          </cell>
          <cell r="Q17">
            <v>0</v>
          </cell>
          <cell r="R17">
            <v>0</v>
          </cell>
          <cell r="S17" t="str">
            <v>N/A</v>
          </cell>
          <cell r="T17">
            <v>0</v>
          </cell>
          <cell r="U17">
            <v>0</v>
          </cell>
          <cell r="V17" t="str">
            <v>N/A</v>
          </cell>
          <cell r="W17">
            <v>0</v>
          </cell>
          <cell r="X17">
            <v>0</v>
          </cell>
          <cell r="Y17" t="str">
            <v>N/A</v>
          </cell>
          <cell r="Z17">
            <v>0</v>
          </cell>
          <cell r="AA17">
            <v>0</v>
          </cell>
          <cell r="AB17" t="str">
            <v>N/A</v>
          </cell>
          <cell r="AC17">
            <v>0</v>
          </cell>
          <cell r="AD17">
            <v>0</v>
          </cell>
          <cell r="AE17" t="str">
            <v>N/A</v>
          </cell>
          <cell r="AF17">
            <v>0</v>
          </cell>
          <cell r="AG17">
            <v>0</v>
          </cell>
          <cell r="AH17" t="str">
            <v>N/A</v>
          </cell>
          <cell r="AI17" t="str">
            <v>N/A</v>
          </cell>
          <cell r="AJ17">
            <v>0</v>
          </cell>
          <cell r="AK17">
            <v>0</v>
          </cell>
          <cell r="AL17">
            <v>0</v>
          </cell>
        </row>
        <row r="18">
          <cell r="A18" t="str">
            <v>0278</v>
          </cell>
          <cell r="B18" t="str">
            <v xml:space="preserve">OTHER IMPLANTS                                                        </v>
          </cell>
          <cell r="C18" t="str">
            <v>Y</v>
          </cell>
          <cell r="D18">
            <v>72</v>
          </cell>
          <cell r="E18">
            <v>0</v>
          </cell>
          <cell r="F18">
            <v>0</v>
          </cell>
          <cell r="G18" t="str">
            <v>N/A</v>
          </cell>
          <cell r="H18">
            <v>0</v>
          </cell>
          <cell r="I18">
            <v>0</v>
          </cell>
          <cell r="J18" t="str">
            <v>N/A</v>
          </cell>
          <cell r="K18">
            <v>0</v>
          </cell>
          <cell r="L18">
            <v>0</v>
          </cell>
          <cell r="M18" t="str">
            <v>N/A</v>
          </cell>
          <cell r="N18">
            <v>0</v>
          </cell>
          <cell r="O18">
            <v>0</v>
          </cell>
          <cell r="P18" t="str">
            <v>N/A</v>
          </cell>
          <cell r="Q18">
            <v>0</v>
          </cell>
          <cell r="R18">
            <v>0</v>
          </cell>
          <cell r="S18" t="str">
            <v>N/A</v>
          </cell>
          <cell r="T18">
            <v>0</v>
          </cell>
          <cell r="U18">
            <v>0</v>
          </cell>
          <cell r="V18" t="str">
            <v>N/A</v>
          </cell>
          <cell r="W18">
            <v>0</v>
          </cell>
          <cell r="X18">
            <v>0</v>
          </cell>
          <cell r="Y18" t="str">
            <v>N/A</v>
          </cell>
          <cell r="Z18">
            <v>0</v>
          </cell>
          <cell r="AA18">
            <v>0</v>
          </cell>
          <cell r="AB18" t="str">
            <v>N/A</v>
          </cell>
          <cell r="AC18">
            <v>0</v>
          </cell>
          <cell r="AD18">
            <v>0</v>
          </cell>
          <cell r="AE18" t="str">
            <v>N/A</v>
          </cell>
          <cell r="AF18">
            <v>0</v>
          </cell>
          <cell r="AG18">
            <v>0</v>
          </cell>
          <cell r="AH18" t="str">
            <v>N/A</v>
          </cell>
          <cell r="AI18" t="str">
            <v>N/A</v>
          </cell>
          <cell r="AJ18">
            <v>0</v>
          </cell>
          <cell r="AK18">
            <v>0</v>
          </cell>
          <cell r="AL18">
            <v>0</v>
          </cell>
        </row>
        <row r="19">
          <cell r="A19" t="str">
            <v>0300</v>
          </cell>
          <cell r="B19" t="str">
            <v xml:space="preserve">LABORATORY                                                            </v>
          </cell>
          <cell r="C19" t="str">
            <v>Y</v>
          </cell>
          <cell r="D19">
            <v>60</v>
          </cell>
          <cell r="E19">
            <v>0</v>
          </cell>
          <cell r="F19">
            <v>0</v>
          </cell>
          <cell r="G19" t="str">
            <v>N/A</v>
          </cell>
          <cell r="H19">
            <v>0</v>
          </cell>
          <cell r="I19">
            <v>0</v>
          </cell>
          <cell r="J19" t="str">
            <v>N/A</v>
          </cell>
          <cell r="K19">
            <v>0</v>
          </cell>
          <cell r="L19">
            <v>0</v>
          </cell>
          <cell r="M19" t="str">
            <v>N/A</v>
          </cell>
          <cell r="N19">
            <v>0</v>
          </cell>
          <cell r="O19">
            <v>0</v>
          </cell>
          <cell r="P19" t="str">
            <v>N/A</v>
          </cell>
          <cell r="Q19">
            <v>0</v>
          </cell>
          <cell r="R19">
            <v>0</v>
          </cell>
          <cell r="S19" t="str">
            <v>N/A</v>
          </cell>
          <cell r="T19">
            <v>0</v>
          </cell>
          <cell r="U19">
            <v>0</v>
          </cell>
          <cell r="V19" t="str">
            <v>N/A</v>
          </cell>
          <cell r="W19">
            <v>0</v>
          </cell>
          <cell r="X19">
            <v>0</v>
          </cell>
          <cell r="Y19" t="str">
            <v>N/A</v>
          </cell>
          <cell r="Z19">
            <v>0</v>
          </cell>
          <cell r="AA19">
            <v>0</v>
          </cell>
          <cell r="AB19" t="str">
            <v>N/A</v>
          </cell>
          <cell r="AC19">
            <v>0</v>
          </cell>
          <cell r="AD19">
            <v>0</v>
          </cell>
          <cell r="AE19" t="str">
            <v>N/A</v>
          </cell>
          <cell r="AF19">
            <v>0</v>
          </cell>
          <cell r="AG19">
            <v>0</v>
          </cell>
          <cell r="AH19" t="str">
            <v>N/A</v>
          </cell>
          <cell r="AI19" t="str">
            <v>N/A</v>
          </cell>
          <cell r="AJ19">
            <v>0</v>
          </cell>
          <cell r="AK19">
            <v>0</v>
          </cell>
          <cell r="AL19">
            <v>0</v>
          </cell>
        </row>
        <row r="20">
          <cell r="A20" t="str">
            <v>0310</v>
          </cell>
          <cell r="B20" t="str">
            <v xml:space="preserve">LABORATORY PATHOLOGICAL                                               </v>
          </cell>
          <cell r="C20" t="str">
            <v>Y</v>
          </cell>
          <cell r="D20">
            <v>60</v>
          </cell>
          <cell r="E20">
            <v>0</v>
          </cell>
          <cell r="F20">
            <v>0</v>
          </cell>
          <cell r="G20" t="str">
            <v>N/A</v>
          </cell>
          <cell r="H20">
            <v>0</v>
          </cell>
          <cell r="I20">
            <v>0</v>
          </cell>
          <cell r="J20" t="str">
            <v>N/A</v>
          </cell>
          <cell r="K20">
            <v>0</v>
          </cell>
          <cell r="L20">
            <v>0</v>
          </cell>
          <cell r="M20" t="str">
            <v>N/A</v>
          </cell>
          <cell r="N20">
            <v>0</v>
          </cell>
          <cell r="O20">
            <v>0</v>
          </cell>
          <cell r="P20" t="str">
            <v>N/A</v>
          </cell>
          <cell r="Q20">
            <v>0</v>
          </cell>
          <cell r="R20">
            <v>0</v>
          </cell>
          <cell r="S20" t="str">
            <v>N/A</v>
          </cell>
          <cell r="T20">
            <v>0</v>
          </cell>
          <cell r="U20">
            <v>0</v>
          </cell>
          <cell r="V20" t="str">
            <v>N/A</v>
          </cell>
          <cell r="W20">
            <v>0</v>
          </cell>
          <cell r="X20">
            <v>0</v>
          </cell>
          <cell r="Y20" t="str">
            <v>N/A</v>
          </cell>
          <cell r="Z20">
            <v>0</v>
          </cell>
          <cell r="AA20">
            <v>0</v>
          </cell>
          <cell r="AB20" t="str">
            <v>N/A</v>
          </cell>
          <cell r="AC20">
            <v>0</v>
          </cell>
          <cell r="AD20">
            <v>0</v>
          </cell>
          <cell r="AE20" t="str">
            <v>N/A</v>
          </cell>
          <cell r="AF20">
            <v>0</v>
          </cell>
          <cell r="AG20">
            <v>0</v>
          </cell>
          <cell r="AH20" t="str">
            <v>N/A</v>
          </cell>
          <cell r="AI20" t="str">
            <v>N/A</v>
          </cell>
          <cell r="AJ20">
            <v>0</v>
          </cell>
          <cell r="AK20">
            <v>0</v>
          </cell>
          <cell r="AL20">
            <v>0</v>
          </cell>
        </row>
        <row r="21">
          <cell r="A21" t="str">
            <v>0320</v>
          </cell>
          <cell r="B21" t="str">
            <v xml:space="preserve">RADIOLOGY/DIAGNOSTIC                                                  </v>
          </cell>
          <cell r="C21" t="str">
            <v>Y</v>
          </cell>
          <cell r="D21">
            <v>54</v>
          </cell>
          <cell r="E21">
            <v>0</v>
          </cell>
          <cell r="F21">
            <v>0</v>
          </cell>
          <cell r="G21" t="str">
            <v>N/A</v>
          </cell>
          <cell r="H21">
            <v>0</v>
          </cell>
          <cell r="I21">
            <v>0</v>
          </cell>
          <cell r="J21" t="str">
            <v>N/A</v>
          </cell>
          <cell r="K21">
            <v>0</v>
          </cell>
          <cell r="L21">
            <v>0</v>
          </cell>
          <cell r="M21" t="str">
            <v>N/A</v>
          </cell>
          <cell r="N21">
            <v>0</v>
          </cell>
          <cell r="O21">
            <v>0</v>
          </cell>
          <cell r="P21" t="str">
            <v>N/A</v>
          </cell>
          <cell r="Q21">
            <v>0</v>
          </cell>
          <cell r="R21">
            <v>0</v>
          </cell>
          <cell r="S21" t="str">
            <v>N/A</v>
          </cell>
          <cell r="T21">
            <v>0</v>
          </cell>
          <cell r="U21">
            <v>0</v>
          </cell>
          <cell r="V21" t="str">
            <v>N/A</v>
          </cell>
          <cell r="W21">
            <v>0</v>
          </cell>
          <cell r="X21">
            <v>0</v>
          </cell>
          <cell r="Y21" t="str">
            <v>N/A</v>
          </cell>
          <cell r="Z21">
            <v>0</v>
          </cell>
          <cell r="AA21">
            <v>0</v>
          </cell>
          <cell r="AB21" t="str">
            <v>N/A</v>
          </cell>
          <cell r="AC21">
            <v>0</v>
          </cell>
          <cell r="AD21">
            <v>0</v>
          </cell>
          <cell r="AE21" t="str">
            <v>N/A</v>
          </cell>
          <cell r="AF21">
            <v>0</v>
          </cell>
          <cell r="AG21">
            <v>0</v>
          </cell>
          <cell r="AH21" t="str">
            <v>N/A</v>
          </cell>
          <cell r="AI21" t="str">
            <v>N/A</v>
          </cell>
          <cell r="AJ21">
            <v>0</v>
          </cell>
          <cell r="AK21">
            <v>0</v>
          </cell>
          <cell r="AL21">
            <v>0</v>
          </cell>
        </row>
        <row r="22">
          <cell r="A22" t="str">
            <v>0340</v>
          </cell>
          <cell r="B22" t="str">
            <v xml:space="preserve">NUCLEAR MEDICINE/RADIOISOTOPES                                        </v>
          </cell>
          <cell r="C22" t="str">
            <v>Y</v>
          </cell>
          <cell r="D22">
            <v>56</v>
          </cell>
          <cell r="E22">
            <v>0</v>
          </cell>
          <cell r="F22">
            <v>0</v>
          </cell>
          <cell r="G22" t="str">
            <v>N/A</v>
          </cell>
          <cell r="H22">
            <v>0</v>
          </cell>
          <cell r="I22">
            <v>0</v>
          </cell>
          <cell r="J22" t="str">
            <v>N/A</v>
          </cell>
          <cell r="K22">
            <v>0</v>
          </cell>
          <cell r="L22">
            <v>0</v>
          </cell>
          <cell r="M22" t="str">
            <v>N/A</v>
          </cell>
          <cell r="N22">
            <v>0</v>
          </cell>
          <cell r="O22">
            <v>0</v>
          </cell>
          <cell r="P22" t="str">
            <v>N/A</v>
          </cell>
          <cell r="Q22">
            <v>0</v>
          </cell>
          <cell r="R22">
            <v>0</v>
          </cell>
          <cell r="S22" t="str">
            <v>N/A</v>
          </cell>
          <cell r="T22">
            <v>0</v>
          </cell>
          <cell r="U22">
            <v>0</v>
          </cell>
          <cell r="V22" t="str">
            <v>N/A</v>
          </cell>
          <cell r="W22">
            <v>0</v>
          </cell>
          <cell r="X22">
            <v>0</v>
          </cell>
          <cell r="Y22" t="str">
            <v>N/A</v>
          </cell>
          <cell r="Z22">
            <v>0</v>
          </cell>
          <cell r="AA22">
            <v>0</v>
          </cell>
          <cell r="AB22" t="str">
            <v>N/A</v>
          </cell>
          <cell r="AC22">
            <v>0</v>
          </cell>
          <cell r="AD22">
            <v>0</v>
          </cell>
          <cell r="AE22" t="str">
            <v>N/A</v>
          </cell>
          <cell r="AF22">
            <v>0</v>
          </cell>
          <cell r="AG22">
            <v>0</v>
          </cell>
          <cell r="AH22" t="str">
            <v>N/A</v>
          </cell>
          <cell r="AI22" t="str">
            <v>N/A</v>
          </cell>
          <cell r="AJ22">
            <v>0</v>
          </cell>
          <cell r="AK22">
            <v>0</v>
          </cell>
          <cell r="AL22">
            <v>0</v>
          </cell>
        </row>
        <row r="23">
          <cell r="A23" t="str">
            <v>0343</v>
          </cell>
          <cell r="B23" t="str">
            <v xml:space="preserve">NUC MED/DX RADIOPHARM                                                 </v>
          </cell>
          <cell r="C23" t="str">
            <v>Y</v>
          </cell>
          <cell r="D23">
            <v>56</v>
          </cell>
          <cell r="E23">
            <v>0</v>
          </cell>
          <cell r="F23">
            <v>0</v>
          </cell>
          <cell r="G23" t="str">
            <v>N/A</v>
          </cell>
          <cell r="H23">
            <v>0</v>
          </cell>
          <cell r="I23">
            <v>0</v>
          </cell>
          <cell r="J23" t="str">
            <v>N/A</v>
          </cell>
          <cell r="K23">
            <v>0</v>
          </cell>
          <cell r="L23">
            <v>0</v>
          </cell>
          <cell r="M23" t="str">
            <v>N/A</v>
          </cell>
          <cell r="N23">
            <v>0</v>
          </cell>
          <cell r="O23">
            <v>0</v>
          </cell>
          <cell r="P23" t="str">
            <v>N/A</v>
          </cell>
          <cell r="Q23">
            <v>0</v>
          </cell>
          <cell r="R23">
            <v>0</v>
          </cell>
          <cell r="S23" t="str">
            <v>N/A</v>
          </cell>
          <cell r="T23">
            <v>0</v>
          </cell>
          <cell r="U23">
            <v>0</v>
          </cell>
          <cell r="V23" t="str">
            <v>N/A</v>
          </cell>
          <cell r="W23">
            <v>0</v>
          </cell>
          <cell r="X23">
            <v>0</v>
          </cell>
          <cell r="Y23" t="str">
            <v>N/A</v>
          </cell>
          <cell r="Z23">
            <v>0</v>
          </cell>
          <cell r="AA23">
            <v>0</v>
          </cell>
          <cell r="AB23" t="str">
            <v>N/A</v>
          </cell>
          <cell r="AC23">
            <v>0</v>
          </cell>
          <cell r="AD23">
            <v>0</v>
          </cell>
          <cell r="AE23" t="str">
            <v>N/A</v>
          </cell>
          <cell r="AF23">
            <v>0</v>
          </cell>
          <cell r="AG23">
            <v>0</v>
          </cell>
          <cell r="AH23" t="str">
            <v>N/A</v>
          </cell>
          <cell r="AI23" t="str">
            <v>N/A</v>
          </cell>
          <cell r="AJ23">
            <v>0</v>
          </cell>
          <cell r="AK23">
            <v>0</v>
          </cell>
          <cell r="AL23">
            <v>0</v>
          </cell>
        </row>
        <row r="24">
          <cell r="A24" t="str">
            <v>0350</v>
          </cell>
          <cell r="B24" t="str">
            <v xml:space="preserve">COMPUTED TOMOGRAPHIC (CT)SCAN                                         </v>
          </cell>
          <cell r="C24" t="str">
            <v>Y</v>
          </cell>
          <cell r="D24">
            <v>57</v>
          </cell>
          <cell r="E24">
            <v>0</v>
          </cell>
          <cell r="F24">
            <v>0</v>
          </cell>
          <cell r="G24" t="str">
            <v>N/A</v>
          </cell>
          <cell r="H24">
            <v>0</v>
          </cell>
          <cell r="I24">
            <v>0</v>
          </cell>
          <cell r="J24" t="str">
            <v>N/A</v>
          </cell>
          <cell r="K24">
            <v>0</v>
          </cell>
          <cell r="L24">
            <v>0</v>
          </cell>
          <cell r="M24" t="str">
            <v>N/A</v>
          </cell>
          <cell r="N24">
            <v>0</v>
          </cell>
          <cell r="O24">
            <v>0</v>
          </cell>
          <cell r="P24" t="str">
            <v>N/A</v>
          </cell>
          <cell r="Q24">
            <v>0</v>
          </cell>
          <cell r="R24">
            <v>0</v>
          </cell>
          <cell r="S24" t="str">
            <v>N/A</v>
          </cell>
          <cell r="T24">
            <v>0</v>
          </cell>
          <cell r="U24">
            <v>0</v>
          </cell>
          <cell r="V24" t="str">
            <v>N/A</v>
          </cell>
          <cell r="W24">
            <v>0</v>
          </cell>
          <cell r="X24">
            <v>0</v>
          </cell>
          <cell r="Y24" t="str">
            <v>N/A</v>
          </cell>
          <cell r="Z24">
            <v>0</v>
          </cell>
          <cell r="AA24">
            <v>0</v>
          </cell>
          <cell r="AB24" t="str">
            <v>N/A</v>
          </cell>
          <cell r="AC24">
            <v>0</v>
          </cell>
          <cell r="AD24">
            <v>0</v>
          </cell>
          <cell r="AE24" t="str">
            <v>N/A</v>
          </cell>
          <cell r="AF24">
            <v>0</v>
          </cell>
          <cell r="AG24">
            <v>0</v>
          </cell>
          <cell r="AH24" t="str">
            <v>N/A</v>
          </cell>
          <cell r="AI24" t="str">
            <v>N/A</v>
          </cell>
          <cell r="AJ24">
            <v>0</v>
          </cell>
          <cell r="AK24">
            <v>0</v>
          </cell>
          <cell r="AL24">
            <v>0</v>
          </cell>
        </row>
        <row r="25">
          <cell r="A25" t="str">
            <v>0360</v>
          </cell>
          <cell r="B25" t="str">
            <v xml:space="preserve">OPERATING ROOM SERVICES                                               </v>
          </cell>
          <cell r="C25" t="str">
            <v>Y</v>
          </cell>
          <cell r="D25">
            <v>50</v>
          </cell>
          <cell r="E25">
            <v>0</v>
          </cell>
          <cell r="F25">
            <v>0</v>
          </cell>
          <cell r="G25" t="str">
            <v>N/A</v>
          </cell>
          <cell r="H25">
            <v>0</v>
          </cell>
          <cell r="I25">
            <v>0</v>
          </cell>
          <cell r="J25" t="str">
            <v>N/A</v>
          </cell>
          <cell r="K25">
            <v>0</v>
          </cell>
          <cell r="L25">
            <v>0</v>
          </cell>
          <cell r="M25" t="str">
            <v>N/A</v>
          </cell>
          <cell r="N25">
            <v>0</v>
          </cell>
          <cell r="O25">
            <v>0</v>
          </cell>
          <cell r="P25" t="str">
            <v>N/A</v>
          </cell>
          <cell r="Q25">
            <v>0</v>
          </cell>
          <cell r="R25">
            <v>0</v>
          </cell>
          <cell r="S25" t="str">
            <v>N/A</v>
          </cell>
          <cell r="T25">
            <v>0</v>
          </cell>
          <cell r="U25">
            <v>0</v>
          </cell>
          <cell r="V25" t="str">
            <v>N/A</v>
          </cell>
          <cell r="W25">
            <v>0</v>
          </cell>
          <cell r="X25">
            <v>0</v>
          </cell>
          <cell r="Y25" t="str">
            <v>N/A</v>
          </cell>
          <cell r="Z25">
            <v>0</v>
          </cell>
          <cell r="AA25">
            <v>0</v>
          </cell>
          <cell r="AB25" t="str">
            <v>N/A</v>
          </cell>
          <cell r="AC25">
            <v>0</v>
          </cell>
          <cell r="AD25">
            <v>0</v>
          </cell>
          <cell r="AE25" t="str">
            <v>N/A</v>
          </cell>
          <cell r="AF25">
            <v>0</v>
          </cell>
          <cell r="AG25">
            <v>0</v>
          </cell>
          <cell r="AH25" t="str">
            <v>N/A</v>
          </cell>
          <cell r="AI25" t="str">
            <v>N/A</v>
          </cell>
          <cell r="AJ25">
            <v>0</v>
          </cell>
          <cell r="AK25">
            <v>0</v>
          </cell>
          <cell r="AL25">
            <v>0</v>
          </cell>
        </row>
        <row r="26">
          <cell r="A26" t="str">
            <v>0370</v>
          </cell>
          <cell r="B26" t="str">
            <v xml:space="preserve">ANESTHESIA                                                            </v>
          </cell>
          <cell r="C26" t="str">
            <v>Y</v>
          </cell>
          <cell r="D26">
            <v>50</v>
          </cell>
          <cell r="E26">
            <v>0</v>
          </cell>
          <cell r="F26">
            <v>0</v>
          </cell>
          <cell r="G26" t="str">
            <v>N/A</v>
          </cell>
          <cell r="H26">
            <v>0</v>
          </cell>
          <cell r="I26">
            <v>0</v>
          </cell>
          <cell r="J26" t="str">
            <v>N/A</v>
          </cell>
          <cell r="K26">
            <v>0</v>
          </cell>
          <cell r="L26">
            <v>0</v>
          </cell>
          <cell r="M26" t="str">
            <v>N/A</v>
          </cell>
          <cell r="N26">
            <v>0</v>
          </cell>
          <cell r="O26">
            <v>0</v>
          </cell>
          <cell r="P26" t="str">
            <v>N/A</v>
          </cell>
          <cell r="Q26">
            <v>0</v>
          </cell>
          <cell r="R26">
            <v>0</v>
          </cell>
          <cell r="S26" t="str">
            <v>N/A</v>
          </cell>
          <cell r="T26">
            <v>0</v>
          </cell>
          <cell r="U26">
            <v>0</v>
          </cell>
          <cell r="V26" t="str">
            <v>N/A</v>
          </cell>
          <cell r="W26">
            <v>0</v>
          </cell>
          <cell r="X26">
            <v>0</v>
          </cell>
          <cell r="Y26" t="str">
            <v>N/A</v>
          </cell>
          <cell r="Z26">
            <v>0</v>
          </cell>
          <cell r="AA26">
            <v>0</v>
          </cell>
          <cell r="AB26" t="str">
            <v>N/A</v>
          </cell>
          <cell r="AC26">
            <v>0</v>
          </cell>
          <cell r="AD26">
            <v>0</v>
          </cell>
          <cell r="AE26" t="str">
            <v>N/A</v>
          </cell>
          <cell r="AF26">
            <v>0</v>
          </cell>
          <cell r="AG26">
            <v>0</v>
          </cell>
          <cell r="AH26" t="str">
            <v>N/A</v>
          </cell>
          <cell r="AI26" t="str">
            <v>N/A</v>
          </cell>
          <cell r="AJ26">
            <v>0</v>
          </cell>
          <cell r="AK26">
            <v>0</v>
          </cell>
          <cell r="AL26">
            <v>0</v>
          </cell>
        </row>
        <row r="27">
          <cell r="A27" t="str">
            <v>0379</v>
          </cell>
          <cell r="B27" t="str">
            <v xml:space="preserve">ANESTHESIA/OTHER                                                      </v>
          </cell>
          <cell r="C27" t="str">
            <v>Y</v>
          </cell>
          <cell r="D27">
            <v>50</v>
          </cell>
          <cell r="E27">
            <v>0</v>
          </cell>
          <cell r="F27">
            <v>0</v>
          </cell>
          <cell r="G27" t="str">
            <v>N/A</v>
          </cell>
          <cell r="H27">
            <v>0</v>
          </cell>
          <cell r="I27">
            <v>0</v>
          </cell>
          <cell r="J27" t="str">
            <v>N/A</v>
          </cell>
          <cell r="K27">
            <v>0</v>
          </cell>
          <cell r="L27">
            <v>0</v>
          </cell>
          <cell r="M27" t="str">
            <v>N/A</v>
          </cell>
          <cell r="N27">
            <v>0</v>
          </cell>
          <cell r="O27">
            <v>0</v>
          </cell>
          <cell r="P27" t="str">
            <v>N/A</v>
          </cell>
          <cell r="Q27">
            <v>0</v>
          </cell>
          <cell r="R27">
            <v>0</v>
          </cell>
          <cell r="S27" t="str">
            <v>N/A</v>
          </cell>
          <cell r="T27">
            <v>0</v>
          </cell>
          <cell r="U27">
            <v>0</v>
          </cell>
          <cell r="V27" t="str">
            <v>N/A</v>
          </cell>
          <cell r="W27">
            <v>0</v>
          </cell>
          <cell r="X27">
            <v>0</v>
          </cell>
          <cell r="Y27" t="str">
            <v>N/A</v>
          </cell>
          <cell r="Z27">
            <v>0</v>
          </cell>
          <cell r="AA27">
            <v>0</v>
          </cell>
          <cell r="AB27" t="str">
            <v>N/A</v>
          </cell>
          <cell r="AC27">
            <v>0</v>
          </cell>
          <cell r="AD27">
            <v>0</v>
          </cell>
          <cell r="AE27" t="str">
            <v>N/A</v>
          </cell>
          <cell r="AF27">
            <v>0</v>
          </cell>
          <cell r="AG27">
            <v>0</v>
          </cell>
          <cell r="AH27" t="str">
            <v>N/A</v>
          </cell>
          <cell r="AI27" t="str">
            <v>N/A</v>
          </cell>
          <cell r="AJ27">
            <v>0</v>
          </cell>
          <cell r="AK27">
            <v>0</v>
          </cell>
          <cell r="AL27">
            <v>0</v>
          </cell>
        </row>
        <row r="28">
          <cell r="A28" t="str">
            <v>0390</v>
          </cell>
          <cell r="B28" t="str">
            <v xml:space="preserve">BLOOD/STORAGE &amp; PROCESSING                                            </v>
          </cell>
          <cell r="C28" t="str">
            <v>Y</v>
          </cell>
          <cell r="D28">
            <v>62</v>
          </cell>
          <cell r="E28">
            <v>0</v>
          </cell>
          <cell r="F28">
            <v>0</v>
          </cell>
          <cell r="G28" t="str">
            <v>N/A</v>
          </cell>
          <cell r="H28">
            <v>0</v>
          </cell>
          <cell r="I28">
            <v>0</v>
          </cell>
          <cell r="J28" t="str">
            <v>N/A</v>
          </cell>
          <cell r="K28">
            <v>0</v>
          </cell>
          <cell r="L28">
            <v>0</v>
          </cell>
          <cell r="M28" t="str">
            <v>N/A</v>
          </cell>
          <cell r="N28">
            <v>0</v>
          </cell>
          <cell r="O28">
            <v>0</v>
          </cell>
          <cell r="P28" t="str">
            <v>N/A</v>
          </cell>
          <cell r="Q28">
            <v>0</v>
          </cell>
          <cell r="R28">
            <v>0</v>
          </cell>
          <cell r="S28" t="str">
            <v>N/A</v>
          </cell>
          <cell r="T28">
            <v>0</v>
          </cell>
          <cell r="U28">
            <v>0</v>
          </cell>
          <cell r="V28" t="str">
            <v>N/A</v>
          </cell>
          <cell r="W28">
            <v>0</v>
          </cell>
          <cell r="X28">
            <v>0</v>
          </cell>
          <cell r="Y28" t="str">
            <v>N/A</v>
          </cell>
          <cell r="Z28">
            <v>0</v>
          </cell>
          <cell r="AA28">
            <v>0</v>
          </cell>
          <cell r="AB28" t="str">
            <v>N/A</v>
          </cell>
          <cell r="AC28">
            <v>0</v>
          </cell>
          <cell r="AD28">
            <v>0</v>
          </cell>
          <cell r="AE28" t="str">
            <v>N/A</v>
          </cell>
          <cell r="AF28">
            <v>0</v>
          </cell>
          <cell r="AG28">
            <v>0</v>
          </cell>
          <cell r="AH28" t="str">
            <v>N/A</v>
          </cell>
          <cell r="AI28" t="str">
            <v>N/A</v>
          </cell>
          <cell r="AJ28">
            <v>0</v>
          </cell>
          <cell r="AK28">
            <v>0</v>
          </cell>
          <cell r="AL28">
            <v>0</v>
          </cell>
        </row>
        <row r="29">
          <cell r="A29" t="str">
            <v>0391</v>
          </cell>
          <cell r="B29" t="str">
            <v xml:space="preserve">BLOOD/ADMIN (TRANSFUSIONS)                                            </v>
          </cell>
          <cell r="C29" t="str">
            <v>Y</v>
          </cell>
          <cell r="D29">
            <v>51</v>
          </cell>
          <cell r="E29">
            <v>0</v>
          </cell>
          <cell r="F29">
            <v>0</v>
          </cell>
          <cell r="G29" t="str">
            <v>N/A</v>
          </cell>
          <cell r="H29">
            <v>0</v>
          </cell>
          <cell r="I29">
            <v>0</v>
          </cell>
          <cell r="J29" t="str">
            <v>N/A</v>
          </cell>
          <cell r="K29">
            <v>0</v>
          </cell>
          <cell r="L29">
            <v>0</v>
          </cell>
          <cell r="M29" t="str">
            <v>N/A</v>
          </cell>
          <cell r="N29">
            <v>0</v>
          </cell>
          <cell r="O29">
            <v>0</v>
          </cell>
          <cell r="P29" t="str">
            <v>N/A</v>
          </cell>
          <cell r="Q29">
            <v>0</v>
          </cell>
          <cell r="R29">
            <v>0</v>
          </cell>
          <cell r="S29" t="str">
            <v>N/A</v>
          </cell>
          <cell r="T29">
            <v>0</v>
          </cell>
          <cell r="U29">
            <v>0</v>
          </cell>
          <cell r="V29" t="str">
            <v>N/A</v>
          </cell>
          <cell r="W29">
            <v>0</v>
          </cell>
          <cell r="X29">
            <v>0</v>
          </cell>
          <cell r="Y29" t="str">
            <v>N/A</v>
          </cell>
          <cell r="Z29">
            <v>0</v>
          </cell>
          <cell r="AA29">
            <v>0</v>
          </cell>
          <cell r="AB29" t="str">
            <v>N/A</v>
          </cell>
          <cell r="AC29">
            <v>0</v>
          </cell>
          <cell r="AD29">
            <v>0</v>
          </cell>
          <cell r="AE29" t="str">
            <v>N/A</v>
          </cell>
          <cell r="AF29">
            <v>0</v>
          </cell>
          <cell r="AG29">
            <v>0</v>
          </cell>
          <cell r="AH29" t="str">
            <v>N/A</v>
          </cell>
          <cell r="AI29" t="str">
            <v>N/A</v>
          </cell>
          <cell r="AJ29">
            <v>0</v>
          </cell>
          <cell r="AK29">
            <v>0</v>
          </cell>
          <cell r="AL29">
            <v>0</v>
          </cell>
        </row>
        <row r="30">
          <cell r="A30" t="str">
            <v>0402</v>
          </cell>
          <cell r="B30" t="str">
            <v xml:space="preserve">ULTRASOUND                                                            </v>
          </cell>
          <cell r="C30" t="str">
            <v>Y</v>
          </cell>
          <cell r="D30">
            <v>76</v>
          </cell>
          <cell r="E30">
            <v>0</v>
          </cell>
          <cell r="F30">
            <v>0</v>
          </cell>
          <cell r="G30" t="str">
            <v>N/A</v>
          </cell>
          <cell r="H30">
            <v>0</v>
          </cell>
          <cell r="I30">
            <v>0</v>
          </cell>
          <cell r="J30" t="str">
            <v>N/A</v>
          </cell>
          <cell r="K30">
            <v>0</v>
          </cell>
          <cell r="L30">
            <v>0</v>
          </cell>
          <cell r="M30" t="str">
            <v>N/A</v>
          </cell>
          <cell r="N30">
            <v>0</v>
          </cell>
          <cell r="O30">
            <v>0</v>
          </cell>
          <cell r="P30" t="str">
            <v>N/A</v>
          </cell>
          <cell r="Q30">
            <v>0</v>
          </cell>
          <cell r="R30">
            <v>0</v>
          </cell>
          <cell r="S30" t="str">
            <v>N/A</v>
          </cell>
          <cell r="T30">
            <v>0</v>
          </cell>
          <cell r="U30">
            <v>0</v>
          </cell>
          <cell r="V30" t="str">
            <v>N/A</v>
          </cell>
          <cell r="W30">
            <v>0</v>
          </cell>
          <cell r="X30">
            <v>0</v>
          </cell>
          <cell r="Y30" t="str">
            <v>N/A</v>
          </cell>
          <cell r="Z30">
            <v>0</v>
          </cell>
          <cell r="AA30">
            <v>0</v>
          </cell>
          <cell r="AB30" t="str">
            <v>N/A</v>
          </cell>
          <cell r="AC30">
            <v>0</v>
          </cell>
          <cell r="AD30">
            <v>0</v>
          </cell>
          <cell r="AE30" t="str">
            <v>N/A</v>
          </cell>
          <cell r="AF30">
            <v>0</v>
          </cell>
          <cell r="AG30">
            <v>0</v>
          </cell>
          <cell r="AH30" t="str">
            <v>N/A</v>
          </cell>
          <cell r="AI30" t="str">
            <v>N/A</v>
          </cell>
          <cell r="AJ30">
            <v>0</v>
          </cell>
          <cell r="AK30">
            <v>0</v>
          </cell>
          <cell r="AL30">
            <v>0</v>
          </cell>
        </row>
        <row r="31">
          <cell r="A31" t="str">
            <v>0410</v>
          </cell>
          <cell r="B31" t="str">
            <v xml:space="preserve">RESPIRATORY SERVICES                                                  </v>
          </cell>
          <cell r="C31" t="str">
            <v>Y</v>
          </cell>
          <cell r="D31">
            <v>65</v>
          </cell>
          <cell r="E31">
            <v>0</v>
          </cell>
          <cell r="F31">
            <v>0</v>
          </cell>
          <cell r="G31" t="str">
            <v>N/A</v>
          </cell>
          <cell r="H31">
            <v>0</v>
          </cell>
          <cell r="I31">
            <v>0</v>
          </cell>
          <cell r="J31" t="str">
            <v>N/A</v>
          </cell>
          <cell r="K31">
            <v>0</v>
          </cell>
          <cell r="L31">
            <v>0</v>
          </cell>
          <cell r="M31" t="str">
            <v>N/A</v>
          </cell>
          <cell r="N31">
            <v>0</v>
          </cell>
          <cell r="O31">
            <v>0</v>
          </cell>
          <cell r="P31" t="str">
            <v>N/A</v>
          </cell>
          <cell r="Q31">
            <v>0</v>
          </cell>
          <cell r="R31">
            <v>0</v>
          </cell>
          <cell r="S31" t="str">
            <v>N/A</v>
          </cell>
          <cell r="T31">
            <v>0</v>
          </cell>
          <cell r="U31">
            <v>0</v>
          </cell>
          <cell r="V31" t="str">
            <v>N/A</v>
          </cell>
          <cell r="W31">
            <v>0</v>
          </cell>
          <cell r="X31">
            <v>0</v>
          </cell>
          <cell r="Y31" t="str">
            <v>N/A</v>
          </cell>
          <cell r="Z31">
            <v>0</v>
          </cell>
          <cell r="AA31">
            <v>0</v>
          </cell>
          <cell r="AB31" t="str">
            <v>N/A</v>
          </cell>
          <cell r="AC31">
            <v>0</v>
          </cell>
          <cell r="AD31">
            <v>0</v>
          </cell>
          <cell r="AE31" t="str">
            <v>N/A</v>
          </cell>
          <cell r="AF31">
            <v>0</v>
          </cell>
          <cell r="AG31">
            <v>0</v>
          </cell>
          <cell r="AH31" t="str">
            <v>N/A</v>
          </cell>
          <cell r="AI31" t="str">
            <v>N/A</v>
          </cell>
          <cell r="AJ31">
            <v>0</v>
          </cell>
          <cell r="AK31">
            <v>0</v>
          </cell>
          <cell r="AL31">
            <v>0</v>
          </cell>
        </row>
        <row r="32">
          <cell r="A32" t="str">
            <v>0420</v>
          </cell>
          <cell r="B32" t="str">
            <v xml:space="preserve">PHYSICAL THERAPY (PT)                                                 </v>
          </cell>
          <cell r="C32" t="str">
            <v>Y</v>
          </cell>
          <cell r="D32">
            <v>66</v>
          </cell>
          <cell r="E32">
            <v>0</v>
          </cell>
          <cell r="F32">
            <v>0</v>
          </cell>
          <cell r="G32" t="str">
            <v>N/A</v>
          </cell>
          <cell r="H32">
            <v>0</v>
          </cell>
          <cell r="I32">
            <v>0</v>
          </cell>
          <cell r="J32" t="str">
            <v>N/A</v>
          </cell>
          <cell r="K32">
            <v>0</v>
          </cell>
          <cell r="L32">
            <v>0</v>
          </cell>
          <cell r="M32" t="str">
            <v>N/A</v>
          </cell>
          <cell r="N32">
            <v>0</v>
          </cell>
          <cell r="O32">
            <v>0</v>
          </cell>
          <cell r="P32" t="str">
            <v>N/A</v>
          </cell>
          <cell r="Q32">
            <v>0</v>
          </cell>
          <cell r="R32">
            <v>0</v>
          </cell>
          <cell r="S32" t="str">
            <v>N/A</v>
          </cell>
          <cell r="T32">
            <v>0</v>
          </cell>
          <cell r="U32">
            <v>0</v>
          </cell>
          <cell r="V32" t="str">
            <v>N/A</v>
          </cell>
          <cell r="W32">
            <v>0</v>
          </cell>
          <cell r="X32">
            <v>0</v>
          </cell>
          <cell r="Y32" t="str">
            <v>N/A</v>
          </cell>
          <cell r="Z32">
            <v>0</v>
          </cell>
          <cell r="AA32">
            <v>0</v>
          </cell>
          <cell r="AB32" t="str">
            <v>N/A</v>
          </cell>
          <cell r="AC32">
            <v>0</v>
          </cell>
          <cell r="AD32">
            <v>0</v>
          </cell>
          <cell r="AE32" t="str">
            <v>N/A</v>
          </cell>
          <cell r="AF32">
            <v>0</v>
          </cell>
          <cell r="AG32">
            <v>0</v>
          </cell>
          <cell r="AH32" t="str">
            <v>N/A</v>
          </cell>
          <cell r="AI32" t="str">
            <v>N/A</v>
          </cell>
          <cell r="AJ32">
            <v>0</v>
          </cell>
          <cell r="AK32">
            <v>0</v>
          </cell>
          <cell r="AL32">
            <v>0</v>
          </cell>
        </row>
        <row r="33">
          <cell r="A33" t="str">
            <v>0424</v>
          </cell>
          <cell r="B33" t="str">
            <v xml:space="preserve">PT/EVALUATION OR RE-EVALUATION                                        </v>
          </cell>
          <cell r="C33" t="str">
            <v>Y</v>
          </cell>
          <cell r="D33">
            <v>66</v>
          </cell>
          <cell r="E33">
            <v>0</v>
          </cell>
          <cell r="F33">
            <v>0</v>
          </cell>
          <cell r="G33" t="str">
            <v>N/A</v>
          </cell>
          <cell r="H33">
            <v>0</v>
          </cell>
          <cell r="I33">
            <v>0</v>
          </cell>
          <cell r="J33" t="str">
            <v>N/A</v>
          </cell>
          <cell r="K33">
            <v>0</v>
          </cell>
          <cell r="L33">
            <v>0</v>
          </cell>
          <cell r="M33" t="str">
            <v>N/A</v>
          </cell>
          <cell r="N33">
            <v>0</v>
          </cell>
          <cell r="O33">
            <v>0</v>
          </cell>
          <cell r="P33" t="str">
            <v>N/A</v>
          </cell>
          <cell r="Q33">
            <v>0</v>
          </cell>
          <cell r="R33">
            <v>0</v>
          </cell>
          <cell r="S33" t="str">
            <v>N/A</v>
          </cell>
          <cell r="T33">
            <v>0</v>
          </cell>
          <cell r="U33">
            <v>0</v>
          </cell>
          <cell r="V33" t="str">
            <v>N/A</v>
          </cell>
          <cell r="W33">
            <v>0</v>
          </cell>
          <cell r="X33">
            <v>0</v>
          </cell>
          <cell r="Y33" t="str">
            <v>N/A</v>
          </cell>
          <cell r="Z33">
            <v>0</v>
          </cell>
          <cell r="AA33">
            <v>0</v>
          </cell>
          <cell r="AB33" t="str">
            <v>N/A</v>
          </cell>
          <cell r="AC33">
            <v>0</v>
          </cell>
          <cell r="AD33">
            <v>0</v>
          </cell>
          <cell r="AE33" t="str">
            <v>N/A</v>
          </cell>
          <cell r="AF33">
            <v>0</v>
          </cell>
          <cell r="AG33">
            <v>0</v>
          </cell>
          <cell r="AH33" t="str">
            <v>N/A</v>
          </cell>
          <cell r="AI33" t="str">
            <v>N/A</v>
          </cell>
          <cell r="AJ33">
            <v>0</v>
          </cell>
          <cell r="AK33">
            <v>0</v>
          </cell>
          <cell r="AL33">
            <v>0</v>
          </cell>
        </row>
        <row r="34">
          <cell r="A34" t="str">
            <v>0430</v>
          </cell>
          <cell r="B34" t="str">
            <v xml:space="preserve">OCCUPATIONAL THERAPY (OT)                                             </v>
          </cell>
          <cell r="C34" t="str">
            <v>Y</v>
          </cell>
          <cell r="D34">
            <v>66</v>
          </cell>
          <cell r="E34">
            <v>0</v>
          </cell>
          <cell r="F34">
            <v>0</v>
          </cell>
          <cell r="G34" t="str">
            <v>N/A</v>
          </cell>
          <cell r="H34">
            <v>0</v>
          </cell>
          <cell r="I34">
            <v>0</v>
          </cell>
          <cell r="J34" t="str">
            <v>N/A</v>
          </cell>
          <cell r="K34">
            <v>0</v>
          </cell>
          <cell r="L34">
            <v>0</v>
          </cell>
          <cell r="M34" t="str">
            <v>N/A</v>
          </cell>
          <cell r="N34">
            <v>0</v>
          </cell>
          <cell r="O34">
            <v>0</v>
          </cell>
          <cell r="P34" t="str">
            <v>N/A</v>
          </cell>
          <cell r="Q34">
            <v>0</v>
          </cell>
          <cell r="R34">
            <v>0</v>
          </cell>
          <cell r="S34" t="str">
            <v>N/A</v>
          </cell>
          <cell r="T34">
            <v>0</v>
          </cell>
          <cell r="U34">
            <v>0</v>
          </cell>
          <cell r="V34" t="str">
            <v>N/A</v>
          </cell>
          <cell r="W34">
            <v>0</v>
          </cell>
          <cell r="X34">
            <v>0</v>
          </cell>
          <cell r="Y34" t="str">
            <v>N/A</v>
          </cell>
          <cell r="Z34">
            <v>0</v>
          </cell>
          <cell r="AA34">
            <v>0</v>
          </cell>
          <cell r="AB34" t="str">
            <v>N/A</v>
          </cell>
          <cell r="AC34">
            <v>0</v>
          </cell>
          <cell r="AD34">
            <v>0</v>
          </cell>
          <cell r="AE34" t="str">
            <v>N/A</v>
          </cell>
          <cell r="AF34">
            <v>0</v>
          </cell>
          <cell r="AG34">
            <v>0</v>
          </cell>
          <cell r="AH34" t="str">
            <v>N/A</v>
          </cell>
          <cell r="AI34" t="str">
            <v>N/A</v>
          </cell>
          <cell r="AJ34">
            <v>0</v>
          </cell>
          <cell r="AK34">
            <v>0</v>
          </cell>
          <cell r="AL34">
            <v>0</v>
          </cell>
        </row>
        <row r="35">
          <cell r="A35" t="str">
            <v>0434</v>
          </cell>
          <cell r="B35" t="str">
            <v xml:space="preserve">OT/EVALUATION OR RE-EVALUATION                                        </v>
          </cell>
          <cell r="C35" t="str">
            <v>Y</v>
          </cell>
          <cell r="D35">
            <v>66</v>
          </cell>
          <cell r="E35">
            <v>0</v>
          </cell>
          <cell r="F35">
            <v>0</v>
          </cell>
          <cell r="G35" t="str">
            <v>N/A</v>
          </cell>
          <cell r="H35">
            <v>0</v>
          </cell>
          <cell r="I35">
            <v>0</v>
          </cell>
          <cell r="J35" t="str">
            <v>N/A</v>
          </cell>
          <cell r="K35">
            <v>0</v>
          </cell>
          <cell r="L35">
            <v>0</v>
          </cell>
          <cell r="M35" t="str">
            <v>N/A</v>
          </cell>
          <cell r="N35">
            <v>0</v>
          </cell>
          <cell r="O35">
            <v>0</v>
          </cell>
          <cell r="P35" t="str">
            <v>N/A</v>
          </cell>
          <cell r="Q35">
            <v>0</v>
          </cell>
          <cell r="R35">
            <v>0</v>
          </cell>
          <cell r="S35" t="str">
            <v>N/A</v>
          </cell>
          <cell r="T35">
            <v>0</v>
          </cell>
          <cell r="U35">
            <v>0</v>
          </cell>
          <cell r="V35" t="str">
            <v>N/A</v>
          </cell>
          <cell r="W35">
            <v>0</v>
          </cell>
          <cell r="X35">
            <v>0</v>
          </cell>
          <cell r="Y35" t="str">
            <v>N/A</v>
          </cell>
          <cell r="Z35">
            <v>0</v>
          </cell>
          <cell r="AA35">
            <v>0</v>
          </cell>
          <cell r="AB35" t="str">
            <v>N/A</v>
          </cell>
          <cell r="AC35">
            <v>0</v>
          </cell>
          <cell r="AD35">
            <v>0</v>
          </cell>
          <cell r="AE35" t="str">
            <v>N/A</v>
          </cell>
          <cell r="AF35">
            <v>0</v>
          </cell>
          <cell r="AG35">
            <v>0</v>
          </cell>
          <cell r="AH35" t="str">
            <v>N/A</v>
          </cell>
          <cell r="AI35" t="str">
            <v>N/A</v>
          </cell>
          <cell r="AJ35">
            <v>0</v>
          </cell>
          <cell r="AK35">
            <v>0</v>
          </cell>
          <cell r="AL35">
            <v>0</v>
          </cell>
        </row>
        <row r="36">
          <cell r="A36" t="str">
            <v>0450</v>
          </cell>
          <cell r="B36" t="str">
            <v xml:space="preserve">EMERGENCY ROOM                                                        </v>
          </cell>
          <cell r="C36" t="str">
            <v>Y</v>
          </cell>
          <cell r="D36">
            <v>91</v>
          </cell>
          <cell r="E36">
            <v>0</v>
          </cell>
          <cell r="F36">
            <v>0</v>
          </cell>
          <cell r="G36" t="str">
            <v>N/A</v>
          </cell>
          <cell r="H36">
            <v>0</v>
          </cell>
          <cell r="I36">
            <v>0</v>
          </cell>
          <cell r="J36" t="str">
            <v>N/A</v>
          </cell>
          <cell r="K36">
            <v>0</v>
          </cell>
          <cell r="L36">
            <v>0</v>
          </cell>
          <cell r="M36" t="str">
            <v>N/A</v>
          </cell>
          <cell r="N36">
            <v>0</v>
          </cell>
          <cell r="O36">
            <v>0</v>
          </cell>
          <cell r="P36" t="str">
            <v>N/A</v>
          </cell>
          <cell r="Q36">
            <v>0</v>
          </cell>
          <cell r="R36">
            <v>0</v>
          </cell>
          <cell r="S36" t="str">
            <v>N/A</v>
          </cell>
          <cell r="T36">
            <v>0</v>
          </cell>
          <cell r="U36">
            <v>0</v>
          </cell>
          <cell r="V36" t="str">
            <v>N/A</v>
          </cell>
          <cell r="W36">
            <v>0</v>
          </cell>
          <cell r="X36">
            <v>0</v>
          </cell>
          <cell r="Y36" t="str">
            <v>N/A</v>
          </cell>
          <cell r="Z36">
            <v>0</v>
          </cell>
          <cell r="AA36">
            <v>0</v>
          </cell>
          <cell r="AB36" t="str">
            <v>N/A</v>
          </cell>
          <cell r="AC36">
            <v>0</v>
          </cell>
          <cell r="AD36">
            <v>0</v>
          </cell>
          <cell r="AE36" t="str">
            <v>N/A</v>
          </cell>
          <cell r="AF36">
            <v>0</v>
          </cell>
          <cell r="AG36">
            <v>0</v>
          </cell>
          <cell r="AH36" t="str">
            <v>N/A</v>
          </cell>
          <cell r="AI36" t="str">
            <v>N/A</v>
          </cell>
          <cell r="AJ36">
            <v>0</v>
          </cell>
          <cell r="AK36">
            <v>0</v>
          </cell>
          <cell r="AL36">
            <v>0</v>
          </cell>
        </row>
        <row r="37">
          <cell r="A37" t="str">
            <v>0460</v>
          </cell>
          <cell r="B37" t="str">
            <v xml:space="preserve">PULMONARY FUNCTION                                                    </v>
          </cell>
          <cell r="C37" t="str">
            <v>Y</v>
          </cell>
          <cell r="D37">
            <v>65</v>
          </cell>
          <cell r="E37">
            <v>0</v>
          </cell>
          <cell r="F37">
            <v>0</v>
          </cell>
          <cell r="G37" t="str">
            <v>N/A</v>
          </cell>
          <cell r="H37">
            <v>0</v>
          </cell>
          <cell r="I37">
            <v>0</v>
          </cell>
          <cell r="J37" t="str">
            <v>N/A</v>
          </cell>
          <cell r="K37">
            <v>0</v>
          </cell>
          <cell r="L37">
            <v>0</v>
          </cell>
          <cell r="M37" t="str">
            <v>N/A</v>
          </cell>
          <cell r="N37">
            <v>0</v>
          </cell>
          <cell r="O37">
            <v>0</v>
          </cell>
          <cell r="P37" t="str">
            <v>N/A</v>
          </cell>
          <cell r="Q37">
            <v>0</v>
          </cell>
          <cell r="R37">
            <v>0</v>
          </cell>
          <cell r="S37" t="str">
            <v>N/A</v>
          </cell>
          <cell r="T37">
            <v>0</v>
          </cell>
          <cell r="U37">
            <v>0</v>
          </cell>
          <cell r="V37" t="str">
            <v>N/A</v>
          </cell>
          <cell r="W37">
            <v>0</v>
          </cell>
          <cell r="X37">
            <v>0</v>
          </cell>
          <cell r="Y37" t="str">
            <v>N/A</v>
          </cell>
          <cell r="Z37">
            <v>0</v>
          </cell>
          <cell r="AA37">
            <v>0</v>
          </cell>
          <cell r="AB37" t="str">
            <v>N/A</v>
          </cell>
          <cell r="AC37">
            <v>0</v>
          </cell>
          <cell r="AD37">
            <v>0</v>
          </cell>
          <cell r="AE37" t="str">
            <v>N/A</v>
          </cell>
          <cell r="AF37">
            <v>0</v>
          </cell>
          <cell r="AG37">
            <v>0</v>
          </cell>
          <cell r="AH37" t="str">
            <v>N/A</v>
          </cell>
          <cell r="AI37" t="str">
            <v>N/A</v>
          </cell>
          <cell r="AJ37">
            <v>0</v>
          </cell>
          <cell r="AK37">
            <v>0</v>
          </cell>
          <cell r="AL37">
            <v>0</v>
          </cell>
        </row>
        <row r="38">
          <cell r="A38" t="str">
            <v>0480</v>
          </cell>
          <cell r="B38" t="str">
            <v xml:space="preserve">CARDIOLOGY                                                            </v>
          </cell>
          <cell r="C38" t="str">
            <v>Y</v>
          </cell>
          <cell r="D38">
            <v>54</v>
          </cell>
          <cell r="E38">
            <v>0</v>
          </cell>
          <cell r="F38">
            <v>0</v>
          </cell>
          <cell r="G38" t="str">
            <v>N/A</v>
          </cell>
          <cell r="H38">
            <v>0</v>
          </cell>
          <cell r="I38">
            <v>0</v>
          </cell>
          <cell r="J38" t="str">
            <v>N/A</v>
          </cell>
          <cell r="K38">
            <v>0</v>
          </cell>
          <cell r="L38">
            <v>0</v>
          </cell>
          <cell r="M38" t="str">
            <v>N/A</v>
          </cell>
          <cell r="N38">
            <v>0</v>
          </cell>
          <cell r="O38">
            <v>0</v>
          </cell>
          <cell r="P38" t="str">
            <v>N/A</v>
          </cell>
          <cell r="Q38">
            <v>0</v>
          </cell>
          <cell r="R38">
            <v>0</v>
          </cell>
          <cell r="S38" t="str">
            <v>N/A</v>
          </cell>
          <cell r="T38">
            <v>0</v>
          </cell>
          <cell r="U38">
            <v>0</v>
          </cell>
          <cell r="V38" t="str">
            <v>N/A</v>
          </cell>
          <cell r="W38">
            <v>0</v>
          </cell>
          <cell r="X38">
            <v>0</v>
          </cell>
          <cell r="Y38" t="str">
            <v>N/A</v>
          </cell>
          <cell r="Z38">
            <v>0</v>
          </cell>
          <cell r="AA38">
            <v>0</v>
          </cell>
          <cell r="AB38" t="str">
            <v>N/A</v>
          </cell>
          <cell r="AC38">
            <v>0</v>
          </cell>
          <cell r="AD38">
            <v>0</v>
          </cell>
          <cell r="AE38" t="str">
            <v>N/A</v>
          </cell>
          <cell r="AF38">
            <v>0</v>
          </cell>
          <cell r="AG38">
            <v>0</v>
          </cell>
          <cell r="AH38" t="str">
            <v>N/A</v>
          </cell>
          <cell r="AI38" t="str">
            <v>N/A</v>
          </cell>
          <cell r="AJ38">
            <v>0</v>
          </cell>
          <cell r="AK38">
            <v>0</v>
          </cell>
          <cell r="AL38">
            <v>0</v>
          </cell>
        </row>
        <row r="39">
          <cell r="A39" t="str">
            <v>0482</v>
          </cell>
          <cell r="B39" t="str">
            <v xml:space="preserve">STRESS TEST                                                           </v>
          </cell>
          <cell r="C39" t="str">
            <v>Y</v>
          </cell>
          <cell r="D39">
            <v>65</v>
          </cell>
          <cell r="E39">
            <v>0</v>
          </cell>
          <cell r="F39">
            <v>0</v>
          </cell>
          <cell r="G39" t="str">
            <v>N/A</v>
          </cell>
          <cell r="H39">
            <v>0</v>
          </cell>
          <cell r="I39">
            <v>0</v>
          </cell>
          <cell r="J39" t="str">
            <v>N/A</v>
          </cell>
          <cell r="K39">
            <v>0</v>
          </cell>
          <cell r="L39">
            <v>0</v>
          </cell>
          <cell r="M39" t="str">
            <v>N/A</v>
          </cell>
          <cell r="N39">
            <v>0</v>
          </cell>
          <cell r="O39">
            <v>0</v>
          </cell>
          <cell r="P39" t="str">
            <v>N/A</v>
          </cell>
          <cell r="Q39">
            <v>0</v>
          </cell>
          <cell r="R39">
            <v>0</v>
          </cell>
          <cell r="S39" t="str">
            <v>N/A</v>
          </cell>
          <cell r="T39">
            <v>0</v>
          </cell>
          <cell r="U39">
            <v>0</v>
          </cell>
          <cell r="V39" t="str">
            <v>N/A</v>
          </cell>
          <cell r="W39">
            <v>0</v>
          </cell>
          <cell r="X39">
            <v>0</v>
          </cell>
          <cell r="Y39" t="str">
            <v>N/A</v>
          </cell>
          <cell r="Z39">
            <v>0</v>
          </cell>
          <cell r="AA39">
            <v>0</v>
          </cell>
          <cell r="AB39" t="str">
            <v>N/A</v>
          </cell>
          <cell r="AC39">
            <v>0</v>
          </cell>
          <cell r="AD39">
            <v>0</v>
          </cell>
          <cell r="AE39" t="str">
            <v>N/A</v>
          </cell>
          <cell r="AF39">
            <v>0</v>
          </cell>
          <cell r="AG39">
            <v>0</v>
          </cell>
          <cell r="AH39" t="str">
            <v>N/A</v>
          </cell>
          <cell r="AI39" t="str">
            <v>N/A</v>
          </cell>
          <cell r="AJ39">
            <v>0</v>
          </cell>
          <cell r="AK39">
            <v>0</v>
          </cell>
          <cell r="AL39">
            <v>0</v>
          </cell>
        </row>
        <row r="40">
          <cell r="A40" t="str">
            <v>0483</v>
          </cell>
          <cell r="B40" t="str">
            <v xml:space="preserve">ENCHOCARDIOLOGY                                                       </v>
          </cell>
          <cell r="C40" t="str">
            <v>Y</v>
          </cell>
          <cell r="D40">
            <v>54</v>
          </cell>
          <cell r="E40">
            <v>0</v>
          </cell>
          <cell r="F40">
            <v>0</v>
          </cell>
          <cell r="G40" t="str">
            <v>N/A</v>
          </cell>
          <cell r="H40">
            <v>0</v>
          </cell>
          <cell r="I40">
            <v>0</v>
          </cell>
          <cell r="J40" t="str">
            <v>N/A</v>
          </cell>
          <cell r="K40">
            <v>0</v>
          </cell>
          <cell r="L40">
            <v>0</v>
          </cell>
          <cell r="M40" t="str">
            <v>N/A</v>
          </cell>
          <cell r="N40">
            <v>0</v>
          </cell>
          <cell r="O40">
            <v>0</v>
          </cell>
          <cell r="P40" t="str">
            <v>N/A</v>
          </cell>
          <cell r="Q40">
            <v>0</v>
          </cell>
          <cell r="R40">
            <v>0</v>
          </cell>
          <cell r="S40" t="str">
            <v>N/A</v>
          </cell>
          <cell r="T40">
            <v>0</v>
          </cell>
          <cell r="U40">
            <v>0</v>
          </cell>
          <cell r="V40" t="str">
            <v>N/A</v>
          </cell>
          <cell r="W40">
            <v>0</v>
          </cell>
          <cell r="X40">
            <v>0</v>
          </cell>
          <cell r="Y40" t="str">
            <v>N/A</v>
          </cell>
          <cell r="Z40">
            <v>0</v>
          </cell>
          <cell r="AA40">
            <v>0</v>
          </cell>
          <cell r="AB40" t="str">
            <v>N/A</v>
          </cell>
          <cell r="AC40">
            <v>0</v>
          </cell>
          <cell r="AD40">
            <v>0</v>
          </cell>
          <cell r="AE40" t="str">
            <v>N/A</v>
          </cell>
          <cell r="AF40">
            <v>0</v>
          </cell>
          <cell r="AG40">
            <v>0</v>
          </cell>
          <cell r="AH40" t="str">
            <v>N/A</v>
          </cell>
          <cell r="AI40" t="str">
            <v>N/A</v>
          </cell>
          <cell r="AJ40">
            <v>0</v>
          </cell>
          <cell r="AK40">
            <v>0</v>
          </cell>
          <cell r="AL40">
            <v>0</v>
          </cell>
        </row>
        <row r="41">
          <cell r="A41" t="str">
            <v>0510</v>
          </cell>
          <cell r="B41" t="str">
            <v xml:space="preserve">CLINIC                                                                </v>
          </cell>
          <cell r="C41" t="str">
            <v>Y</v>
          </cell>
          <cell r="D41">
            <v>90</v>
          </cell>
          <cell r="E41">
            <v>0</v>
          </cell>
          <cell r="F41">
            <v>0</v>
          </cell>
          <cell r="G41" t="str">
            <v>N/A</v>
          </cell>
          <cell r="H41">
            <v>0</v>
          </cell>
          <cell r="I41">
            <v>0</v>
          </cell>
          <cell r="J41" t="str">
            <v>N/A</v>
          </cell>
          <cell r="K41">
            <v>0</v>
          </cell>
          <cell r="L41">
            <v>0</v>
          </cell>
          <cell r="M41" t="str">
            <v>N/A</v>
          </cell>
          <cell r="N41">
            <v>0</v>
          </cell>
          <cell r="O41">
            <v>0</v>
          </cell>
          <cell r="P41" t="str">
            <v>N/A</v>
          </cell>
          <cell r="Q41">
            <v>0</v>
          </cell>
          <cell r="R41">
            <v>0</v>
          </cell>
          <cell r="S41" t="str">
            <v>N/A</v>
          </cell>
          <cell r="T41">
            <v>0</v>
          </cell>
          <cell r="U41">
            <v>0</v>
          </cell>
          <cell r="V41" t="str">
            <v>N/A</v>
          </cell>
          <cell r="W41">
            <v>0</v>
          </cell>
          <cell r="X41">
            <v>0</v>
          </cell>
          <cell r="Y41" t="str">
            <v>N/A</v>
          </cell>
          <cell r="Z41">
            <v>0</v>
          </cell>
          <cell r="AA41">
            <v>0</v>
          </cell>
          <cell r="AB41" t="str">
            <v>N/A</v>
          </cell>
          <cell r="AC41">
            <v>0</v>
          </cell>
          <cell r="AD41">
            <v>0</v>
          </cell>
          <cell r="AE41" t="str">
            <v>N/A</v>
          </cell>
          <cell r="AF41">
            <v>0</v>
          </cell>
          <cell r="AG41">
            <v>0</v>
          </cell>
          <cell r="AH41" t="str">
            <v>N/A</v>
          </cell>
          <cell r="AI41" t="str">
            <v>N/A</v>
          </cell>
          <cell r="AJ41">
            <v>0</v>
          </cell>
          <cell r="AK41">
            <v>0</v>
          </cell>
          <cell r="AL41">
            <v>0</v>
          </cell>
        </row>
        <row r="42">
          <cell r="A42" t="str">
            <v>0610</v>
          </cell>
          <cell r="B42" t="str">
            <v xml:space="preserve">MAGNETIC RESONANCE TECH (MRT)                                         </v>
          </cell>
          <cell r="C42" t="str">
            <v>Y</v>
          </cell>
          <cell r="D42">
            <v>58</v>
          </cell>
          <cell r="E42">
            <v>0</v>
          </cell>
          <cell r="F42">
            <v>0</v>
          </cell>
          <cell r="G42" t="str">
            <v>N/A</v>
          </cell>
          <cell r="H42">
            <v>0</v>
          </cell>
          <cell r="I42">
            <v>0</v>
          </cell>
          <cell r="J42" t="str">
            <v>N/A</v>
          </cell>
          <cell r="K42">
            <v>0</v>
          </cell>
          <cell r="L42">
            <v>0</v>
          </cell>
          <cell r="M42" t="str">
            <v>N/A</v>
          </cell>
          <cell r="N42">
            <v>0</v>
          </cell>
          <cell r="O42">
            <v>0</v>
          </cell>
          <cell r="P42" t="str">
            <v>N/A</v>
          </cell>
          <cell r="Q42">
            <v>0</v>
          </cell>
          <cell r="R42">
            <v>0</v>
          </cell>
          <cell r="S42" t="str">
            <v>N/A</v>
          </cell>
          <cell r="T42">
            <v>0</v>
          </cell>
          <cell r="U42">
            <v>0</v>
          </cell>
          <cell r="V42" t="str">
            <v>N/A</v>
          </cell>
          <cell r="W42">
            <v>0</v>
          </cell>
          <cell r="X42">
            <v>0</v>
          </cell>
          <cell r="Y42" t="str">
            <v>N/A</v>
          </cell>
          <cell r="Z42">
            <v>0</v>
          </cell>
          <cell r="AA42">
            <v>0</v>
          </cell>
          <cell r="AB42" t="str">
            <v>N/A</v>
          </cell>
          <cell r="AC42">
            <v>0</v>
          </cell>
          <cell r="AD42">
            <v>0</v>
          </cell>
          <cell r="AE42" t="str">
            <v>N/A</v>
          </cell>
          <cell r="AF42">
            <v>0</v>
          </cell>
          <cell r="AG42">
            <v>0</v>
          </cell>
          <cell r="AH42" t="str">
            <v>N/A</v>
          </cell>
          <cell r="AI42" t="str">
            <v>N/A</v>
          </cell>
          <cell r="AJ42">
            <v>0</v>
          </cell>
          <cell r="AK42">
            <v>0</v>
          </cell>
          <cell r="AL42">
            <v>0</v>
          </cell>
        </row>
        <row r="43">
          <cell r="A43" t="str">
            <v>0611</v>
          </cell>
          <cell r="B43" t="str">
            <v xml:space="preserve">MRI/BRAIN/INCLUDING BRAIN STEM                                        </v>
          </cell>
          <cell r="C43" t="str">
            <v>Y</v>
          </cell>
          <cell r="D43">
            <v>58</v>
          </cell>
          <cell r="E43">
            <v>0</v>
          </cell>
          <cell r="F43">
            <v>0</v>
          </cell>
          <cell r="G43" t="str">
            <v>N/A</v>
          </cell>
          <cell r="H43">
            <v>0</v>
          </cell>
          <cell r="I43">
            <v>0</v>
          </cell>
          <cell r="J43" t="str">
            <v>N/A</v>
          </cell>
          <cell r="K43">
            <v>0</v>
          </cell>
          <cell r="L43">
            <v>0</v>
          </cell>
          <cell r="M43" t="str">
            <v>N/A</v>
          </cell>
          <cell r="N43">
            <v>0</v>
          </cell>
          <cell r="O43">
            <v>0</v>
          </cell>
          <cell r="P43" t="str">
            <v>N/A</v>
          </cell>
          <cell r="Q43">
            <v>0</v>
          </cell>
          <cell r="R43">
            <v>0</v>
          </cell>
          <cell r="S43" t="str">
            <v>N/A</v>
          </cell>
          <cell r="T43">
            <v>0</v>
          </cell>
          <cell r="U43">
            <v>0</v>
          </cell>
          <cell r="V43" t="str">
            <v>N/A</v>
          </cell>
          <cell r="W43">
            <v>0</v>
          </cell>
          <cell r="X43">
            <v>0</v>
          </cell>
          <cell r="Y43" t="str">
            <v>N/A</v>
          </cell>
          <cell r="Z43">
            <v>0</v>
          </cell>
          <cell r="AA43">
            <v>0</v>
          </cell>
          <cell r="AB43" t="str">
            <v>N/A</v>
          </cell>
          <cell r="AC43">
            <v>0</v>
          </cell>
          <cell r="AD43">
            <v>0</v>
          </cell>
          <cell r="AE43" t="str">
            <v>N/A</v>
          </cell>
          <cell r="AF43">
            <v>0</v>
          </cell>
          <cell r="AG43">
            <v>0</v>
          </cell>
          <cell r="AH43" t="str">
            <v>N/A</v>
          </cell>
          <cell r="AI43" t="str">
            <v>N/A</v>
          </cell>
          <cell r="AJ43">
            <v>0</v>
          </cell>
          <cell r="AK43">
            <v>0</v>
          </cell>
          <cell r="AL43">
            <v>0</v>
          </cell>
        </row>
        <row r="44">
          <cell r="A44" t="str">
            <v>0636</v>
          </cell>
          <cell r="B44" t="str">
            <v xml:space="preserve">DRUGS REQ'G DETAIL CODING                                             </v>
          </cell>
          <cell r="C44" t="str">
            <v>Y</v>
          </cell>
          <cell r="D44">
            <v>73</v>
          </cell>
          <cell r="E44">
            <v>0</v>
          </cell>
          <cell r="F44">
            <v>0</v>
          </cell>
          <cell r="G44" t="str">
            <v>N/A</v>
          </cell>
          <cell r="H44">
            <v>0</v>
          </cell>
          <cell r="I44">
            <v>0</v>
          </cell>
          <cell r="J44" t="str">
            <v>N/A</v>
          </cell>
          <cell r="K44">
            <v>0</v>
          </cell>
          <cell r="L44">
            <v>0</v>
          </cell>
          <cell r="M44" t="str">
            <v>N/A</v>
          </cell>
          <cell r="N44">
            <v>0</v>
          </cell>
          <cell r="O44">
            <v>0</v>
          </cell>
          <cell r="P44" t="str">
            <v>N/A</v>
          </cell>
          <cell r="Q44">
            <v>0</v>
          </cell>
          <cell r="R44">
            <v>0</v>
          </cell>
          <cell r="S44" t="str">
            <v>N/A</v>
          </cell>
          <cell r="T44">
            <v>0</v>
          </cell>
          <cell r="U44">
            <v>0</v>
          </cell>
          <cell r="V44" t="str">
            <v>N/A</v>
          </cell>
          <cell r="W44">
            <v>0</v>
          </cell>
          <cell r="X44">
            <v>0</v>
          </cell>
          <cell r="Y44" t="str">
            <v>N/A</v>
          </cell>
          <cell r="Z44">
            <v>0</v>
          </cell>
          <cell r="AA44">
            <v>0</v>
          </cell>
          <cell r="AB44" t="str">
            <v>N/A</v>
          </cell>
          <cell r="AC44">
            <v>0</v>
          </cell>
          <cell r="AD44">
            <v>0</v>
          </cell>
          <cell r="AE44" t="str">
            <v>N/A</v>
          </cell>
          <cell r="AF44">
            <v>0</v>
          </cell>
          <cell r="AG44">
            <v>0</v>
          </cell>
          <cell r="AH44" t="str">
            <v>N/A</v>
          </cell>
          <cell r="AI44" t="str">
            <v>N/A</v>
          </cell>
          <cell r="AJ44">
            <v>0</v>
          </cell>
          <cell r="AK44">
            <v>0</v>
          </cell>
          <cell r="AL44">
            <v>0</v>
          </cell>
        </row>
        <row r="45">
          <cell r="A45" t="str">
            <v>0710</v>
          </cell>
          <cell r="B45" t="str">
            <v xml:space="preserve">RECOVERY ROOM                                                         </v>
          </cell>
          <cell r="C45" t="str">
            <v>Y</v>
          </cell>
          <cell r="D45">
            <v>51</v>
          </cell>
          <cell r="E45">
            <v>0</v>
          </cell>
          <cell r="F45">
            <v>0</v>
          </cell>
          <cell r="G45" t="str">
            <v>N/A</v>
          </cell>
          <cell r="H45">
            <v>0</v>
          </cell>
          <cell r="I45">
            <v>0</v>
          </cell>
          <cell r="J45" t="str">
            <v>N/A</v>
          </cell>
          <cell r="K45">
            <v>0</v>
          </cell>
          <cell r="L45">
            <v>0</v>
          </cell>
          <cell r="M45" t="str">
            <v>N/A</v>
          </cell>
          <cell r="N45">
            <v>0</v>
          </cell>
          <cell r="O45">
            <v>0</v>
          </cell>
          <cell r="P45" t="str">
            <v>N/A</v>
          </cell>
          <cell r="Q45">
            <v>0</v>
          </cell>
          <cell r="R45">
            <v>0</v>
          </cell>
          <cell r="S45" t="str">
            <v>N/A</v>
          </cell>
          <cell r="T45">
            <v>0</v>
          </cell>
          <cell r="U45">
            <v>0</v>
          </cell>
          <cell r="V45" t="str">
            <v>N/A</v>
          </cell>
          <cell r="W45">
            <v>0</v>
          </cell>
          <cell r="X45">
            <v>0</v>
          </cell>
          <cell r="Y45" t="str">
            <v>N/A</v>
          </cell>
          <cell r="Z45">
            <v>0</v>
          </cell>
          <cell r="AA45">
            <v>0</v>
          </cell>
          <cell r="AB45" t="str">
            <v>N/A</v>
          </cell>
          <cell r="AC45">
            <v>0</v>
          </cell>
          <cell r="AD45">
            <v>0</v>
          </cell>
          <cell r="AE45" t="str">
            <v>N/A</v>
          </cell>
          <cell r="AF45">
            <v>0</v>
          </cell>
          <cell r="AG45">
            <v>0</v>
          </cell>
          <cell r="AH45" t="str">
            <v>N/A</v>
          </cell>
          <cell r="AI45" t="str">
            <v>N/A</v>
          </cell>
          <cell r="AJ45">
            <v>0</v>
          </cell>
          <cell r="AK45">
            <v>0</v>
          </cell>
          <cell r="AL45">
            <v>0</v>
          </cell>
        </row>
        <row r="46">
          <cell r="A46" t="str">
            <v>0720</v>
          </cell>
          <cell r="B46" t="str">
            <v xml:space="preserve">LABOR ROOM/DELIVERY                                                   </v>
          </cell>
          <cell r="C46" t="str">
            <v>Y</v>
          </cell>
          <cell r="D46">
            <v>52</v>
          </cell>
          <cell r="E46">
            <v>0</v>
          </cell>
          <cell r="F46">
            <v>0</v>
          </cell>
          <cell r="G46" t="str">
            <v>N/A</v>
          </cell>
          <cell r="H46">
            <v>0</v>
          </cell>
          <cell r="I46">
            <v>0</v>
          </cell>
          <cell r="J46" t="str">
            <v>N/A</v>
          </cell>
          <cell r="K46">
            <v>0</v>
          </cell>
          <cell r="L46">
            <v>0</v>
          </cell>
          <cell r="M46" t="str">
            <v>N/A</v>
          </cell>
          <cell r="N46">
            <v>0</v>
          </cell>
          <cell r="O46">
            <v>0</v>
          </cell>
          <cell r="P46" t="str">
            <v>N/A</v>
          </cell>
          <cell r="Q46">
            <v>0</v>
          </cell>
          <cell r="R46">
            <v>0</v>
          </cell>
          <cell r="S46" t="str">
            <v>N/A</v>
          </cell>
          <cell r="T46">
            <v>0</v>
          </cell>
          <cell r="U46">
            <v>0</v>
          </cell>
          <cell r="V46" t="str">
            <v>N/A</v>
          </cell>
          <cell r="W46">
            <v>0</v>
          </cell>
          <cell r="X46">
            <v>0</v>
          </cell>
          <cell r="Y46" t="str">
            <v>N/A</v>
          </cell>
          <cell r="Z46">
            <v>0</v>
          </cell>
          <cell r="AA46">
            <v>0</v>
          </cell>
          <cell r="AB46" t="str">
            <v>N/A</v>
          </cell>
          <cell r="AC46">
            <v>0</v>
          </cell>
          <cell r="AD46">
            <v>0</v>
          </cell>
          <cell r="AE46" t="str">
            <v>N/A</v>
          </cell>
          <cell r="AF46">
            <v>0</v>
          </cell>
          <cell r="AG46">
            <v>0</v>
          </cell>
          <cell r="AH46" t="str">
            <v>N/A</v>
          </cell>
          <cell r="AI46" t="str">
            <v>N/A</v>
          </cell>
          <cell r="AJ46">
            <v>0</v>
          </cell>
          <cell r="AK46">
            <v>0</v>
          </cell>
          <cell r="AL46">
            <v>0</v>
          </cell>
        </row>
        <row r="47">
          <cell r="A47" t="str">
            <v>0721</v>
          </cell>
          <cell r="B47" t="str">
            <v xml:space="preserve">LABOR ROOM                                                            </v>
          </cell>
          <cell r="C47" t="str">
            <v>Y</v>
          </cell>
          <cell r="D47">
            <v>52</v>
          </cell>
          <cell r="E47">
            <v>0</v>
          </cell>
          <cell r="F47">
            <v>0</v>
          </cell>
          <cell r="G47" t="str">
            <v>N/A</v>
          </cell>
          <cell r="H47">
            <v>0</v>
          </cell>
          <cell r="I47">
            <v>0</v>
          </cell>
          <cell r="J47" t="str">
            <v>N/A</v>
          </cell>
          <cell r="K47">
            <v>0</v>
          </cell>
          <cell r="L47">
            <v>0</v>
          </cell>
          <cell r="M47" t="str">
            <v>N/A</v>
          </cell>
          <cell r="N47">
            <v>0</v>
          </cell>
          <cell r="O47">
            <v>0</v>
          </cell>
          <cell r="P47" t="str">
            <v>N/A</v>
          </cell>
          <cell r="Q47">
            <v>0</v>
          </cell>
          <cell r="R47">
            <v>0</v>
          </cell>
          <cell r="S47" t="str">
            <v>N/A</v>
          </cell>
          <cell r="T47">
            <v>0</v>
          </cell>
          <cell r="U47">
            <v>0</v>
          </cell>
          <cell r="V47" t="str">
            <v>N/A</v>
          </cell>
          <cell r="W47">
            <v>0</v>
          </cell>
          <cell r="X47">
            <v>0</v>
          </cell>
          <cell r="Y47" t="str">
            <v>N/A</v>
          </cell>
          <cell r="Z47">
            <v>0</v>
          </cell>
          <cell r="AA47">
            <v>0</v>
          </cell>
          <cell r="AB47" t="str">
            <v>N/A</v>
          </cell>
          <cell r="AC47">
            <v>0</v>
          </cell>
          <cell r="AD47">
            <v>0</v>
          </cell>
          <cell r="AE47" t="str">
            <v>N/A</v>
          </cell>
          <cell r="AF47">
            <v>0</v>
          </cell>
          <cell r="AG47">
            <v>0</v>
          </cell>
          <cell r="AH47" t="str">
            <v>N/A</v>
          </cell>
          <cell r="AI47" t="str">
            <v>N/A</v>
          </cell>
          <cell r="AJ47">
            <v>0</v>
          </cell>
          <cell r="AK47">
            <v>0</v>
          </cell>
          <cell r="AL47">
            <v>0</v>
          </cell>
        </row>
        <row r="48">
          <cell r="A48" t="str">
            <v>0722</v>
          </cell>
          <cell r="B48" t="str">
            <v xml:space="preserve">DELIVERY ROOM                                                         </v>
          </cell>
          <cell r="C48" t="str">
            <v>Y</v>
          </cell>
          <cell r="D48">
            <v>52</v>
          </cell>
          <cell r="E48">
            <v>0</v>
          </cell>
          <cell r="F48">
            <v>0</v>
          </cell>
          <cell r="G48" t="str">
            <v>N/A</v>
          </cell>
          <cell r="H48">
            <v>0</v>
          </cell>
          <cell r="I48">
            <v>0</v>
          </cell>
          <cell r="J48" t="str">
            <v>N/A</v>
          </cell>
          <cell r="K48">
            <v>0</v>
          </cell>
          <cell r="L48">
            <v>0</v>
          </cell>
          <cell r="M48" t="str">
            <v>N/A</v>
          </cell>
          <cell r="N48">
            <v>0</v>
          </cell>
          <cell r="O48">
            <v>0</v>
          </cell>
          <cell r="P48" t="str">
            <v>N/A</v>
          </cell>
          <cell r="Q48">
            <v>0</v>
          </cell>
          <cell r="R48">
            <v>0</v>
          </cell>
          <cell r="S48" t="str">
            <v>N/A</v>
          </cell>
          <cell r="T48">
            <v>0</v>
          </cell>
          <cell r="U48">
            <v>0</v>
          </cell>
          <cell r="V48" t="str">
            <v>N/A</v>
          </cell>
          <cell r="W48">
            <v>0</v>
          </cell>
          <cell r="X48">
            <v>0</v>
          </cell>
          <cell r="Y48" t="str">
            <v>N/A</v>
          </cell>
          <cell r="Z48">
            <v>0</v>
          </cell>
          <cell r="AA48">
            <v>0</v>
          </cell>
          <cell r="AB48" t="str">
            <v>N/A</v>
          </cell>
          <cell r="AC48">
            <v>0</v>
          </cell>
          <cell r="AD48">
            <v>0</v>
          </cell>
          <cell r="AE48" t="str">
            <v>N/A</v>
          </cell>
          <cell r="AF48">
            <v>0</v>
          </cell>
          <cell r="AG48">
            <v>0</v>
          </cell>
          <cell r="AH48" t="str">
            <v>N/A</v>
          </cell>
          <cell r="AI48" t="str">
            <v>N/A</v>
          </cell>
          <cell r="AJ48">
            <v>0</v>
          </cell>
          <cell r="AK48">
            <v>0</v>
          </cell>
          <cell r="AL48">
            <v>0</v>
          </cell>
        </row>
        <row r="49">
          <cell r="A49" t="str">
            <v>0730</v>
          </cell>
          <cell r="B49" t="str">
            <v xml:space="preserve">EKG/ECG (ELECTROCARDIOGRAM)                                           </v>
          </cell>
          <cell r="C49" t="str">
            <v>Y</v>
          </cell>
          <cell r="D49">
            <v>65</v>
          </cell>
          <cell r="E49">
            <v>0</v>
          </cell>
          <cell r="F49">
            <v>0</v>
          </cell>
          <cell r="G49" t="str">
            <v>N/A</v>
          </cell>
          <cell r="H49">
            <v>0</v>
          </cell>
          <cell r="I49">
            <v>0</v>
          </cell>
          <cell r="J49" t="str">
            <v>N/A</v>
          </cell>
          <cell r="K49">
            <v>0</v>
          </cell>
          <cell r="L49">
            <v>0</v>
          </cell>
          <cell r="M49" t="str">
            <v>N/A</v>
          </cell>
          <cell r="N49">
            <v>0</v>
          </cell>
          <cell r="O49">
            <v>0</v>
          </cell>
          <cell r="P49" t="str">
            <v>N/A</v>
          </cell>
          <cell r="Q49">
            <v>0</v>
          </cell>
          <cell r="R49">
            <v>0</v>
          </cell>
          <cell r="S49" t="str">
            <v>N/A</v>
          </cell>
          <cell r="T49">
            <v>0</v>
          </cell>
          <cell r="U49">
            <v>0</v>
          </cell>
          <cell r="V49" t="str">
            <v>N/A</v>
          </cell>
          <cell r="W49">
            <v>0</v>
          </cell>
          <cell r="X49">
            <v>0</v>
          </cell>
          <cell r="Y49" t="str">
            <v>N/A</v>
          </cell>
          <cell r="Z49">
            <v>0</v>
          </cell>
          <cell r="AA49">
            <v>0</v>
          </cell>
          <cell r="AB49" t="str">
            <v>N/A</v>
          </cell>
          <cell r="AC49">
            <v>0</v>
          </cell>
          <cell r="AD49">
            <v>0</v>
          </cell>
          <cell r="AE49" t="str">
            <v>N/A</v>
          </cell>
          <cell r="AF49">
            <v>0</v>
          </cell>
          <cell r="AG49">
            <v>0</v>
          </cell>
          <cell r="AH49" t="str">
            <v>N/A</v>
          </cell>
          <cell r="AI49" t="str">
            <v>N/A</v>
          </cell>
          <cell r="AJ49">
            <v>0</v>
          </cell>
          <cell r="AK49">
            <v>0</v>
          </cell>
          <cell r="AL49">
            <v>0</v>
          </cell>
        </row>
        <row r="50">
          <cell r="A50" t="str">
            <v>0760</v>
          </cell>
          <cell r="B50" t="str">
            <v xml:space="preserve">TRMT/OBSRV ROOM                                                       </v>
          </cell>
          <cell r="C50" t="str">
            <v>Y</v>
          </cell>
          <cell r="D50">
            <v>92</v>
          </cell>
          <cell r="E50">
            <v>0</v>
          </cell>
          <cell r="F50">
            <v>0</v>
          </cell>
          <cell r="G50" t="str">
            <v>N/A</v>
          </cell>
          <cell r="H50">
            <v>0</v>
          </cell>
          <cell r="I50">
            <v>0</v>
          </cell>
          <cell r="J50" t="str">
            <v>N/A</v>
          </cell>
          <cell r="K50">
            <v>0</v>
          </cell>
          <cell r="L50">
            <v>0</v>
          </cell>
          <cell r="M50" t="str">
            <v>N/A</v>
          </cell>
          <cell r="N50">
            <v>0</v>
          </cell>
          <cell r="O50">
            <v>0</v>
          </cell>
          <cell r="P50" t="str">
            <v>N/A</v>
          </cell>
          <cell r="Q50">
            <v>0</v>
          </cell>
          <cell r="R50">
            <v>0</v>
          </cell>
          <cell r="S50" t="str">
            <v>N/A</v>
          </cell>
          <cell r="T50">
            <v>0</v>
          </cell>
          <cell r="U50">
            <v>0</v>
          </cell>
          <cell r="V50" t="str">
            <v>N/A</v>
          </cell>
          <cell r="W50">
            <v>0</v>
          </cell>
          <cell r="X50">
            <v>0</v>
          </cell>
          <cell r="Y50" t="str">
            <v>N/A</v>
          </cell>
          <cell r="Z50">
            <v>0</v>
          </cell>
          <cell r="AA50">
            <v>0</v>
          </cell>
          <cell r="AB50" t="str">
            <v>N/A</v>
          </cell>
          <cell r="AC50">
            <v>0</v>
          </cell>
          <cell r="AD50">
            <v>0</v>
          </cell>
          <cell r="AE50" t="str">
            <v>N/A</v>
          </cell>
          <cell r="AF50">
            <v>0</v>
          </cell>
          <cell r="AG50">
            <v>0</v>
          </cell>
          <cell r="AH50" t="str">
            <v>N/A</v>
          </cell>
          <cell r="AI50" t="str">
            <v>N/A</v>
          </cell>
          <cell r="AJ50">
            <v>0</v>
          </cell>
          <cell r="AK50">
            <v>0</v>
          </cell>
          <cell r="AL50">
            <v>0</v>
          </cell>
        </row>
        <row r="51">
          <cell r="A51" t="str">
            <v>0762</v>
          </cell>
          <cell r="B51" t="str">
            <v xml:space="preserve">OBSERVATION ROOM                                                      </v>
          </cell>
          <cell r="C51" t="str">
            <v>Y</v>
          </cell>
          <cell r="D51">
            <v>92</v>
          </cell>
          <cell r="E51">
            <v>0</v>
          </cell>
          <cell r="F51">
            <v>0</v>
          </cell>
          <cell r="G51" t="str">
            <v>N/A</v>
          </cell>
          <cell r="H51">
            <v>0</v>
          </cell>
          <cell r="I51">
            <v>0</v>
          </cell>
          <cell r="J51" t="str">
            <v>N/A</v>
          </cell>
          <cell r="K51">
            <v>0</v>
          </cell>
          <cell r="L51">
            <v>0</v>
          </cell>
          <cell r="M51" t="str">
            <v>N/A</v>
          </cell>
          <cell r="N51">
            <v>0</v>
          </cell>
          <cell r="O51">
            <v>0</v>
          </cell>
          <cell r="P51" t="str">
            <v>N/A</v>
          </cell>
          <cell r="Q51">
            <v>0</v>
          </cell>
          <cell r="R51">
            <v>0</v>
          </cell>
          <cell r="S51" t="str">
            <v>N/A</v>
          </cell>
          <cell r="T51">
            <v>0</v>
          </cell>
          <cell r="U51">
            <v>0</v>
          </cell>
          <cell r="V51" t="str">
            <v>N/A</v>
          </cell>
          <cell r="W51">
            <v>0</v>
          </cell>
          <cell r="X51">
            <v>0</v>
          </cell>
          <cell r="Y51" t="str">
            <v>N/A</v>
          </cell>
          <cell r="Z51">
            <v>0</v>
          </cell>
          <cell r="AA51">
            <v>0</v>
          </cell>
          <cell r="AB51" t="str">
            <v>N/A</v>
          </cell>
          <cell r="AC51">
            <v>0</v>
          </cell>
          <cell r="AD51">
            <v>0</v>
          </cell>
          <cell r="AE51" t="str">
            <v>N/A</v>
          </cell>
          <cell r="AF51">
            <v>0</v>
          </cell>
          <cell r="AG51">
            <v>0</v>
          </cell>
          <cell r="AH51" t="str">
            <v>N/A</v>
          </cell>
          <cell r="AI51" t="str">
            <v>N/A</v>
          </cell>
          <cell r="AJ51">
            <v>0</v>
          </cell>
          <cell r="AK51">
            <v>0</v>
          </cell>
          <cell r="AL51">
            <v>0</v>
          </cell>
        </row>
        <row r="52">
          <cell r="A52" t="str">
            <v>0771</v>
          </cell>
          <cell r="B52" t="str">
            <v xml:space="preserve">VACCINE ADMINISTRATION                                                </v>
          </cell>
          <cell r="C52" t="str">
            <v>Y</v>
          </cell>
          <cell r="D52">
            <v>91</v>
          </cell>
          <cell r="E52">
            <v>0</v>
          </cell>
          <cell r="F52">
            <v>0</v>
          </cell>
          <cell r="G52" t="str">
            <v>N/A</v>
          </cell>
          <cell r="H52">
            <v>0</v>
          </cell>
          <cell r="I52">
            <v>0</v>
          </cell>
          <cell r="J52" t="str">
            <v>N/A</v>
          </cell>
          <cell r="K52">
            <v>0</v>
          </cell>
          <cell r="L52">
            <v>0</v>
          </cell>
          <cell r="M52" t="str">
            <v>N/A</v>
          </cell>
          <cell r="N52">
            <v>0</v>
          </cell>
          <cell r="O52">
            <v>0</v>
          </cell>
          <cell r="P52" t="str">
            <v>N/A</v>
          </cell>
          <cell r="Q52">
            <v>0</v>
          </cell>
          <cell r="R52">
            <v>0</v>
          </cell>
          <cell r="S52" t="str">
            <v>N/A</v>
          </cell>
          <cell r="T52">
            <v>0</v>
          </cell>
          <cell r="U52">
            <v>0</v>
          </cell>
          <cell r="V52" t="str">
            <v>N/A</v>
          </cell>
          <cell r="W52">
            <v>0</v>
          </cell>
          <cell r="X52">
            <v>0</v>
          </cell>
          <cell r="Y52" t="str">
            <v>N/A</v>
          </cell>
          <cell r="Z52">
            <v>0</v>
          </cell>
          <cell r="AA52">
            <v>0</v>
          </cell>
          <cell r="AB52" t="str">
            <v>N/A</v>
          </cell>
          <cell r="AC52">
            <v>0</v>
          </cell>
          <cell r="AD52">
            <v>0</v>
          </cell>
          <cell r="AE52" t="str">
            <v>N/A</v>
          </cell>
          <cell r="AF52">
            <v>0</v>
          </cell>
          <cell r="AG52">
            <v>0</v>
          </cell>
          <cell r="AH52" t="str">
            <v>N/A</v>
          </cell>
          <cell r="AI52" t="str">
            <v>N/A</v>
          </cell>
          <cell r="AJ52">
            <v>0</v>
          </cell>
          <cell r="AK52">
            <v>0</v>
          </cell>
          <cell r="AL52">
            <v>0</v>
          </cell>
        </row>
        <row r="53">
          <cell r="A53" t="str">
            <v>0920</v>
          </cell>
          <cell r="B53" t="str">
            <v xml:space="preserve">OTHER DIAGNOSTIC SERVICES                                             </v>
          </cell>
          <cell r="C53" t="str">
            <v>Y</v>
          </cell>
          <cell r="D53">
            <v>91</v>
          </cell>
          <cell r="E53">
            <v>0</v>
          </cell>
          <cell r="F53">
            <v>0</v>
          </cell>
          <cell r="G53" t="str">
            <v>N/A</v>
          </cell>
          <cell r="H53">
            <v>0</v>
          </cell>
          <cell r="I53">
            <v>0</v>
          </cell>
          <cell r="J53" t="str">
            <v>N/A</v>
          </cell>
          <cell r="K53">
            <v>0</v>
          </cell>
          <cell r="L53">
            <v>0</v>
          </cell>
          <cell r="M53" t="str">
            <v>N/A</v>
          </cell>
          <cell r="N53">
            <v>0</v>
          </cell>
          <cell r="O53">
            <v>0</v>
          </cell>
          <cell r="P53" t="str">
            <v>N/A</v>
          </cell>
          <cell r="Q53">
            <v>0</v>
          </cell>
          <cell r="R53">
            <v>0</v>
          </cell>
          <cell r="S53" t="str">
            <v>N/A</v>
          </cell>
          <cell r="T53">
            <v>0</v>
          </cell>
          <cell r="U53">
            <v>0</v>
          </cell>
          <cell r="V53" t="str">
            <v>N/A</v>
          </cell>
          <cell r="W53">
            <v>0</v>
          </cell>
          <cell r="X53">
            <v>0</v>
          </cell>
          <cell r="Y53" t="str">
            <v>N/A</v>
          </cell>
          <cell r="Z53">
            <v>0</v>
          </cell>
          <cell r="AA53">
            <v>0</v>
          </cell>
          <cell r="AB53" t="str">
            <v>N/A</v>
          </cell>
          <cell r="AC53">
            <v>0</v>
          </cell>
          <cell r="AD53">
            <v>0</v>
          </cell>
          <cell r="AE53" t="str">
            <v>N/A</v>
          </cell>
          <cell r="AF53">
            <v>0</v>
          </cell>
          <cell r="AG53">
            <v>0</v>
          </cell>
          <cell r="AH53" t="str">
            <v>N/A</v>
          </cell>
          <cell r="AI53" t="str">
            <v>N/A</v>
          </cell>
          <cell r="AJ53">
            <v>0</v>
          </cell>
          <cell r="AK53">
            <v>0</v>
          </cell>
          <cell r="AL53">
            <v>0</v>
          </cell>
        </row>
        <row r="54">
          <cell r="A54" t="str">
            <v>0921</v>
          </cell>
          <cell r="B54" t="str">
            <v xml:space="preserve">PERIPHERAL VASCULAR LAB                                               </v>
          </cell>
          <cell r="C54" t="str">
            <v>Y</v>
          </cell>
          <cell r="D54">
            <v>76</v>
          </cell>
          <cell r="E54">
            <v>0</v>
          </cell>
          <cell r="F54">
            <v>0</v>
          </cell>
          <cell r="G54" t="str">
            <v>N/A</v>
          </cell>
          <cell r="H54">
            <v>0</v>
          </cell>
          <cell r="I54">
            <v>0</v>
          </cell>
          <cell r="J54" t="str">
            <v>N/A</v>
          </cell>
          <cell r="K54">
            <v>0</v>
          </cell>
          <cell r="L54">
            <v>0</v>
          </cell>
          <cell r="M54" t="str">
            <v>N/A</v>
          </cell>
          <cell r="N54">
            <v>0</v>
          </cell>
          <cell r="O54">
            <v>0</v>
          </cell>
          <cell r="P54" t="str">
            <v>N/A</v>
          </cell>
          <cell r="Q54">
            <v>0</v>
          </cell>
          <cell r="R54">
            <v>0</v>
          </cell>
          <cell r="S54" t="str">
            <v>N/A</v>
          </cell>
          <cell r="T54">
            <v>0</v>
          </cell>
          <cell r="U54">
            <v>0</v>
          </cell>
          <cell r="V54" t="str">
            <v>N/A</v>
          </cell>
          <cell r="W54">
            <v>0</v>
          </cell>
          <cell r="X54">
            <v>0</v>
          </cell>
          <cell r="Y54" t="str">
            <v>N/A</v>
          </cell>
          <cell r="Z54">
            <v>0</v>
          </cell>
          <cell r="AA54">
            <v>0</v>
          </cell>
          <cell r="AB54" t="str">
            <v>N/A</v>
          </cell>
          <cell r="AC54">
            <v>0</v>
          </cell>
          <cell r="AD54">
            <v>0</v>
          </cell>
          <cell r="AE54" t="str">
            <v>N/A</v>
          </cell>
          <cell r="AF54">
            <v>0</v>
          </cell>
          <cell r="AG54">
            <v>0</v>
          </cell>
          <cell r="AH54" t="str">
            <v>N/A</v>
          </cell>
          <cell r="AI54" t="str">
            <v>N/A</v>
          </cell>
          <cell r="AJ54">
            <v>0</v>
          </cell>
          <cell r="AK54">
            <v>0</v>
          </cell>
          <cell r="AL54">
            <v>0</v>
          </cell>
        </row>
        <row r="55">
          <cell r="A55" t="str">
            <v>0940</v>
          </cell>
          <cell r="B55" t="str">
            <v xml:space="preserve">OTHER THERAPEUTIC SERVICES                                            </v>
          </cell>
          <cell r="C55" t="str">
            <v>Y</v>
          </cell>
          <cell r="D55">
            <v>73</v>
          </cell>
          <cell r="E55">
            <v>0</v>
          </cell>
          <cell r="F55">
            <v>0</v>
          </cell>
          <cell r="G55" t="str">
            <v>N/A</v>
          </cell>
          <cell r="H55">
            <v>0</v>
          </cell>
          <cell r="I55">
            <v>0</v>
          </cell>
          <cell r="J55" t="str">
            <v>N/A</v>
          </cell>
          <cell r="K55">
            <v>0</v>
          </cell>
          <cell r="L55">
            <v>0</v>
          </cell>
          <cell r="M55" t="str">
            <v>N/A</v>
          </cell>
          <cell r="N55">
            <v>0</v>
          </cell>
          <cell r="O55">
            <v>0</v>
          </cell>
          <cell r="P55" t="str">
            <v>N/A</v>
          </cell>
          <cell r="Q55">
            <v>0</v>
          </cell>
          <cell r="R55">
            <v>0</v>
          </cell>
          <cell r="S55" t="str">
            <v>N/A</v>
          </cell>
          <cell r="T55">
            <v>0</v>
          </cell>
          <cell r="U55">
            <v>0</v>
          </cell>
          <cell r="V55" t="str">
            <v>N/A</v>
          </cell>
          <cell r="W55">
            <v>0</v>
          </cell>
          <cell r="X55">
            <v>0</v>
          </cell>
          <cell r="Y55" t="str">
            <v>N/A</v>
          </cell>
          <cell r="Z55">
            <v>0</v>
          </cell>
          <cell r="AA55">
            <v>0</v>
          </cell>
          <cell r="AB55" t="str">
            <v>N/A</v>
          </cell>
          <cell r="AC55">
            <v>0</v>
          </cell>
          <cell r="AD55">
            <v>0</v>
          </cell>
          <cell r="AE55" t="str">
            <v>N/A</v>
          </cell>
          <cell r="AF55">
            <v>0</v>
          </cell>
          <cell r="AG55">
            <v>0</v>
          </cell>
          <cell r="AH55" t="str">
            <v>N/A</v>
          </cell>
          <cell r="AI55" t="str">
            <v>N/A</v>
          </cell>
          <cell r="AJ55">
            <v>0</v>
          </cell>
          <cell r="AK55">
            <v>0</v>
          </cell>
          <cell r="AL55">
            <v>0</v>
          </cell>
        </row>
        <row r="56">
          <cell r="A56" t="str">
            <v>0960</v>
          </cell>
          <cell r="B56" t="str">
            <v xml:space="preserve">PROFESSIONAL FEES                                                     </v>
          </cell>
          <cell r="C56" t="str">
            <v>Y</v>
          </cell>
          <cell r="D56">
            <v>90</v>
          </cell>
          <cell r="E56">
            <v>0</v>
          </cell>
          <cell r="F56">
            <v>0</v>
          </cell>
          <cell r="G56" t="str">
            <v>N/A</v>
          </cell>
          <cell r="H56">
            <v>0</v>
          </cell>
          <cell r="I56">
            <v>0</v>
          </cell>
          <cell r="J56" t="str">
            <v>N/A</v>
          </cell>
          <cell r="K56">
            <v>0</v>
          </cell>
          <cell r="L56">
            <v>0</v>
          </cell>
          <cell r="M56" t="str">
            <v>N/A</v>
          </cell>
          <cell r="N56">
            <v>0</v>
          </cell>
          <cell r="O56">
            <v>0</v>
          </cell>
          <cell r="P56" t="str">
            <v>N/A</v>
          </cell>
          <cell r="Q56">
            <v>0</v>
          </cell>
          <cell r="R56">
            <v>0</v>
          </cell>
          <cell r="S56" t="str">
            <v>N/A</v>
          </cell>
          <cell r="T56">
            <v>0</v>
          </cell>
          <cell r="U56">
            <v>0</v>
          </cell>
          <cell r="V56" t="str">
            <v>N/A</v>
          </cell>
          <cell r="W56">
            <v>0</v>
          </cell>
          <cell r="X56">
            <v>0</v>
          </cell>
          <cell r="Y56" t="str">
            <v>N/A</v>
          </cell>
          <cell r="Z56">
            <v>0</v>
          </cell>
          <cell r="AA56">
            <v>0</v>
          </cell>
          <cell r="AB56" t="str">
            <v>N/A</v>
          </cell>
          <cell r="AC56">
            <v>0</v>
          </cell>
          <cell r="AD56">
            <v>0</v>
          </cell>
          <cell r="AE56" t="str">
            <v>N/A</v>
          </cell>
          <cell r="AF56">
            <v>0</v>
          </cell>
          <cell r="AG56">
            <v>0</v>
          </cell>
          <cell r="AH56" t="str">
            <v>N/A</v>
          </cell>
          <cell r="AI56" t="str">
            <v>N/A</v>
          </cell>
          <cell r="AJ56">
            <v>0</v>
          </cell>
          <cell r="AK56">
            <v>0</v>
          </cell>
          <cell r="AL56">
            <v>0</v>
          </cell>
        </row>
        <row r="57">
          <cell r="A57" t="str">
            <v>0964</v>
          </cell>
          <cell r="B57" t="str">
            <v xml:space="preserve">PROF FEE/ANESTHETIST (CRNA)                                           </v>
          </cell>
          <cell r="C57" t="str">
            <v>Y</v>
          </cell>
          <cell r="D57">
            <v>50</v>
          </cell>
          <cell r="E57">
            <v>0</v>
          </cell>
          <cell r="F57">
            <v>0</v>
          </cell>
          <cell r="G57" t="str">
            <v>N/A</v>
          </cell>
          <cell r="H57">
            <v>0</v>
          </cell>
          <cell r="I57">
            <v>0</v>
          </cell>
          <cell r="J57" t="str">
            <v>N/A</v>
          </cell>
          <cell r="K57">
            <v>0</v>
          </cell>
          <cell r="L57">
            <v>0</v>
          </cell>
          <cell r="M57" t="str">
            <v>N/A</v>
          </cell>
          <cell r="N57">
            <v>0</v>
          </cell>
          <cell r="O57">
            <v>0</v>
          </cell>
          <cell r="P57" t="str">
            <v>N/A</v>
          </cell>
          <cell r="Q57">
            <v>0</v>
          </cell>
          <cell r="R57">
            <v>0</v>
          </cell>
          <cell r="S57" t="str">
            <v>N/A</v>
          </cell>
          <cell r="T57">
            <v>0</v>
          </cell>
          <cell r="U57">
            <v>0</v>
          </cell>
          <cell r="V57" t="str">
            <v>N/A</v>
          </cell>
          <cell r="W57">
            <v>0</v>
          </cell>
          <cell r="X57">
            <v>0</v>
          </cell>
          <cell r="Y57" t="str">
            <v>N/A</v>
          </cell>
          <cell r="Z57">
            <v>0</v>
          </cell>
          <cell r="AA57">
            <v>0</v>
          </cell>
          <cell r="AB57" t="str">
            <v>N/A</v>
          </cell>
          <cell r="AC57">
            <v>0</v>
          </cell>
          <cell r="AD57">
            <v>0</v>
          </cell>
          <cell r="AE57" t="str">
            <v>N/A</v>
          </cell>
          <cell r="AF57">
            <v>0</v>
          </cell>
          <cell r="AG57">
            <v>0</v>
          </cell>
          <cell r="AH57" t="str">
            <v>N/A</v>
          </cell>
          <cell r="AI57" t="str">
            <v>N/A</v>
          </cell>
          <cell r="AJ57">
            <v>0</v>
          </cell>
          <cell r="AK57">
            <v>0</v>
          </cell>
          <cell r="AL57">
            <v>0</v>
          </cell>
        </row>
        <row r="58">
          <cell r="A58" t="str">
            <v>0972</v>
          </cell>
          <cell r="B58" t="str">
            <v xml:space="preserve">PROF FEE/RADIOLOGY/DIAGNOSTIC                                         </v>
          </cell>
          <cell r="C58" t="str">
            <v>Y</v>
          </cell>
          <cell r="D58">
            <v>54</v>
          </cell>
          <cell r="E58">
            <v>0</v>
          </cell>
          <cell r="F58">
            <v>0</v>
          </cell>
          <cell r="G58" t="str">
            <v>N/A</v>
          </cell>
          <cell r="H58">
            <v>0</v>
          </cell>
          <cell r="I58">
            <v>0</v>
          </cell>
          <cell r="J58" t="str">
            <v>N/A</v>
          </cell>
          <cell r="K58">
            <v>0</v>
          </cell>
          <cell r="L58">
            <v>0</v>
          </cell>
          <cell r="M58" t="str">
            <v>N/A</v>
          </cell>
          <cell r="N58">
            <v>0</v>
          </cell>
          <cell r="O58">
            <v>0</v>
          </cell>
          <cell r="P58" t="str">
            <v>N/A</v>
          </cell>
          <cell r="Q58">
            <v>0</v>
          </cell>
          <cell r="R58">
            <v>0</v>
          </cell>
          <cell r="S58" t="str">
            <v>N/A</v>
          </cell>
          <cell r="T58">
            <v>0</v>
          </cell>
          <cell r="U58">
            <v>0</v>
          </cell>
          <cell r="V58" t="str">
            <v>N/A</v>
          </cell>
          <cell r="W58">
            <v>0</v>
          </cell>
          <cell r="X58">
            <v>0</v>
          </cell>
          <cell r="Y58" t="str">
            <v>N/A</v>
          </cell>
          <cell r="Z58">
            <v>0</v>
          </cell>
          <cell r="AA58">
            <v>0</v>
          </cell>
          <cell r="AB58" t="str">
            <v>N/A</v>
          </cell>
          <cell r="AC58">
            <v>0</v>
          </cell>
          <cell r="AD58">
            <v>0</v>
          </cell>
          <cell r="AE58" t="str">
            <v>N/A</v>
          </cell>
          <cell r="AF58">
            <v>0</v>
          </cell>
          <cell r="AG58">
            <v>0</v>
          </cell>
          <cell r="AH58" t="str">
            <v>N/A</v>
          </cell>
          <cell r="AI58" t="str">
            <v>N/A</v>
          </cell>
          <cell r="AJ58">
            <v>0</v>
          </cell>
          <cell r="AK58">
            <v>0</v>
          </cell>
          <cell r="AL58">
            <v>0</v>
          </cell>
        </row>
        <row r="59">
          <cell r="A59" t="str">
            <v>0981</v>
          </cell>
          <cell r="B59" t="str">
            <v xml:space="preserve">PROF FEE/EMERGENCY ROOM                                               </v>
          </cell>
          <cell r="C59" t="str">
            <v>Y</v>
          </cell>
          <cell r="D59">
            <v>91</v>
          </cell>
          <cell r="E59">
            <v>0</v>
          </cell>
          <cell r="F59">
            <v>0</v>
          </cell>
          <cell r="G59" t="str">
            <v>N/A</v>
          </cell>
          <cell r="H59">
            <v>0</v>
          </cell>
          <cell r="I59">
            <v>0</v>
          </cell>
          <cell r="J59" t="str">
            <v>N/A</v>
          </cell>
          <cell r="K59">
            <v>0</v>
          </cell>
          <cell r="L59">
            <v>0</v>
          </cell>
          <cell r="M59" t="str">
            <v>N/A</v>
          </cell>
          <cell r="N59">
            <v>0</v>
          </cell>
          <cell r="O59">
            <v>0</v>
          </cell>
          <cell r="P59" t="str">
            <v>N/A</v>
          </cell>
          <cell r="Q59">
            <v>0</v>
          </cell>
          <cell r="R59">
            <v>0</v>
          </cell>
          <cell r="S59" t="str">
            <v>N/A</v>
          </cell>
          <cell r="T59">
            <v>0</v>
          </cell>
          <cell r="U59">
            <v>0</v>
          </cell>
          <cell r="V59" t="str">
            <v>N/A</v>
          </cell>
          <cell r="W59">
            <v>0</v>
          </cell>
          <cell r="X59">
            <v>0</v>
          </cell>
          <cell r="Y59" t="str">
            <v>N/A</v>
          </cell>
          <cell r="Z59">
            <v>0</v>
          </cell>
          <cell r="AA59">
            <v>0</v>
          </cell>
          <cell r="AB59" t="str">
            <v>N/A</v>
          </cell>
          <cell r="AC59">
            <v>0</v>
          </cell>
          <cell r="AD59">
            <v>0</v>
          </cell>
          <cell r="AE59" t="str">
            <v>N/A</v>
          </cell>
          <cell r="AF59">
            <v>0</v>
          </cell>
          <cell r="AG59">
            <v>0</v>
          </cell>
          <cell r="AH59" t="str">
            <v>N/A</v>
          </cell>
          <cell r="AI59" t="str">
            <v>N/A</v>
          </cell>
          <cell r="AJ59">
            <v>0</v>
          </cell>
          <cell r="AK59">
            <v>0</v>
          </cell>
          <cell r="AL59">
            <v>0</v>
          </cell>
        </row>
        <row r="60">
          <cell r="A60">
            <v>0</v>
          </cell>
          <cell r="B60">
            <v>0</v>
          </cell>
          <cell r="C60">
            <v>0</v>
          </cell>
          <cell r="D60">
            <v>0</v>
          </cell>
          <cell r="E60">
            <v>0</v>
          </cell>
          <cell r="F60">
            <v>0</v>
          </cell>
          <cell r="G60" t="str">
            <v>N/A</v>
          </cell>
          <cell r="H60">
            <v>0</v>
          </cell>
          <cell r="I60">
            <v>0</v>
          </cell>
          <cell r="J60" t="str">
            <v>N/A</v>
          </cell>
          <cell r="K60">
            <v>0</v>
          </cell>
          <cell r="L60">
            <v>0</v>
          </cell>
          <cell r="M60" t="str">
            <v>N/A</v>
          </cell>
          <cell r="N60">
            <v>0</v>
          </cell>
          <cell r="O60">
            <v>0</v>
          </cell>
          <cell r="P60" t="str">
            <v>N/A</v>
          </cell>
          <cell r="Q60">
            <v>0</v>
          </cell>
          <cell r="R60">
            <v>0</v>
          </cell>
          <cell r="S60" t="str">
            <v>N/A</v>
          </cell>
          <cell r="T60">
            <v>0</v>
          </cell>
          <cell r="U60">
            <v>0</v>
          </cell>
          <cell r="V60" t="str">
            <v>N/A</v>
          </cell>
          <cell r="W60">
            <v>0</v>
          </cell>
          <cell r="X60">
            <v>0</v>
          </cell>
          <cell r="Y60" t="str">
            <v>N/A</v>
          </cell>
          <cell r="Z60">
            <v>0</v>
          </cell>
          <cell r="AA60">
            <v>0</v>
          </cell>
          <cell r="AB60" t="str">
            <v>N/A</v>
          </cell>
          <cell r="AC60">
            <v>0</v>
          </cell>
          <cell r="AD60">
            <v>0</v>
          </cell>
          <cell r="AE60" t="str">
            <v>N/A</v>
          </cell>
          <cell r="AF60">
            <v>0</v>
          </cell>
          <cell r="AG60">
            <v>0</v>
          </cell>
          <cell r="AH60" t="str">
            <v>N/A</v>
          </cell>
          <cell r="AI60" t="str">
            <v>N/A</v>
          </cell>
          <cell r="AJ60">
            <v>0</v>
          </cell>
          <cell r="AK60">
            <v>0</v>
          </cell>
          <cell r="AL60">
            <v>0</v>
          </cell>
        </row>
      </sheetData>
      <sheetData sheetId="5">
        <row r="1">
          <cell r="A1" t="str">
            <v>Outpatient Medicaid Revenue Code Map to Medicare Cost Report Cost Centers</v>
          </cell>
          <cell r="B1">
            <v>0</v>
          </cell>
          <cell r="C1">
            <v>0</v>
          </cell>
          <cell r="D1">
            <v>0</v>
          </cell>
        </row>
        <row r="2">
          <cell r="A2">
            <v>0</v>
          </cell>
          <cell r="B2">
            <v>0</v>
          </cell>
          <cell r="C2">
            <v>0</v>
          </cell>
          <cell r="D2">
            <v>0</v>
          </cell>
        </row>
        <row r="3">
          <cell r="A3" t="str">
            <v>Provider:</v>
          </cell>
          <cell r="B3" t="str">
            <v>Peace Harbor Hospital</v>
          </cell>
          <cell r="C3">
            <v>0</v>
          </cell>
          <cell r="D3">
            <v>0</v>
          </cell>
          <cell r="AL3">
            <v>0</v>
          </cell>
        </row>
        <row r="4">
          <cell r="A4" t="str">
            <v>Provider #:</v>
          </cell>
          <cell r="B4" t="str">
            <v>000195</v>
          </cell>
          <cell r="C4">
            <v>0</v>
          </cell>
          <cell r="D4">
            <v>0</v>
          </cell>
          <cell r="AL4">
            <v>0</v>
          </cell>
        </row>
        <row r="5">
          <cell r="A5" t="str">
            <v>Period:</v>
          </cell>
          <cell r="B5" t="str">
            <v>07/01/2011 - 06/30/2012</v>
          </cell>
          <cell r="C5">
            <v>0</v>
          </cell>
          <cell r="D5">
            <v>0</v>
          </cell>
          <cell r="AL5">
            <v>0</v>
          </cell>
        </row>
        <row r="6">
          <cell r="A6">
            <v>0</v>
          </cell>
          <cell r="B6">
            <v>0</v>
          </cell>
          <cell r="C6">
            <v>0</v>
          </cell>
          <cell r="D6">
            <v>0</v>
          </cell>
          <cell r="AL6">
            <v>0</v>
          </cell>
        </row>
        <row r="7">
          <cell r="A7" t="str">
            <v>Revenue Codes</v>
          </cell>
          <cell r="B7" t="str">
            <v>Revenue Code Description</v>
          </cell>
          <cell r="C7" t="str">
            <v>Rev Code Cvrd</v>
          </cell>
          <cell r="D7" t="str">
            <v>MCR Cost Center or Split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cell r="T7" t="str">
            <v>MCR Line 6</v>
          </cell>
          <cell r="U7" t="str">
            <v>MCR       %       6</v>
          </cell>
          <cell r="V7" t="str">
            <v>MCR RCC     6</v>
          </cell>
          <cell r="W7" t="str">
            <v>MCR Line 7</v>
          </cell>
          <cell r="X7" t="str">
            <v>MCR       %       7</v>
          </cell>
          <cell r="Y7" t="str">
            <v>MCR RCC     7</v>
          </cell>
          <cell r="Z7" t="str">
            <v>MCR Line 8</v>
          </cell>
          <cell r="AA7" t="str">
            <v>MCR       %       8</v>
          </cell>
          <cell r="AB7" t="str">
            <v>MCR RCC     8</v>
          </cell>
          <cell r="AC7" t="str">
            <v>MCR Line 9</v>
          </cell>
          <cell r="AD7" t="str">
            <v>MCR       %       9</v>
          </cell>
          <cell r="AE7" t="str">
            <v>MCR RCC     9</v>
          </cell>
          <cell r="AF7" t="str">
            <v>MCR Line 10</v>
          </cell>
          <cell r="AG7" t="str">
            <v>MCR       %       10</v>
          </cell>
          <cell r="AH7" t="str">
            <v>MCR RCC     10</v>
          </cell>
          <cell r="AI7" t="str">
            <v>Split       %       Sum</v>
          </cell>
          <cell r="AJ7" t="str">
            <v>Billed Covered Total</v>
          </cell>
          <cell r="AK7" t="str">
            <v>Cost Total</v>
          </cell>
          <cell r="AL7" t="str">
            <v>Weighted RCC</v>
          </cell>
        </row>
        <row r="8">
          <cell r="A8" t="str">
            <v>0250</v>
          </cell>
          <cell r="B8" t="str">
            <v xml:space="preserve">0250 - PHARMACY                                                              </v>
          </cell>
          <cell r="C8" t="str">
            <v>Y</v>
          </cell>
          <cell r="D8">
            <v>73</v>
          </cell>
          <cell r="E8">
            <v>0</v>
          </cell>
          <cell r="F8">
            <v>0</v>
          </cell>
          <cell r="G8" t="str">
            <v>N/A</v>
          </cell>
          <cell r="H8">
            <v>0</v>
          </cell>
          <cell r="I8">
            <v>0</v>
          </cell>
          <cell r="J8" t="str">
            <v>N/A</v>
          </cell>
          <cell r="K8">
            <v>0</v>
          </cell>
          <cell r="L8">
            <v>0</v>
          </cell>
          <cell r="M8" t="str">
            <v>N/A</v>
          </cell>
          <cell r="N8">
            <v>0</v>
          </cell>
          <cell r="O8">
            <v>0</v>
          </cell>
          <cell r="P8" t="str">
            <v>N/A</v>
          </cell>
          <cell r="Q8">
            <v>0</v>
          </cell>
          <cell r="R8">
            <v>0</v>
          </cell>
          <cell r="S8" t="str">
            <v>N/A</v>
          </cell>
          <cell r="T8">
            <v>0</v>
          </cell>
          <cell r="U8">
            <v>0</v>
          </cell>
          <cell r="V8" t="str">
            <v>N/A</v>
          </cell>
          <cell r="W8">
            <v>0</v>
          </cell>
          <cell r="X8">
            <v>0</v>
          </cell>
          <cell r="Y8" t="str">
            <v>N/A</v>
          </cell>
          <cell r="Z8">
            <v>0</v>
          </cell>
          <cell r="AA8">
            <v>0</v>
          </cell>
          <cell r="AB8" t="str">
            <v>N/A</v>
          </cell>
          <cell r="AC8">
            <v>0</v>
          </cell>
          <cell r="AD8">
            <v>0</v>
          </cell>
          <cell r="AE8" t="str">
            <v>N/A</v>
          </cell>
          <cell r="AF8">
            <v>0</v>
          </cell>
          <cell r="AG8">
            <v>0</v>
          </cell>
          <cell r="AH8" t="str">
            <v>N/A</v>
          </cell>
          <cell r="AI8" t="str">
            <v>N/A</v>
          </cell>
          <cell r="AJ8">
            <v>0</v>
          </cell>
          <cell r="AK8">
            <v>0</v>
          </cell>
          <cell r="AL8">
            <v>0</v>
          </cell>
        </row>
        <row r="9">
          <cell r="A9" t="str">
            <v>0255</v>
          </cell>
          <cell r="B9" t="str">
            <v xml:space="preserve">0255 - DRUGS INCID TO RADIOLOGY                                              </v>
          </cell>
          <cell r="C9" t="str">
            <v>Y</v>
          </cell>
          <cell r="D9">
            <v>73</v>
          </cell>
          <cell r="E9">
            <v>0</v>
          </cell>
          <cell r="F9">
            <v>0</v>
          </cell>
          <cell r="G9" t="str">
            <v>N/A</v>
          </cell>
          <cell r="H9">
            <v>0</v>
          </cell>
          <cell r="I9">
            <v>0</v>
          </cell>
          <cell r="J9" t="str">
            <v>N/A</v>
          </cell>
          <cell r="K9">
            <v>0</v>
          </cell>
          <cell r="L9">
            <v>0</v>
          </cell>
          <cell r="M9" t="str">
            <v>N/A</v>
          </cell>
          <cell r="N9">
            <v>0</v>
          </cell>
          <cell r="O9">
            <v>0</v>
          </cell>
          <cell r="P9" t="str">
            <v>N/A</v>
          </cell>
          <cell r="Q9">
            <v>0</v>
          </cell>
          <cell r="R9">
            <v>0</v>
          </cell>
          <cell r="S9" t="str">
            <v>N/A</v>
          </cell>
          <cell r="T9">
            <v>0</v>
          </cell>
          <cell r="U9">
            <v>0</v>
          </cell>
          <cell r="V9" t="str">
            <v>N/A</v>
          </cell>
          <cell r="W9">
            <v>0</v>
          </cell>
          <cell r="X9">
            <v>0</v>
          </cell>
          <cell r="Y9" t="str">
            <v>N/A</v>
          </cell>
          <cell r="Z9">
            <v>0</v>
          </cell>
          <cell r="AA9">
            <v>0</v>
          </cell>
          <cell r="AB9" t="str">
            <v>N/A</v>
          </cell>
          <cell r="AC9">
            <v>0</v>
          </cell>
          <cell r="AD9">
            <v>0</v>
          </cell>
          <cell r="AE9" t="str">
            <v>N/A</v>
          </cell>
          <cell r="AF9">
            <v>0</v>
          </cell>
          <cell r="AG9">
            <v>0</v>
          </cell>
          <cell r="AH9" t="str">
            <v>N/A</v>
          </cell>
          <cell r="AI9" t="str">
            <v>N/A</v>
          </cell>
          <cell r="AJ9">
            <v>0</v>
          </cell>
          <cell r="AK9">
            <v>0</v>
          </cell>
          <cell r="AL9">
            <v>0</v>
          </cell>
        </row>
        <row r="10">
          <cell r="A10" t="str">
            <v>0258</v>
          </cell>
          <cell r="B10" t="str">
            <v xml:space="preserve">0258 - IV SOLUTIONS                                                          </v>
          </cell>
          <cell r="C10" t="str">
            <v>Y</v>
          </cell>
          <cell r="D10">
            <v>73</v>
          </cell>
          <cell r="E10">
            <v>0</v>
          </cell>
          <cell r="F10">
            <v>0</v>
          </cell>
          <cell r="G10" t="str">
            <v>N/A</v>
          </cell>
          <cell r="H10">
            <v>0</v>
          </cell>
          <cell r="I10">
            <v>0</v>
          </cell>
          <cell r="J10" t="str">
            <v>N/A</v>
          </cell>
          <cell r="K10">
            <v>0</v>
          </cell>
          <cell r="L10">
            <v>0</v>
          </cell>
          <cell r="M10" t="str">
            <v>N/A</v>
          </cell>
          <cell r="N10">
            <v>0</v>
          </cell>
          <cell r="O10">
            <v>0</v>
          </cell>
          <cell r="P10" t="str">
            <v>N/A</v>
          </cell>
          <cell r="Q10">
            <v>0</v>
          </cell>
          <cell r="R10">
            <v>0</v>
          </cell>
          <cell r="S10" t="str">
            <v>N/A</v>
          </cell>
          <cell r="T10">
            <v>0</v>
          </cell>
          <cell r="U10">
            <v>0</v>
          </cell>
          <cell r="V10" t="str">
            <v>N/A</v>
          </cell>
          <cell r="W10">
            <v>0</v>
          </cell>
          <cell r="X10">
            <v>0</v>
          </cell>
          <cell r="Y10" t="str">
            <v>N/A</v>
          </cell>
          <cell r="Z10">
            <v>0</v>
          </cell>
          <cell r="AA10">
            <v>0</v>
          </cell>
          <cell r="AB10" t="str">
            <v>N/A</v>
          </cell>
          <cell r="AC10">
            <v>0</v>
          </cell>
          <cell r="AD10">
            <v>0</v>
          </cell>
          <cell r="AE10" t="str">
            <v>N/A</v>
          </cell>
          <cell r="AF10">
            <v>0</v>
          </cell>
          <cell r="AG10">
            <v>0</v>
          </cell>
          <cell r="AH10" t="str">
            <v>N/A</v>
          </cell>
          <cell r="AI10" t="str">
            <v>N/A</v>
          </cell>
          <cell r="AJ10">
            <v>0</v>
          </cell>
          <cell r="AK10">
            <v>0</v>
          </cell>
          <cell r="AL10">
            <v>0</v>
          </cell>
        </row>
        <row r="11">
          <cell r="A11" t="str">
            <v>0260</v>
          </cell>
          <cell r="B11" t="str">
            <v xml:space="preserve">0260 - IV THERAPY                                                            </v>
          </cell>
          <cell r="C11" t="str">
            <v>Y</v>
          </cell>
          <cell r="D11">
            <v>73</v>
          </cell>
          <cell r="E11">
            <v>0</v>
          </cell>
          <cell r="F11">
            <v>0</v>
          </cell>
          <cell r="G11" t="str">
            <v>N/A</v>
          </cell>
          <cell r="H11">
            <v>0</v>
          </cell>
          <cell r="I11">
            <v>0</v>
          </cell>
          <cell r="J11" t="str">
            <v>N/A</v>
          </cell>
          <cell r="K11">
            <v>0</v>
          </cell>
          <cell r="L11">
            <v>0</v>
          </cell>
          <cell r="M11" t="str">
            <v>N/A</v>
          </cell>
          <cell r="N11">
            <v>0</v>
          </cell>
          <cell r="O11">
            <v>0</v>
          </cell>
          <cell r="P11" t="str">
            <v>N/A</v>
          </cell>
          <cell r="Q11">
            <v>0</v>
          </cell>
          <cell r="R11">
            <v>0</v>
          </cell>
          <cell r="S11" t="str">
            <v>N/A</v>
          </cell>
          <cell r="T11">
            <v>0</v>
          </cell>
          <cell r="U11">
            <v>0</v>
          </cell>
          <cell r="V11" t="str">
            <v>N/A</v>
          </cell>
          <cell r="W11">
            <v>0</v>
          </cell>
          <cell r="X11">
            <v>0</v>
          </cell>
          <cell r="Y11" t="str">
            <v>N/A</v>
          </cell>
          <cell r="Z11">
            <v>0</v>
          </cell>
          <cell r="AA11">
            <v>0</v>
          </cell>
          <cell r="AB11" t="str">
            <v>N/A</v>
          </cell>
          <cell r="AC11">
            <v>0</v>
          </cell>
          <cell r="AD11">
            <v>0</v>
          </cell>
          <cell r="AE11" t="str">
            <v>N/A</v>
          </cell>
          <cell r="AF11">
            <v>0</v>
          </cell>
          <cell r="AG11">
            <v>0</v>
          </cell>
          <cell r="AH11" t="str">
            <v>N/A</v>
          </cell>
          <cell r="AI11" t="str">
            <v>N/A</v>
          </cell>
          <cell r="AJ11">
            <v>0</v>
          </cell>
          <cell r="AK11">
            <v>0</v>
          </cell>
          <cell r="AL11">
            <v>0</v>
          </cell>
        </row>
        <row r="12">
          <cell r="A12" t="str">
            <v>0270</v>
          </cell>
          <cell r="B12" t="str">
            <v xml:space="preserve">0270 - MEDICAL/SURGICAL SUPPLIES                                             </v>
          </cell>
          <cell r="C12" t="str">
            <v>Y</v>
          </cell>
          <cell r="D12">
            <v>71</v>
          </cell>
          <cell r="E12">
            <v>0</v>
          </cell>
          <cell r="F12">
            <v>0</v>
          </cell>
          <cell r="G12" t="str">
            <v>N/A</v>
          </cell>
          <cell r="H12">
            <v>0</v>
          </cell>
          <cell r="I12">
            <v>0</v>
          </cell>
          <cell r="J12" t="str">
            <v>N/A</v>
          </cell>
          <cell r="K12">
            <v>0</v>
          </cell>
          <cell r="L12">
            <v>0</v>
          </cell>
          <cell r="M12" t="str">
            <v>N/A</v>
          </cell>
          <cell r="N12">
            <v>0</v>
          </cell>
          <cell r="O12">
            <v>0</v>
          </cell>
          <cell r="P12" t="str">
            <v>N/A</v>
          </cell>
          <cell r="Q12">
            <v>0</v>
          </cell>
          <cell r="R12">
            <v>0</v>
          </cell>
          <cell r="S12" t="str">
            <v>N/A</v>
          </cell>
          <cell r="T12">
            <v>0</v>
          </cell>
          <cell r="U12">
            <v>0</v>
          </cell>
          <cell r="V12" t="str">
            <v>N/A</v>
          </cell>
          <cell r="W12">
            <v>0</v>
          </cell>
          <cell r="X12">
            <v>0</v>
          </cell>
          <cell r="Y12" t="str">
            <v>N/A</v>
          </cell>
          <cell r="Z12">
            <v>0</v>
          </cell>
          <cell r="AA12">
            <v>0</v>
          </cell>
          <cell r="AB12" t="str">
            <v>N/A</v>
          </cell>
          <cell r="AC12">
            <v>0</v>
          </cell>
          <cell r="AD12">
            <v>0</v>
          </cell>
          <cell r="AE12" t="str">
            <v>N/A</v>
          </cell>
          <cell r="AF12">
            <v>0</v>
          </cell>
          <cell r="AG12">
            <v>0</v>
          </cell>
          <cell r="AH12" t="str">
            <v>N/A</v>
          </cell>
          <cell r="AI12" t="str">
            <v>N/A</v>
          </cell>
          <cell r="AJ12">
            <v>0</v>
          </cell>
          <cell r="AK12">
            <v>0</v>
          </cell>
          <cell r="AL12">
            <v>0</v>
          </cell>
        </row>
        <row r="13">
          <cell r="A13" t="str">
            <v>0271</v>
          </cell>
          <cell r="B13" t="str">
            <v xml:space="preserve">0271 - NON-STERILE SUPPLY                                                    </v>
          </cell>
          <cell r="C13" t="str">
            <v>Y</v>
          </cell>
          <cell r="D13">
            <v>71</v>
          </cell>
          <cell r="E13">
            <v>0</v>
          </cell>
          <cell r="F13">
            <v>0</v>
          </cell>
          <cell r="G13" t="str">
            <v>N/A</v>
          </cell>
          <cell r="H13">
            <v>0</v>
          </cell>
          <cell r="I13">
            <v>0</v>
          </cell>
          <cell r="J13" t="str">
            <v>N/A</v>
          </cell>
          <cell r="K13">
            <v>0</v>
          </cell>
          <cell r="L13">
            <v>0</v>
          </cell>
          <cell r="M13" t="str">
            <v>N/A</v>
          </cell>
          <cell r="N13">
            <v>0</v>
          </cell>
          <cell r="O13">
            <v>0</v>
          </cell>
          <cell r="P13" t="str">
            <v>N/A</v>
          </cell>
          <cell r="Q13">
            <v>0</v>
          </cell>
          <cell r="R13">
            <v>0</v>
          </cell>
          <cell r="S13" t="str">
            <v>N/A</v>
          </cell>
          <cell r="T13">
            <v>0</v>
          </cell>
          <cell r="U13">
            <v>0</v>
          </cell>
          <cell r="V13" t="str">
            <v>N/A</v>
          </cell>
          <cell r="W13">
            <v>0</v>
          </cell>
          <cell r="X13">
            <v>0</v>
          </cell>
          <cell r="Y13" t="str">
            <v>N/A</v>
          </cell>
          <cell r="Z13">
            <v>0</v>
          </cell>
          <cell r="AA13">
            <v>0</v>
          </cell>
          <cell r="AB13" t="str">
            <v>N/A</v>
          </cell>
          <cell r="AC13">
            <v>0</v>
          </cell>
          <cell r="AD13">
            <v>0</v>
          </cell>
          <cell r="AE13" t="str">
            <v>N/A</v>
          </cell>
          <cell r="AF13">
            <v>0</v>
          </cell>
          <cell r="AG13">
            <v>0</v>
          </cell>
          <cell r="AH13" t="str">
            <v>N/A</v>
          </cell>
          <cell r="AI13" t="str">
            <v>N/A</v>
          </cell>
          <cell r="AJ13">
            <v>0</v>
          </cell>
          <cell r="AK13">
            <v>0</v>
          </cell>
          <cell r="AL13">
            <v>0</v>
          </cell>
        </row>
        <row r="14">
          <cell r="A14" t="str">
            <v>0272</v>
          </cell>
          <cell r="B14" t="str">
            <v xml:space="preserve">0272 - STERILE SUPPLY                                                        </v>
          </cell>
          <cell r="C14" t="str">
            <v>Y</v>
          </cell>
          <cell r="D14">
            <v>71</v>
          </cell>
          <cell r="E14">
            <v>0</v>
          </cell>
          <cell r="F14">
            <v>0</v>
          </cell>
          <cell r="G14" t="str">
            <v>N/A</v>
          </cell>
          <cell r="H14">
            <v>0</v>
          </cell>
          <cell r="I14">
            <v>0</v>
          </cell>
          <cell r="J14" t="str">
            <v>N/A</v>
          </cell>
          <cell r="K14">
            <v>0</v>
          </cell>
          <cell r="L14">
            <v>0</v>
          </cell>
          <cell r="M14" t="str">
            <v>N/A</v>
          </cell>
          <cell r="N14">
            <v>0</v>
          </cell>
          <cell r="O14">
            <v>0</v>
          </cell>
          <cell r="P14" t="str">
            <v>N/A</v>
          </cell>
          <cell r="Q14">
            <v>0</v>
          </cell>
          <cell r="R14">
            <v>0</v>
          </cell>
          <cell r="S14" t="str">
            <v>N/A</v>
          </cell>
          <cell r="T14">
            <v>0</v>
          </cell>
          <cell r="U14">
            <v>0</v>
          </cell>
          <cell r="V14" t="str">
            <v>N/A</v>
          </cell>
          <cell r="W14">
            <v>0</v>
          </cell>
          <cell r="X14">
            <v>0</v>
          </cell>
          <cell r="Y14" t="str">
            <v>N/A</v>
          </cell>
          <cell r="Z14">
            <v>0</v>
          </cell>
          <cell r="AA14">
            <v>0</v>
          </cell>
          <cell r="AB14" t="str">
            <v>N/A</v>
          </cell>
          <cell r="AC14">
            <v>0</v>
          </cell>
          <cell r="AD14">
            <v>0</v>
          </cell>
          <cell r="AE14" t="str">
            <v>N/A</v>
          </cell>
          <cell r="AF14">
            <v>0</v>
          </cell>
          <cell r="AG14">
            <v>0</v>
          </cell>
          <cell r="AH14" t="str">
            <v>N/A</v>
          </cell>
          <cell r="AI14" t="str">
            <v>N/A</v>
          </cell>
          <cell r="AJ14">
            <v>0</v>
          </cell>
          <cell r="AK14">
            <v>0</v>
          </cell>
          <cell r="AL14">
            <v>0</v>
          </cell>
        </row>
        <row r="15">
          <cell r="A15" t="str">
            <v>0274</v>
          </cell>
          <cell r="B15" t="str">
            <v xml:space="preserve">0274 - PROSTHETIC/ORTHOTIC DEVICES                                           </v>
          </cell>
          <cell r="C15" t="str">
            <v>Y</v>
          </cell>
          <cell r="D15">
            <v>71</v>
          </cell>
          <cell r="E15">
            <v>0</v>
          </cell>
          <cell r="F15">
            <v>0</v>
          </cell>
          <cell r="G15" t="str">
            <v>N/A</v>
          </cell>
          <cell r="H15">
            <v>0</v>
          </cell>
          <cell r="I15">
            <v>0</v>
          </cell>
          <cell r="J15" t="str">
            <v>N/A</v>
          </cell>
          <cell r="K15">
            <v>0</v>
          </cell>
          <cell r="L15">
            <v>0</v>
          </cell>
          <cell r="M15" t="str">
            <v>N/A</v>
          </cell>
          <cell r="N15">
            <v>0</v>
          </cell>
          <cell r="O15">
            <v>0</v>
          </cell>
          <cell r="P15" t="str">
            <v>N/A</v>
          </cell>
          <cell r="Q15">
            <v>0</v>
          </cell>
          <cell r="R15">
            <v>0</v>
          </cell>
          <cell r="S15" t="str">
            <v>N/A</v>
          </cell>
          <cell r="T15">
            <v>0</v>
          </cell>
          <cell r="U15">
            <v>0</v>
          </cell>
          <cell r="V15" t="str">
            <v>N/A</v>
          </cell>
          <cell r="W15">
            <v>0</v>
          </cell>
          <cell r="X15">
            <v>0</v>
          </cell>
          <cell r="Y15" t="str">
            <v>N/A</v>
          </cell>
          <cell r="Z15">
            <v>0</v>
          </cell>
          <cell r="AA15">
            <v>0</v>
          </cell>
          <cell r="AB15" t="str">
            <v>N/A</v>
          </cell>
          <cell r="AC15">
            <v>0</v>
          </cell>
          <cell r="AD15">
            <v>0</v>
          </cell>
          <cell r="AE15" t="str">
            <v>N/A</v>
          </cell>
          <cell r="AF15">
            <v>0</v>
          </cell>
          <cell r="AG15">
            <v>0</v>
          </cell>
          <cell r="AH15" t="str">
            <v>N/A</v>
          </cell>
          <cell r="AI15" t="str">
            <v>N/A</v>
          </cell>
          <cell r="AJ15">
            <v>0</v>
          </cell>
          <cell r="AK15">
            <v>0</v>
          </cell>
          <cell r="AL15">
            <v>0</v>
          </cell>
        </row>
        <row r="16">
          <cell r="A16" t="str">
            <v>0278</v>
          </cell>
          <cell r="B16" t="str">
            <v xml:space="preserve">0278 - OTHER IMPLANTS                                                        </v>
          </cell>
          <cell r="C16" t="str">
            <v>Y</v>
          </cell>
          <cell r="D16">
            <v>72</v>
          </cell>
          <cell r="E16">
            <v>0</v>
          </cell>
          <cell r="F16">
            <v>0</v>
          </cell>
          <cell r="G16" t="str">
            <v>N/A</v>
          </cell>
          <cell r="H16">
            <v>0</v>
          </cell>
          <cell r="I16">
            <v>0</v>
          </cell>
          <cell r="J16" t="str">
            <v>N/A</v>
          </cell>
          <cell r="K16">
            <v>0</v>
          </cell>
          <cell r="L16">
            <v>0</v>
          </cell>
          <cell r="M16" t="str">
            <v>N/A</v>
          </cell>
          <cell r="N16">
            <v>0</v>
          </cell>
          <cell r="O16">
            <v>0</v>
          </cell>
          <cell r="P16" t="str">
            <v>N/A</v>
          </cell>
          <cell r="Q16">
            <v>0</v>
          </cell>
          <cell r="R16">
            <v>0</v>
          </cell>
          <cell r="S16" t="str">
            <v>N/A</v>
          </cell>
          <cell r="T16">
            <v>0</v>
          </cell>
          <cell r="U16">
            <v>0</v>
          </cell>
          <cell r="V16" t="str">
            <v>N/A</v>
          </cell>
          <cell r="W16">
            <v>0</v>
          </cell>
          <cell r="X16">
            <v>0</v>
          </cell>
          <cell r="Y16" t="str">
            <v>N/A</v>
          </cell>
          <cell r="Z16">
            <v>0</v>
          </cell>
          <cell r="AA16">
            <v>0</v>
          </cell>
          <cell r="AB16" t="str">
            <v>N/A</v>
          </cell>
          <cell r="AC16">
            <v>0</v>
          </cell>
          <cell r="AD16">
            <v>0</v>
          </cell>
          <cell r="AE16" t="str">
            <v>N/A</v>
          </cell>
          <cell r="AF16">
            <v>0</v>
          </cell>
          <cell r="AG16">
            <v>0</v>
          </cell>
          <cell r="AH16" t="str">
            <v>N/A</v>
          </cell>
          <cell r="AI16" t="str">
            <v>N/A</v>
          </cell>
          <cell r="AJ16">
            <v>0</v>
          </cell>
          <cell r="AK16">
            <v>0</v>
          </cell>
          <cell r="AL16">
            <v>0</v>
          </cell>
        </row>
        <row r="17">
          <cell r="A17" t="str">
            <v>0300</v>
          </cell>
          <cell r="B17" t="str">
            <v xml:space="preserve">0300 - LABORATORY                                                            </v>
          </cell>
          <cell r="C17" t="str">
            <v>Y</v>
          </cell>
          <cell r="D17">
            <v>60</v>
          </cell>
          <cell r="E17">
            <v>0</v>
          </cell>
          <cell r="F17">
            <v>0</v>
          </cell>
          <cell r="G17" t="str">
            <v>N/A</v>
          </cell>
          <cell r="H17">
            <v>0</v>
          </cell>
          <cell r="I17">
            <v>0</v>
          </cell>
          <cell r="J17" t="str">
            <v>N/A</v>
          </cell>
          <cell r="K17">
            <v>0</v>
          </cell>
          <cell r="L17">
            <v>0</v>
          </cell>
          <cell r="M17" t="str">
            <v>N/A</v>
          </cell>
          <cell r="N17">
            <v>0</v>
          </cell>
          <cell r="O17">
            <v>0</v>
          </cell>
          <cell r="P17" t="str">
            <v>N/A</v>
          </cell>
          <cell r="Q17">
            <v>0</v>
          </cell>
          <cell r="R17">
            <v>0</v>
          </cell>
          <cell r="S17" t="str">
            <v>N/A</v>
          </cell>
          <cell r="T17">
            <v>0</v>
          </cell>
          <cell r="U17">
            <v>0</v>
          </cell>
          <cell r="V17" t="str">
            <v>N/A</v>
          </cell>
          <cell r="W17">
            <v>0</v>
          </cell>
          <cell r="X17">
            <v>0</v>
          </cell>
          <cell r="Y17" t="str">
            <v>N/A</v>
          </cell>
          <cell r="Z17">
            <v>0</v>
          </cell>
          <cell r="AA17">
            <v>0</v>
          </cell>
          <cell r="AB17" t="str">
            <v>N/A</v>
          </cell>
          <cell r="AC17">
            <v>0</v>
          </cell>
          <cell r="AD17">
            <v>0</v>
          </cell>
          <cell r="AE17" t="str">
            <v>N/A</v>
          </cell>
          <cell r="AF17">
            <v>0</v>
          </cell>
          <cell r="AG17">
            <v>0</v>
          </cell>
          <cell r="AH17" t="str">
            <v>N/A</v>
          </cell>
          <cell r="AI17" t="str">
            <v>N/A</v>
          </cell>
          <cell r="AJ17">
            <v>0</v>
          </cell>
          <cell r="AK17">
            <v>0</v>
          </cell>
          <cell r="AL17">
            <v>0</v>
          </cell>
        </row>
        <row r="18">
          <cell r="A18" t="str">
            <v>0310</v>
          </cell>
          <cell r="B18" t="str">
            <v xml:space="preserve">0310 - LABORATORY PATHOLOGICAL                                               </v>
          </cell>
          <cell r="C18" t="str">
            <v>Y</v>
          </cell>
          <cell r="D18">
            <v>60</v>
          </cell>
          <cell r="E18">
            <v>0</v>
          </cell>
          <cell r="F18">
            <v>0</v>
          </cell>
          <cell r="G18" t="str">
            <v>N/A</v>
          </cell>
          <cell r="H18">
            <v>0</v>
          </cell>
          <cell r="I18">
            <v>0</v>
          </cell>
          <cell r="J18" t="str">
            <v>N/A</v>
          </cell>
          <cell r="K18">
            <v>0</v>
          </cell>
          <cell r="L18">
            <v>0</v>
          </cell>
          <cell r="M18" t="str">
            <v>N/A</v>
          </cell>
          <cell r="N18">
            <v>0</v>
          </cell>
          <cell r="O18">
            <v>0</v>
          </cell>
          <cell r="P18" t="str">
            <v>N/A</v>
          </cell>
          <cell r="Q18">
            <v>0</v>
          </cell>
          <cell r="R18">
            <v>0</v>
          </cell>
          <cell r="S18" t="str">
            <v>N/A</v>
          </cell>
          <cell r="T18">
            <v>0</v>
          </cell>
          <cell r="U18">
            <v>0</v>
          </cell>
          <cell r="V18" t="str">
            <v>N/A</v>
          </cell>
          <cell r="W18">
            <v>0</v>
          </cell>
          <cell r="X18">
            <v>0</v>
          </cell>
          <cell r="Y18" t="str">
            <v>N/A</v>
          </cell>
          <cell r="Z18">
            <v>0</v>
          </cell>
          <cell r="AA18">
            <v>0</v>
          </cell>
          <cell r="AB18" t="str">
            <v>N/A</v>
          </cell>
          <cell r="AC18">
            <v>0</v>
          </cell>
          <cell r="AD18">
            <v>0</v>
          </cell>
          <cell r="AE18" t="str">
            <v>N/A</v>
          </cell>
          <cell r="AF18">
            <v>0</v>
          </cell>
          <cell r="AG18">
            <v>0</v>
          </cell>
          <cell r="AH18" t="str">
            <v>N/A</v>
          </cell>
          <cell r="AI18" t="str">
            <v>N/A</v>
          </cell>
          <cell r="AJ18">
            <v>0</v>
          </cell>
          <cell r="AK18">
            <v>0</v>
          </cell>
          <cell r="AL18">
            <v>0</v>
          </cell>
        </row>
        <row r="19">
          <cell r="A19" t="str">
            <v>0320</v>
          </cell>
          <cell r="B19" t="str">
            <v xml:space="preserve">0320 - RADIOLOGY/DIAGNOSTIC                                                  </v>
          </cell>
          <cell r="C19" t="str">
            <v>Y</v>
          </cell>
          <cell r="D19">
            <v>54</v>
          </cell>
          <cell r="E19">
            <v>0</v>
          </cell>
          <cell r="F19">
            <v>0</v>
          </cell>
          <cell r="G19" t="str">
            <v>N/A</v>
          </cell>
          <cell r="H19">
            <v>0</v>
          </cell>
          <cell r="I19">
            <v>0</v>
          </cell>
          <cell r="J19" t="str">
            <v>N/A</v>
          </cell>
          <cell r="K19">
            <v>0</v>
          </cell>
          <cell r="L19">
            <v>0</v>
          </cell>
          <cell r="M19" t="str">
            <v>N/A</v>
          </cell>
          <cell r="N19">
            <v>0</v>
          </cell>
          <cell r="O19">
            <v>0</v>
          </cell>
          <cell r="P19" t="str">
            <v>N/A</v>
          </cell>
          <cell r="Q19">
            <v>0</v>
          </cell>
          <cell r="R19">
            <v>0</v>
          </cell>
          <cell r="S19" t="str">
            <v>N/A</v>
          </cell>
          <cell r="T19">
            <v>0</v>
          </cell>
          <cell r="U19">
            <v>0</v>
          </cell>
          <cell r="V19" t="str">
            <v>N/A</v>
          </cell>
          <cell r="W19">
            <v>0</v>
          </cell>
          <cell r="X19">
            <v>0</v>
          </cell>
          <cell r="Y19" t="str">
            <v>N/A</v>
          </cell>
          <cell r="Z19">
            <v>0</v>
          </cell>
          <cell r="AA19">
            <v>0</v>
          </cell>
          <cell r="AB19" t="str">
            <v>N/A</v>
          </cell>
          <cell r="AC19">
            <v>0</v>
          </cell>
          <cell r="AD19">
            <v>0</v>
          </cell>
          <cell r="AE19" t="str">
            <v>N/A</v>
          </cell>
          <cell r="AF19">
            <v>0</v>
          </cell>
          <cell r="AG19">
            <v>0</v>
          </cell>
          <cell r="AH19" t="str">
            <v>N/A</v>
          </cell>
          <cell r="AI19" t="str">
            <v>N/A</v>
          </cell>
          <cell r="AJ19">
            <v>0</v>
          </cell>
          <cell r="AK19">
            <v>0</v>
          </cell>
          <cell r="AL19">
            <v>0</v>
          </cell>
        </row>
        <row r="20">
          <cell r="A20" t="str">
            <v>0340</v>
          </cell>
          <cell r="B20" t="str">
            <v xml:space="preserve">0340 - NUCLEAR MEDICINE/RADIOISOTOPES                                        </v>
          </cell>
          <cell r="C20" t="str">
            <v>Y</v>
          </cell>
          <cell r="D20">
            <v>56</v>
          </cell>
          <cell r="E20">
            <v>0</v>
          </cell>
          <cell r="F20">
            <v>0</v>
          </cell>
          <cell r="G20" t="str">
            <v>N/A</v>
          </cell>
          <cell r="H20">
            <v>0</v>
          </cell>
          <cell r="I20">
            <v>0</v>
          </cell>
          <cell r="J20" t="str">
            <v>N/A</v>
          </cell>
          <cell r="K20">
            <v>0</v>
          </cell>
          <cell r="L20">
            <v>0</v>
          </cell>
          <cell r="M20" t="str">
            <v>N/A</v>
          </cell>
          <cell r="N20">
            <v>0</v>
          </cell>
          <cell r="O20">
            <v>0</v>
          </cell>
          <cell r="P20" t="str">
            <v>N/A</v>
          </cell>
          <cell r="Q20">
            <v>0</v>
          </cell>
          <cell r="R20">
            <v>0</v>
          </cell>
          <cell r="S20" t="str">
            <v>N/A</v>
          </cell>
          <cell r="T20">
            <v>0</v>
          </cell>
          <cell r="U20">
            <v>0</v>
          </cell>
          <cell r="V20" t="str">
            <v>N/A</v>
          </cell>
          <cell r="W20">
            <v>0</v>
          </cell>
          <cell r="X20">
            <v>0</v>
          </cell>
          <cell r="Y20" t="str">
            <v>N/A</v>
          </cell>
          <cell r="Z20">
            <v>0</v>
          </cell>
          <cell r="AA20">
            <v>0</v>
          </cell>
          <cell r="AB20" t="str">
            <v>N/A</v>
          </cell>
          <cell r="AC20">
            <v>0</v>
          </cell>
          <cell r="AD20">
            <v>0</v>
          </cell>
          <cell r="AE20" t="str">
            <v>N/A</v>
          </cell>
          <cell r="AF20">
            <v>0</v>
          </cell>
          <cell r="AG20">
            <v>0</v>
          </cell>
          <cell r="AH20" t="str">
            <v>N/A</v>
          </cell>
          <cell r="AI20" t="str">
            <v>N/A</v>
          </cell>
          <cell r="AJ20">
            <v>0</v>
          </cell>
          <cell r="AK20">
            <v>0</v>
          </cell>
          <cell r="AL20">
            <v>0</v>
          </cell>
        </row>
        <row r="21">
          <cell r="A21" t="str">
            <v>0341</v>
          </cell>
          <cell r="B21" t="str">
            <v xml:space="preserve">0341 - NUC MED/DIAGNOSTIC PROCEDURE                                          </v>
          </cell>
          <cell r="C21" t="str">
            <v>Y</v>
          </cell>
          <cell r="D21">
            <v>56</v>
          </cell>
          <cell r="E21">
            <v>0</v>
          </cell>
          <cell r="F21">
            <v>0</v>
          </cell>
          <cell r="G21" t="str">
            <v>N/A</v>
          </cell>
          <cell r="H21">
            <v>0</v>
          </cell>
          <cell r="I21">
            <v>0</v>
          </cell>
          <cell r="J21" t="str">
            <v>N/A</v>
          </cell>
          <cell r="K21">
            <v>0</v>
          </cell>
          <cell r="L21">
            <v>0</v>
          </cell>
          <cell r="M21" t="str">
            <v>N/A</v>
          </cell>
          <cell r="N21">
            <v>0</v>
          </cell>
          <cell r="O21">
            <v>0</v>
          </cell>
          <cell r="P21" t="str">
            <v>N/A</v>
          </cell>
          <cell r="Q21">
            <v>0</v>
          </cell>
          <cell r="R21">
            <v>0</v>
          </cell>
          <cell r="S21" t="str">
            <v>N/A</v>
          </cell>
          <cell r="T21">
            <v>0</v>
          </cell>
          <cell r="U21">
            <v>0</v>
          </cell>
          <cell r="V21" t="str">
            <v>N/A</v>
          </cell>
          <cell r="W21">
            <v>0</v>
          </cell>
          <cell r="X21">
            <v>0</v>
          </cell>
          <cell r="Y21" t="str">
            <v>N/A</v>
          </cell>
          <cell r="Z21">
            <v>0</v>
          </cell>
          <cell r="AA21">
            <v>0</v>
          </cell>
          <cell r="AB21" t="str">
            <v>N/A</v>
          </cell>
          <cell r="AC21">
            <v>0</v>
          </cell>
          <cell r="AD21">
            <v>0</v>
          </cell>
          <cell r="AE21" t="str">
            <v>N/A</v>
          </cell>
          <cell r="AF21">
            <v>0</v>
          </cell>
          <cell r="AG21">
            <v>0</v>
          </cell>
          <cell r="AH21" t="str">
            <v>N/A</v>
          </cell>
          <cell r="AI21" t="str">
            <v>N/A</v>
          </cell>
          <cell r="AJ21">
            <v>0</v>
          </cell>
          <cell r="AK21">
            <v>0</v>
          </cell>
          <cell r="AL21">
            <v>0</v>
          </cell>
        </row>
        <row r="22">
          <cell r="A22" t="str">
            <v>0343</v>
          </cell>
          <cell r="B22" t="str">
            <v xml:space="preserve">0343 - NUC MED/DX RADIOPHARM                                                 </v>
          </cell>
          <cell r="C22" t="str">
            <v>Y</v>
          </cell>
          <cell r="D22">
            <v>56</v>
          </cell>
          <cell r="E22">
            <v>0</v>
          </cell>
          <cell r="F22">
            <v>0</v>
          </cell>
          <cell r="G22" t="str">
            <v>N/A</v>
          </cell>
          <cell r="H22">
            <v>0</v>
          </cell>
          <cell r="I22">
            <v>0</v>
          </cell>
          <cell r="J22" t="str">
            <v>N/A</v>
          </cell>
          <cell r="K22">
            <v>0</v>
          </cell>
          <cell r="L22">
            <v>0</v>
          </cell>
          <cell r="M22" t="str">
            <v>N/A</v>
          </cell>
          <cell r="N22">
            <v>0</v>
          </cell>
          <cell r="O22">
            <v>0</v>
          </cell>
          <cell r="P22" t="str">
            <v>N/A</v>
          </cell>
          <cell r="Q22">
            <v>0</v>
          </cell>
          <cell r="R22">
            <v>0</v>
          </cell>
          <cell r="S22" t="str">
            <v>N/A</v>
          </cell>
          <cell r="T22">
            <v>0</v>
          </cell>
          <cell r="U22">
            <v>0</v>
          </cell>
          <cell r="V22" t="str">
            <v>N/A</v>
          </cell>
          <cell r="W22">
            <v>0</v>
          </cell>
          <cell r="X22">
            <v>0</v>
          </cell>
          <cell r="Y22" t="str">
            <v>N/A</v>
          </cell>
          <cell r="Z22">
            <v>0</v>
          </cell>
          <cell r="AA22">
            <v>0</v>
          </cell>
          <cell r="AB22" t="str">
            <v>N/A</v>
          </cell>
          <cell r="AC22">
            <v>0</v>
          </cell>
          <cell r="AD22">
            <v>0</v>
          </cell>
          <cell r="AE22" t="str">
            <v>N/A</v>
          </cell>
          <cell r="AF22">
            <v>0</v>
          </cell>
          <cell r="AG22">
            <v>0</v>
          </cell>
          <cell r="AH22" t="str">
            <v>N/A</v>
          </cell>
          <cell r="AI22" t="str">
            <v>N/A</v>
          </cell>
          <cell r="AJ22">
            <v>0</v>
          </cell>
          <cell r="AK22">
            <v>0</v>
          </cell>
          <cell r="AL22">
            <v>0</v>
          </cell>
        </row>
        <row r="23">
          <cell r="A23" t="str">
            <v>0350</v>
          </cell>
          <cell r="B23" t="str">
            <v xml:space="preserve">0350 - COMPUTED TOMOGRAPHIC (CT)SCAN                                         </v>
          </cell>
          <cell r="C23" t="str">
            <v>Y</v>
          </cell>
          <cell r="D23">
            <v>57</v>
          </cell>
          <cell r="E23">
            <v>0</v>
          </cell>
          <cell r="F23">
            <v>0</v>
          </cell>
          <cell r="G23" t="str">
            <v>N/A</v>
          </cell>
          <cell r="H23">
            <v>0</v>
          </cell>
          <cell r="I23">
            <v>0</v>
          </cell>
          <cell r="J23" t="str">
            <v>N/A</v>
          </cell>
          <cell r="K23">
            <v>0</v>
          </cell>
          <cell r="L23">
            <v>0</v>
          </cell>
          <cell r="M23" t="str">
            <v>N/A</v>
          </cell>
          <cell r="N23">
            <v>0</v>
          </cell>
          <cell r="O23">
            <v>0</v>
          </cell>
          <cell r="P23" t="str">
            <v>N/A</v>
          </cell>
          <cell r="Q23">
            <v>0</v>
          </cell>
          <cell r="R23">
            <v>0</v>
          </cell>
          <cell r="S23" t="str">
            <v>N/A</v>
          </cell>
          <cell r="T23">
            <v>0</v>
          </cell>
          <cell r="U23">
            <v>0</v>
          </cell>
          <cell r="V23" t="str">
            <v>N/A</v>
          </cell>
          <cell r="W23">
            <v>0</v>
          </cell>
          <cell r="X23">
            <v>0</v>
          </cell>
          <cell r="Y23" t="str">
            <v>N/A</v>
          </cell>
          <cell r="Z23">
            <v>0</v>
          </cell>
          <cell r="AA23">
            <v>0</v>
          </cell>
          <cell r="AB23" t="str">
            <v>N/A</v>
          </cell>
          <cell r="AC23">
            <v>0</v>
          </cell>
          <cell r="AD23">
            <v>0</v>
          </cell>
          <cell r="AE23" t="str">
            <v>N/A</v>
          </cell>
          <cell r="AF23">
            <v>0</v>
          </cell>
          <cell r="AG23">
            <v>0</v>
          </cell>
          <cell r="AH23" t="str">
            <v>N/A</v>
          </cell>
          <cell r="AI23" t="str">
            <v>N/A</v>
          </cell>
          <cell r="AJ23">
            <v>0</v>
          </cell>
          <cell r="AK23">
            <v>0</v>
          </cell>
          <cell r="AL23">
            <v>0</v>
          </cell>
        </row>
        <row r="24">
          <cell r="A24" t="str">
            <v>0360</v>
          </cell>
          <cell r="B24" t="str">
            <v xml:space="preserve">0360 - OPERATING ROOM SERVICES                                               </v>
          </cell>
          <cell r="C24" t="str">
            <v>Y</v>
          </cell>
          <cell r="D24">
            <v>50</v>
          </cell>
          <cell r="E24">
            <v>0</v>
          </cell>
          <cell r="F24">
            <v>0</v>
          </cell>
          <cell r="G24" t="str">
            <v>N/A</v>
          </cell>
          <cell r="H24">
            <v>0</v>
          </cell>
          <cell r="I24">
            <v>0</v>
          </cell>
          <cell r="J24" t="str">
            <v>N/A</v>
          </cell>
          <cell r="K24">
            <v>0</v>
          </cell>
          <cell r="L24">
            <v>0</v>
          </cell>
          <cell r="M24" t="str">
            <v>N/A</v>
          </cell>
          <cell r="N24">
            <v>0</v>
          </cell>
          <cell r="O24">
            <v>0</v>
          </cell>
          <cell r="P24" t="str">
            <v>N/A</v>
          </cell>
          <cell r="Q24">
            <v>0</v>
          </cell>
          <cell r="R24">
            <v>0</v>
          </cell>
          <cell r="S24" t="str">
            <v>N/A</v>
          </cell>
          <cell r="T24">
            <v>0</v>
          </cell>
          <cell r="U24">
            <v>0</v>
          </cell>
          <cell r="V24" t="str">
            <v>N/A</v>
          </cell>
          <cell r="W24">
            <v>0</v>
          </cell>
          <cell r="X24">
            <v>0</v>
          </cell>
          <cell r="Y24" t="str">
            <v>N/A</v>
          </cell>
          <cell r="Z24">
            <v>0</v>
          </cell>
          <cell r="AA24">
            <v>0</v>
          </cell>
          <cell r="AB24" t="str">
            <v>N/A</v>
          </cell>
          <cell r="AC24">
            <v>0</v>
          </cell>
          <cell r="AD24">
            <v>0</v>
          </cell>
          <cell r="AE24" t="str">
            <v>N/A</v>
          </cell>
          <cell r="AF24">
            <v>0</v>
          </cell>
          <cell r="AG24">
            <v>0</v>
          </cell>
          <cell r="AH24" t="str">
            <v>N/A</v>
          </cell>
          <cell r="AI24" t="str">
            <v>N/A</v>
          </cell>
          <cell r="AJ24">
            <v>0</v>
          </cell>
          <cell r="AK24">
            <v>0</v>
          </cell>
          <cell r="AL24">
            <v>0</v>
          </cell>
        </row>
        <row r="25">
          <cell r="A25" t="str">
            <v>0370</v>
          </cell>
          <cell r="B25" t="str">
            <v xml:space="preserve">0370 - ANESTHESIA                                                            </v>
          </cell>
          <cell r="C25" t="str">
            <v>Y</v>
          </cell>
          <cell r="D25">
            <v>50</v>
          </cell>
          <cell r="E25">
            <v>0</v>
          </cell>
          <cell r="F25">
            <v>0</v>
          </cell>
          <cell r="G25" t="str">
            <v>N/A</v>
          </cell>
          <cell r="H25">
            <v>0</v>
          </cell>
          <cell r="I25">
            <v>0</v>
          </cell>
          <cell r="J25" t="str">
            <v>N/A</v>
          </cell>
          <cell r="K25">
            <v>0</v>
          </cell>
          <cell r="L25">
            <v>0</v>
          </cell>
          <cell r="M25" t="str">
            <v>N/A</v>
          </cell>
          <cell r="N25">
            <v>0</v>
          </cell>
          <cell r="O25">
            <v>0</v>
          </cell>
          <cell r="P25" t="str">
            <v>N/A</v>
          </cell>
          <cell r="Q25">
            <v>0</v>
          </cell>
          <cell r="R25">
            <v>0</v>
          </cell>
          <cell r="S25" t="str">
            <v>N/A</v>
          </cell>
          <cell r="T25">
            <v>0</v>
          </cell>
          <cell r="U25">
            <v>0</v>
          </cell>
          <cell r="V25" t="str">
            <v>N/A</v>
          </cell>
          <cell r="W25">
            <v>0</v>
          </cell>
          <cell r="X25">
            <v>0</v>
          </cell>
          <cell r="Y25" t="str">
            <v>N/A</v>
          </cell>
          <cell r="Z25">
            <v>0</v>
          </cell>
          <cell r="AA25">
            <v>0</v>
          </cell>
          <cell r="AB25" t="str">
            <v>N/A</v>
          </cell>
          <cell r="AC25">
            <v>0</v>
          </cell>
          <cell r="AD25">
            <v>0</v>
          </cell>
          <cell r="AE25" t="str">
            <v>N/A</v>
          </cell>
          <cell r="AF25">
            <v>0</v>
          </cell>
          <cell r="AG25">
            <v>0</v>
          </cell>
          <cell r="AH25" t="str">
            <v>N/A</v>
          </cell>
          <cell r="AI25" t="str">
            <v>N/A</v>
          </cell>
          <cell r="AJ25">
            <v>0</v>
          </cell>
          <cell r="AK25">
            <v>0</v>
          </cell>
          <cell r="AL25">
            <v>0</v>
          </cell>
        </row>
        <row r="26">
          <cell r="A26" t="str">
            <v>0379</v>
          </cell>
          <cell r="B26" t="str">
            <v xml:space="preserve">0379 - ANESTHESIA/OTHER                                                      </v>
          </cell>
          <cell r="C26" t="str">
            <v>Y</v>
          </cell>
          <cell r="D26">
            <v>50</v>
          </cell>
          <cell r="E26">
            <v>0</v>
          </cell>
          <cell r="F26">
            <v>0</v>
          </cell>
          <cell r="G26" t="str">
            <v>N/A</v>
          </cell>
          <cell r="H26">
            <v>0</v>
          </cell>
          <cell r="I26">
            <v>0</v>
          </cell>
          <cell r="J26" t="str">
            <v>N/A</v>
          </cell>
          <cell r="K26">
            <v>0</v>
          </cell>
          <cell r="L26">
            <v>0</v>
          </cell>
          <cell r="M26" t="str">
            <v>N/A</v>
          </cell>
          <cell r="N26">
            <v>0</v>
          </cell>
          <cell r="O26">
            <v>0</v>
          </cell>
          <cell r="P26" t="str">
            <v>N/A</v>
          </cell>
          <cell r="Q26">
            <v>0</v>
          </cell>
          <cell r="R26">
            <v>0</v>
          </cell>
          <cell r="S26" t="str">
            <v>N/A</v>
          </cell>
          <cell r="T26">
            <v>0</v>
          </cell>
          <cell r="U26">
            <v>0</v>
          </cell>
          <cell r="V26" t="str">
            <v>N/A</v>
          </cell>
          <cell r="W26">
            <v>0</v>
          </cell>
          <cell r="X26">
            <v>0</v>
          </cell>
          <cell r="Y26" t="str">
            <v>N/A</v>
          </cell>
          <cell r="Z26">
            <v>0</v>
          </cell>
          <cell r="AA26">
            <v>0</v>
          </cell>
          <cell r="AB26" t="str">
            <v>N/A</v>
          </cell>
          <cell r="AC26">
            <v>0</v>
          </cell>
          <cell r="AD26">
            <v>0</v>
          </cell>
          <cell r="AE26" t="str">
            <v>N/A</v>
          </cell>
          <cell r="AF26">
            <v>0</v>
          </cell>
          <cell r="AG26">
            <v>0</v>
          </cell>
          <cell r="AH26" t="str">
            <v>N/A</v>
          </cell>
          <cell r="AI26" t="str">
            <v>N/A</v>
          </cell>
          <cell r="AJ26">
            <v>0</v>
          </cell>
          <cell r="AK26">
            <v>0</v>
          </cell>
          <cell r="AL26">
            <v>0</v>
          </cell>
        </row>
        <row r="27">
          <cell r="A27" t="str">
            <v>0391</v>
          </cell>
          <cell r="B27" t="str">
            <v xml:space="preserve">0391 - BLOOD/ADMIN (TRANSFUSIONS)                                            </v>
          </cell>
          <cell r="C27" t="str">
            <v>Y</v>
          </cell>
          <cell r="D27">
            <v>51</v>
          </cell>
          <cell r="E27">
            <v>0</v>
          </cell>
          <cell r="F27">
            <v>0</v>
          </cell>
          <cell r="G27" t="str">
            <v>N/A</v>
          </cell>
          <cell r="H27">
            <v>0</v>
          </cell>
          <cell r="I27">
            <v>0</v>
          </cell>
          <cell r="J27" t="str">
            <v>N/A</v>
          </cell>
          <cell r="K27">
            <v>0</v>
          </cell>
          <cell r="L27">
            <v>0</v>
          </cell>
          <cell r="M27" t="str">
            <v>N/A</v>
          </cell>
          <cell r="N27">
            <v>0</v>
          </cell>
          <cell r="O27">
            <v>0</v>
          </cell>
          <cell r="P27" t="str">
            <v>N/A</v>
          </cell>
          <cell r="Q27">
            <v>0</v>
          </cell>
          <cell r="R27">
            <v>0</v>
          </cell>
          <cell r="S27" t="str">
            <v>N/A</v>
          </cell>
          <cell r="T27">
            <v>0</v>
          </cell>
          <cell r="U27">
            <v>0</v>
          </cell>
          <cell r="V27" t="str">
            <v>N/A</v>
          </cell>
          <cell r="W27">
            <v>0</v>
          </cell>
          <cell r="X27">
            <v>0</v>
          </cell>
          <cell r="Y27" t="str">
            <v>N/A</v>
          </cell>
          <cell r="Z27">
            <v>0</v>
          </cell>
          <cell r="AA27">
            <v>0</v>
          </cell>
          <cell r="AB27" t="str">
            <v>N/A</v>
          </cell>
          <cell r="AC27">
            <v>0</v>
          </cell>
          <cell r="AD27">
            <v>0</v>
          </cell>
          <cell r="AE27" t="str">
            <v>N/A</v>
          </cell>
          <cell r="AF27">
            <v>0</v>
          </cell>
          <cell r="AG27">
            <v>0</v>
          </cell>
          <cell r="AH27" t="str">
            <v>N/A</v>
          </cell>
          <cell r="AI27" t="str">
            <v>N/A</v>
          </cell>
          <cell r="AJ27">
            <v>0</v>
          </cell>
          <cell r="AK27">
            <v>0</v>
          </cell>
          <cell r="AL27">
            <v>0</v>
          </cell>
        </row>
        <row r="28">
          <cell r="A28" t="str">
            <v>0401</v>
          </cell>
          <cell r="B28" t="str">
            <v xml:space="preserve">0401 - DIAGNOSTIC MAMMOGRAPHY                                                </v>
          </cell>
          <cell r="C28" t="str">
            <v>Y</v>
          </cell>
          <cell r="D28">
            <v>54</v>
          </cell>
          <cell r="E28">
            <v>0</v>
          </cell>
          <cell r="F28">
            <v>0</v>
          </cell>
          <cell r="G28" t="str">
            <v>N/A</v>
          </cell>
          <cell r="H28">
            <v>0</v>
          </cell>
          <cell r="I28">
            <v>0</v>
          </cell>
          <cell r="J28" t="str">
            <v>N/A</v>
          </cell>
          <cell r="K28">
            <v>0</v>
          </cell>
          <cell r="L28">
            <v>0</v>
          </cell>
          <cell r="M28" t="str">
            <v>N/A</v>
          </cell>
          <cell r="N28">
            <v>0</v>
          </cell>
          <cell r="O28">
            <v>0</v>
          </cell>
          <cell r="P28" t="str">
            <v>N/A</v>
          </cell>
          <cell r="Q28">
            <v>0</v>
          </cell>
          <cell r="R28">
            <v>0</v>
          </cell>
          <cell r="S28" t="str">
            <v>N/A</v>
          </cell>
          <cell r="T28">
            <v>0</v>
          </cell>
          <cell r="U28">
            <v>0</v>
          </cell>
          <cell r="V28" t="str">
            <v>N/A</v>
          </cell>
          <cell r="W28">
            <v>0</v>
          </cell>
          <cell r="X28">
            <v>0</v>
          </cell>
          <cell r="Y28" t="str">
            <v>N/A</v>
          </cell>
          <cell r="Z28">
            <v>0</v>
          </cell>
          <cell r="AA28">
            <v>0</v>
          </cell>
          <cell r="AB28" t="str">
            <v>N/A</v>
          </cell>
          <cell r="AC28">
            <v>0</v>
          </cell>
          <cell r="AD28">
            <v>0</v>
          </cell>
          <cell r="AE28" t="str">
            <v>N/A</v>
          </cell>
          <cell r="AF28">
            <v>0</v>
          </cell>
          <cell r="AG28">
            <v>0</v>
          </cell>
          <cell r="AH28" t="str">
            <v>N/A</v>
          </cell>
          <cell r="AI28" t="str">
            <v>N/A</v>
          </cell>
          <cell r="AJ28">
            <v>0</v>
          </cell>
          <cell r="AK28">
            <v>0</v>
          </cell>
          <cell r="AL28">
            <v>0</v>
          </cell>
        </row>
        <row r="29">
          <cell r="A29" t="str">
            <v>0402</v>
          </cell>
          <cell r="B29" t="str">
            <v xml:space="preserve">0402 - ULTRASOUND                                                            </v>
          </cell>
          <cell r="C29" t="str">
            <v>Y</v>
          </cell>
          <cell r="D29">
            <v>76</v>
          </cell>
          <cell r="E29">
            <v>0</v>
          </cell>
          <cell r="F29">
            <v>0</v>
          </cell>
          <cell r="G29" t="str">
            <v>N/A</v>
          </cell>
          <cell r="H29">
            <v>0</v>
          </cell>
          <cell r="I29">
            <v>0</v>
          </cell>
          <cell r="J29" t="str">
            <v>N/A</v>
          </cell>
          <cell r="K29">
            <v>0</v>
          </cell>
          <cell r="L29">
            <v>0</v>
          </cell>
          <cell r="M29" t="str">
            <v>N/A</v>
          </cell>
          <cell r="N29">
            <v>0</v>
          </cell>
          <cell r="O29">
            <v>0</v>
          </cell>
          <cell r="P29" t="str">
            <v>N/A</v>
          </cell>
          <cell r="Q29">
            <v>0</v>
          </cell>
          <cell r="R29">
            <v>0</v>
          </cell>
          <cell r="S29" t="str">
            <v>N/A</v>
          </cell>
          <cell r="T29">
            <v>0</v>
          </cell>
          <cell r="U29">
            <v>0</v>
          </cell>
          <cell r="V29" t="str">
            <v>N/A</v>
          </cell>
          <cell r="W29">
            <v>0</v>
          </cell>
          <cell r="X29">
            <v>0</v>
          </cell>
          <cell r="Y29" t="str">
            <v>N/A</v>
          </cell>
          <cell r="Z29">
            <v>0</v>
          </cell>
          <cell r="AA29">
            <v>0</v>
          </cell>
          <cell r="AB29" t="str">
            <v>N/A</v>
          </cell>
          <cell r="AC29">
            <v>0</v>
          </cell>
          <cell r="AD29">
            <v>0</v>
          </cell>
          <cell r="AE29" t="str">
            <v>N/A</v>
          </cell>
          <cell r="AF29">
            <v>0</v>
          </cell>
          <cell r="AG29">
            <v>0</v>
          </cell>
          <cell r="AH29" t="str">
            <v>N/A</v>
          </cell>
          <cell r="AI29" t="str">
            <v>N/A</v>
          </cell>
          <cell r="AJ29">
            <v>0</v>
          </cell>
          <cell r="AK29">
            <v>0</v>
          </cell>
          <cell r="AL29">
            <v>0</v>
          </cell>
        </row>
        <row r="30">
          <cell r="A30" t="str">
            <v>0403</v>
          </cell>
          <cell r="B30" t="str">
            <v xml:space="preserve">0403 - SCREENING, MAMMOGRAPHY                                                </v>
          </cell>
          <cell r="C30" t="str">
            <v>Y</v>
          </cell>
          <cell r="D30">
            <v>54</v>
          </cell>
          <cell r="E30">
            <v>0</v>
          </cell>
          <cell r="F30">
            <v>0</v>
          </cell>
          <cell r="G30" t="str">
            <v>N/A</v>
          </cell>
          <cell r="H30">
            <v>0</v>
          </cell>
          <cell r="I30">
            <v>0</v>
          </cell>
          <cell r="J30" t="str">
            <v>N/A</v>
          </cell>
          <cell r="K30">
            <v>0</v>
          </cell>
          <cell r="L30">
            <v>0</v>
          </cell>
          <cell r="M30" t="str">
            <v>N/A</v>
          </cell>
          <cell r="N30">
            <v>0</v>
          </cell>
          <cell r="O30">
            <v>0</v>
          </cell>
          <cell r="P30" t="str">
            <v>N/A</v>
          </cell>
          <cell r="Q30">
            <v>0</v>
          </cell>
          <cell r="R30">
            <v>0</v>
          </cell>
          <cell r="S30" t="str">
            <v>N/A</v>
          </cell>
          <cell r="T30">
            <v>0</v>
          </cell>
          <cell r="U30">
            <v>0</v>
          </cell>
          <cell r="V30" t="str">
            <v>N/A</v>
          </cell>
          <cell r="W30">
            <v>0</v>
          </cell>
          <cell r="X30">
            <v>0</v>
          </cell>
          <cell r="Y30" t="str">
            <v>N/A</v>
          </cell>
          <cell r="Z30">
            <v>0</v>
          </cell>
          <cell r="AA30">
            <v>0</v>
          </cell>
          <cell r="AB30" t="str">
            <v>N/A</v>
          </cell>
          <cell r="AC30">
            <v>0</v>
          </cell>
          <cell r="AD30">
            <v>0</v>
          </cell>
          <cell r="AE30" t="str">
            <v>N/A</v>
          </cell>
          <cell r="AF30">
            <v>0</v>
          </cell>
          <cell r="AG30">
            <v>0</v>
          </cell>
          <cell r="AH30" t="str">
            <v>N/A</v>
          </cell>
          <cell r="AI30" t="str">
            <v>N/A</v>
          </cell>
          <cell r="AJ30">
            <v>0</v>
          </cell>
          <cell r="AK30">
            <v>0</v>
          </cell>
          <cell r="AL30">
            <v>0</v>
          </cell>
        </row>
        <row r="31">
          <cell r="A31" t="str">
            <v>0410</v>
          </cell>
          <cell r="B31" t="str">
            <v xml:space="preserve">0410 - RESPIRATORY SERVICES                                                  </v>
          </cell>
          <cell r="C31" t="str">
            <v>Y</v>
          </cell>
          <cell r="D31">
            <v>65</v>
          </cell>
          <cell r="E31">
            <v>0</v>
          </cell>
          <cell r="F31">
            <v>0</v>
          </cell>
          <cell r="G31" t="str">
            <v>N/A</v>
          </cell>
          <cell r="H31">
            <v>0</v>
          </cell>
          <cell r="I31">
            <v>0</v>
          </cell>
          <cell r="J31" t="str">
            <v>N/A</v>
          </cell>
          <cell r="K31">
            <v>0</v>
          </cell>
          <cell r="L31">
            <v>0</v>
          </cell>
          <cell r="M31" t="str">
            <v>N/A</v>
          </cell>
          <cell r="N31">
            <v>0</v>
          </cell>
          <cell r="O31">
            <v>0</v>
          </cell>
          <cell r="P31" t="str">
            <v>N/A</v>
          </cell>
          <cell r="Q31">
            <v>0</v>
          </cell>
          <cell r="R31">
            <v>0</v>
          </cell>
          <cell r="S31" t="str">
            <v>N/A</v>
          </cell>
          <cell r="T31">
            <v>0</v>
          </cell>
          <cell r="U31">
            <v>0</v>
          </cell>
          <cell r="V31" t="str">
            <v>N/A</v>
          </cell>
          <cell r="W31">
            <v>0</v>
          </cell>
          <cell r="X31">
            <v>0</v>
          </cell>
          <cell r="Y31" t="str">
            <v>N/A</v>
          </cell>
          <cell r="Z31">
            <v>0</v>
          </cell>
          <cell r="AA31">
            <v>0</v>
          </cell>
          <cell r="AB31" t="str">
            <v>N/A</v>
          </cell>
          <cell r="AC31">
            <v>0</v>
          </cell>
          <cell r="AD31">
            <v>0</v>
          </cell>
          <cell r="AE31" t="str">
            <v>N/A</v>
          </cell>
          <cell r="AF31">
            <v>0</v>
          </cell>
          <cell r="AG31">
            <v>0</v>
          </cell>
          <cell r="AH31" t="str">
            <v>N/A</v>
          </cell>
          <cell r="AI31" t="str">
            <v>N/A</v>
          </cell>
          <cell r="AJ31">
            <v>0</v>
          </cell>
          <cell r="AK31">
            <v>0</v>
          </cell>
          <cell r="AL31">
            <v>0</v>
          </cell>
        </row>
        <row r="32">
          <cell r="A32" t="str">
            <v>0420</v>
          </cell>
          <cell r="B32" t="str">
            <v xml:space="preserve">0420 - PHYSICAL THERAPY (PT)                                                 </v>
          </cell>
          <cell r="C32" t="str">
            <v>Y</v>
          </cell>
          <cell r="D32">
            <v>66</v>
          </cell>
          <cell r="E32">
            <v>0</v>
          </cell>
          <cell r="F32">
            <v>0</v>
          </cell>
          <cell r="G32" t="str">
            <v>N/A</v>
          </cell>
          <cell r="H32">
            <v>0</v>
          </cell>
          <cell r="I32">
            <v>0</v>
          </cell>
          <cell r="J32" t="str">
            <v>N/A</v>
          </cell>
          <cell r="K32">
            <v>0</v>
          </cell>
          <cell r="L32">
            <v>0</v>
          </cell>
          <cell r="M32" t="str">
            <v>N/A</v>
          </cell>
          <cell r="N32">
            <v>0</v>
          </cell>
          <cell r="O32">
            <v>0</v>
          </cell>
          <cell r="P32" t="str">
            <v>N/A</v>
          </cell>
          <cell r="Q32">
            <v>0</v>
          </cell>
          <cell r="R32">
            <v>0</v>
          </cell>
          <cell r="S32" t="str">
            <v>N/A</v>
          </cell>
          <cell r="T32">
            <v>0</v>
          </cell>
          <cell r="U32">
            <v>0</v>
          </cell>
          <cell r="V32" t="str">
            <v>N/A</v>
          </cell>
          <cell r="W32">
            <v>0</v>
          </cell>
          <cell r="X32">
            <v>0</v>
          </cell>
          <cell r="Y32" t="str">
            <v>N/A</v>
          </cell>
          <cell r="Z32">
            <v>0</v>
          </cell>
          <cell r="AA32">
            <v>0</v>
          </cell>
          <cell r="AB32" t="str">
            <v>N/A</v>
          </cell>
          <cell r="AC32">
            <v>0</v>
          </cell>
          <cell r="AD32">
            <v>0</v>
          </cell>
          <cell r="AE32" t="str">
            <v>N/A</v>
          </cell>
          <cell r="AF32">
            <v>0</v>
          </cell>
          <cell r="AG32">
            <v>0</v>
          </cell>
          <cell r="AH32" t="str">
            <v>N/A</v>
          </cell>
          <cell r="AI32" t="str">
            <v>N/A</v>
          </cell>
          <cell r="AJ32">
            <v>0</v>
          </cell>
          <cell r="AK32">
            <v>0</v>
          </cell>
          <cell r="AL32">
            <v>0</v>
          </cell>
        </row>
        <row r="33">
          <cell r="A33" t="str">
            <v>0421</v>
          </cell>
          <cell r="B33" t="str">
            <v xml:space="preserve">0421 - PHYS THERAPY/VISIT CHARGE                                             </v>
          </cell>
          <cell r="C33" t="str">
            <v>Y</v>
          </cell>
          <cell r="D33">
            <v>66</v>
          </cell>
          <cell r="E33">
            <v>0</v>
          </cell>
          <cell r="F33">
            <v>0</v>
          </cell>
          <cell r="G33" t="str">
            <v>N/A</v>
          </cell>
          <cell r="H33">
            <v>0</v>
          </cell>
          <cell r="I33">
            <v>0</v>
          </cell>
          <cell r="J33" t="str">
            <v>N/A</v>
          </cell>
          <cell r="K33">
            <v>0</v>
          </cell>
          <cell r="L33">
            <v>0</v>
          </cell>
          <cell r="M33" t="str">
            <v>N/A</v>
          </cell>
          <cell r="N33">
            <v>0</v>
          </cell>
          <cell r="O33">
            <v>0</v>
          </cell>
          <cell r="P33" t="str">
            <v>N/A</v>
          </cell>
          <cell r="Q33">
            <v>0</v>
          </cell>
          <cell r="R33">
            <v>0</v>
          </cell>
          <cell r="S33" t="str">
            <v>N/A</v>
          </cell>
          <cell r="T33">
            <v>0</v>
          </cell>
          <cell r="U33">
            <v>0</v>
          </cell>
          <cell r="V33" t="str">
            <v>N/A</v>
          </cell>
          <cell r="W33">
            <v>0</v>
          </cell>
          <cell r="X33">
            <v>0</v>
          </cell>
          <cell r="Y33" t="str">
            <v>N/A</v>
          </cell>
          <cell r="Z33">
            <v>0</v>
          </cell>
          <cell r="AA33">
            <v>0</v>
          </cell>
          <cell r="AB33" t="str">
            <v>N/A</v>
          </cell>
          <cell r="AC33">
            <v>0</v>
          </cell>
          <cell r="AD33">
            <v>0</v>
          </cell>
          <cell r="AE33" t="str">
            <v>N/A</v>
          </cell>
          <cell r="AF33">
            <v>0</v>
          </cell>
          <cell r="AG33">
            <v>0</v>
          </cell>
          <cell r="AH33" t="str">
            <v>N/A</v>
          </cell>
          <cell r="AI33" t="str">
            <v>N/A</v>
          </cell>
          <cell r="AJ33">
            <v>0</v>
          </cell>
          <cell r="AK33">
            <v>0</v>
          </cell>
          <cell r="AL33">
            <v>0</v>
          </cell>
        </row>
        <row r="34">
          <cell r="A34" t="str">
            <v>0424</v>
          </cell>
          <cell r="B34" t="str">
            <v xml:space="preserve">0424 - PT/EVALUATION OR RE-EVALUATION                                        </v>
          </cell>
          <cell r="C34" t="str">
            <v>Y</v>
          </cell>
          <cell r="D34">
            <v>66</v>
          </cell>
          <cell r="E34">
            <v>0</v>
          </cell>
          <cell r="F34">
            <v>0</v>
          </cell>
          <cell r="G34" t="str">
            <v>N/A</v>
          </cell>
          <cell r="H34">
            <v>0</v>
          </cell>
          <cell r="I34">
            <v>0</v>
          </cell>
          <cell r="J34" t="str">
            <v>N/A</v>
          </cell>
          <cell r="K34">
            <v>0</v>
          </cell>
          <cell r="L34">
            <v>0</v>
          </cell>
          <cell r="M34" t="str">
            <v>N/A</v>
          </cell>
          <cell r="N34">
            <v>0</v>
          </cell>
          <cell r="O34">
            <v>0</v>
          </cell>
          <cell r="P34" t="str">
            <v>N/A</v>
          </cell>
          <cell r="Q34">
            <v>0</v>
          </cell>
          <cell r="R34">
            <v>0</v>
          </cell>
          <cell r="S34" t="str">
            <v>N/A</v>
          </cell>
          <cell r="T34">
            <v>0</v>
          </cell>
          <cell r="U34">
            <v>0</v>
          </cell>
          <cell r="V34" t="str">
            <v>N/A</v>
          </cell>
          <cell r="W34">
            <v>0</v>
          </cell>
          <cell r="X34">
            <v>0</v>
          </cell>
          <cell r="Y34" t="str">
            <v>N/A</v>
          </cell>
          <cell r="Z34">
            <v>0</v>
          </cell>
          <cell r="AA34">
            <v>0</v>
          </cell>
          <cell r="AB34" t="str">
            <v>N/A</v>
          </cell>
          <cell r="AC34">
            <v>0</v>
          </cell>
          <cell r="AD34">
            <v>0</v>
          </cell>
          <cell r="AE34" t="str">
            <v>N/A</v>
          </cell>
          <cell r="AF34">
            <v>0</v>
          </cell>
          <cell r="AG34">
            <v>0</v>
          </cell>
          <cell r="AH34" t="str">
            <v>N/A</v>
          </cell>
          <cell r="AI34" t="str">
            <v>N/A</v>
          </cell>
          <cell r="AJ34">
            <v>0</v>
          </cell>
          <cell r="AK34">
            <v>0</v>
          </cell>
          <cell r="AL34">
            <v>0</v>
          </cell>
        </row>
        <row r="35">
          <cell r="A35" t="str">
            <v>0430</v>
          </cell>
          <cell r="B35" t="str">
            <v xml:space="preserve">0430 - OCCUPATIONAL THERAPY (OT)                                             </v>
          </cell>
          <cell r="C35" t="str">
            <v>Y</v>
          </cell>
          <cell r="D35">
            <v>66</v>
          </cell>
          <cell r="E35">
            <v>0</v>
          </cell>
          <cell r="F35">
            <v>0</v>
          </cell>
          <cell r="G35" t="str">
            <v>N/A</v>
          </cell>
          <cell r="H35">
            <v>0</v>
          </cell>
          <cell r="I35">
            <v>0</v>
          </cell>
          <cell r="J35" t="str">
            <v>N/A</v>
          </cell>
          <cell r="K35">
            <v>0</v>
          </cell>
          <cell r="L35">
            <v>0</v>
          </cell>
          <cell r="M35" t="str">
            <v>N/A</v>
          </cell>
          <cell r="N35">
            <v>0</v>
          </cell>
          <cell r="O35">
            <v>0</v>
          </cell>
          <cell r="P35" t="str">
            <v>N/A</v>
          </cell>
          <cell r="Q35">
            <v>0</v>
          </cell>
          <cell r="R35">
            <v>0</v>
          </cell>
          <cell r="S35" t="str">
            <v>N/A</v>
          </cell>
          <cell r="T35">
            <v>0</v>
          </cell>
          <cell r="U35">
            <v>0</v>
          </cell>
          <cell r="V35" t="str">
            <v>N/A</v>
          </cell>
          <cell r="W35">
            <v>0</v>
          </cell>
          <cell r="X35">
            <v>0</v>
          </cell>
          <cell r="Y35" t="str">
            <v>N/A</v>
          </cell>
          <cell r="Z35">
            <v>0</v>
          </cell>
          <cell r="AA35">
            <v>0</v>
          </cell>
          <cell r="AB35" t="str">
            <v>N/A</v>
          </cell>
          <cell r="AC35">
            <v>0</v>
          </cell>
          <cell r="AD35">
            <v>0</v>
          </cell>
          <cell r="AE35" t="str">
            <v>N/A</v>
          </cell>
          <cell r="AF35">
            <v>0</v>
          </cell>
          <cell r="AG35">
            <v>0</v>
          </cell>
          <cell r="AH35" t="str">
            <v>N/A</v>
          </cell>
          <cell r="AI35" t="str">
            <v>N/A</v>
          </cell>
          <cell r="AJ35">
            <v>0</v>
          </cell>
          <cell r="AK35">
            <v>0</v>
          </cell>
          <cell r="AL35">
            <v>0</v>
          </cell>
        </row>
        <row r="36">
          <cell r="A36" t="str">
            <v>0434</v>
          </cell>
          <cell r="B36" t="str">
            <v xml:space="preserve">0434 - OT/EVALUATION OR RE-EVALUATION                                        </v>
          </cell>
          <cell r="C36" t="str">
            <v>Y</v>
          </cell>
          <cell r="D36">
            <v>66</v>
          </cell>
          <cell r="E36">
            <v>0</v>
          </cell>
          <cell r="F36">
            <v>0</v>
          </cell>
          <cell r="G36" t="str">
            <v>N/A</v>
          </cell>
          <cell r="H36">
            <v>0</v>
          </cell>
          <cell r="I36">
            <v>0</v>
          </cell>
          <cell r="J36" t="str">
            <v>N/A</v>
          </cell>
          <cell r="K36">
            <v>0</v>
          </cell>
          <cell r="L36">
            <v>0</v>
          </cell>
          <cell r="M36" t="str">
            <v>N/A</v>
          </cell>
          <cell r="N36">
            <v>0</v>
          </cell>
          <cell r="O36">
            <v>0</v>
          </cell>
          <cell r="P36" t="str">
            <v>N/A</v>
          </cell>
          <cell r="Q36">
            <v>0</v>
          </cell>
          <cell r="R36">
            <v>0</v>
          </cell>
          <cell r="S36" t="str">
            <v>N/A</v>
          </cell>
          <cell r="T36">
            <v>0</v>
          </cell>
          <cell r="U36">
            <v>0</v>
          </cell>
          <cell r="V36" t="str">
            <v>N/A</v>
          </cell>
          <cell r="W36">
            <v>0</v>
          </cell>
          <cell r="X36">
            <v>0</v>
          </cell>
          <cell r="Y36" t="str">
            <v>N/A</v>
          </cell>
          <cell r="Z36">
            <v>0</v>
          </cell>
          <cell r="AA36">
            <v>0</v>
          </cell>
          <cell r="AB36" t="str">
            <v>N/A</v>
          </cell>
          <cell r="AC36">
            <v>0</v>
          </cell>
          <cell r="AD36">
            <v>0</v>
          </cell>
          <cell r="AE36" t="str">
            <v>N/A</v>
          </cell>
          <cell r="AF36">
            <v>0</v>
          </cell>
          <cell r="AG36">
            <v>0</v>
          </cell>
          <cell r="AH36" t="str">
            <v>N/A</v>
          </cell>
          <cell r="AI36" t="str">
            <v>N/A</v>
          </cell>
          <cell r="AJ36">
            <v>0</v>
          </cell>
          <cell r="AK36">
            <v>0</v>
          </cell>
          <cell r="AL36">
            <v>0</v>
          </cell>
        </row>
        <row r="37">
          <cell r="A37" t="str">
            <v>0440</v>
          </cell>
          <cell r="B37" t="str">
            <v xml:space="preserve">0440 - SPEECH/LANGUAGE PATHOLOGY                                             </v>
          </cell>
          <cell r="C37" t="str">
            <v>Y</v>
          </cell>
          <cell r="D37">
            <v>66</v>
          </cell>
          <cell r="E37">
            <v>0</v>
          </cell>
          <cell r="F37">
            <v>0</v>
          </cell>
          <cell r="G37" t="str">
            <v>N/A</v>
          </cell>
          <cell r="H37">
            <v>0</v>
          </cell>
          <cell r="I37">
            <v>0</v>
          </cell>
          <cell r="J37" t="str">
            <v>N/A</v>
          </cell>
          <cell r="K37">
            <v>0</v>
          </cell>
          <cell r="L37">
            <v>0</v>
          </cell>
          <cell r="M37" t="str">
            <v>N/A</v>
          </cell>
          <cell r="N37">
            <v>0</v>
          </cell>
          <cell r="O37">
            <v>0</v>
          </cell>
          <cell r="P37" t="str">
            <v>N/A</v>
          </cell>
          <cell r="Q37">
            <v>0</v>
          </cell>
          <cell r="R37">
            <v>0</v>
          </cell>
          <cell r="S37" t="str">
            <v>N/A</v>
          </cell>
          <cell r="T37">
            <v>0</v>
          </cell>
          <cell r="U37">
            <v>0</v>
          </cell>
          <cell r="V37" t="str">
            <v>N/A</v>
          </cell>
          <cell r="W37">
            <v>0</v>
          </cell>
          <cell r="X37">
            <v>0</v>
          </cell>
          <cell r="Y37" t="str">
            <v>N/A</v>
          </cell>
          <cell r="Z37">
            <v>0</v>
          </cell>
          <cell r="AA37">
            <v>0</v>
          </cell>
          <cell r="AB37" t="str">
            <v>N/A</v>
          </cell>
          <cell r="AC37">
            <v>0</v>
          </cell>
          <cell r="AD37">
            <v>0</v>
          </cell>
          <cell r="AE37" t="str">
            <v>N/A</v>
          </cell>
          <cell r="AF37">
            <v>0</v>
          </cell>
          <cell r="AG37">
            <v>0</v>
          </cell>
          <cell r="AH37" t="str">
            <v>N/A</v>
          </cell>
          <cell r="AI37" t="str">
            <v>N/A</v>
          </cell>
          <cell r="AJ37">
            <v>0</v>
          </cell>
          <cell r="AK37">
            <v>0</v>
          </cell>
          <cell r="AL37">
            <v>0</v>
          </cell>
        </row>
        <row r="38">
          <cell r="A38" t="str">
            <v>0444</v>
          </cell>
          <cell r="B38" t="str">
            <v xml:space="preserve">0444 - SPEECH PATH/EVAL OR RE-EVAL                                           </v>
          </cell>
          <cell r="C38" t="str">
            <v>Y</v>
          </cell>
          <cell r="D38">
            <v>66</v>
          </cell>
          <cell r="E38">
            <v>0</v>
          </cell>
          <cell r="F38">
            <v>0</v>
          </cell>
          <cell r="G38" t="str">
            <v>N/A</v>
          </cell>
          <cell r="H38">
            <v>0</v>
          </cell>
          <cell r="I38">
            <v>0</v>
          </cell>
          <cell r="J38" t="str">
            <v>N/A</v>
          </cell>
          <cell r="K38">
            <v>0</v>
          </cell>
          <cell r="L38">
            <v>0</v>
          </cell>
          <cell r="M38" t="str">
            <v>N/A</v>
          </cell>
          <cell r="N38">
            <v>0</v>
          </cell>
          <cell r="O38">
            <v>0</v>
          </cell>
          <cell r="P38" t="str">
            <v>N/A</v>
          </cell>
          <cell r="Q38">
            <v>0</v>
          </cell>
          <cell r="R38">
            <v>0</v>
          </cell>
          <cell r="S38" t="str">
            <v>N/A</v>
          </cell>
          <cell r="T38">
            <v>0</v>
          </cell>
          <cell r="U38">
            <v>0</v>
          </cell>
          <cell r="V38" t="str">
            <v>N/A</v>
          </cell>
          <cell r="W38">
            <v>0</v>
          </cell>
          <cell r="X38">
            <v>0</v>
          </cell>
          <cell r="Y38" t="str">
            <v>N/A</v>
          </cell>
          <cell r="Z38">
            <v>0</v>
          </cell>
          <cell r="AA38">
            <v>0</v>
          </cell>
          <cell r="AB38" t="str">
            <v>N/A</v>
          </cell>
          <cell r="AC38">
            <v>0</v>
          </cell>
          <cell r="AD38">
            <v>0</v>
          </cell>
          <cell r="AE38" t="str">
            <v>N/A</v>
          </cell>
          <cell r="AF38">
            <v>0</v>
          </cell>
          <cell r="AG38">
            <v>0</v>
          </cell>
          <cell r="AH38" t="str">
            <v>N/A</v>
          </cell>
          <cell r="AI38" t="str">
            <v>N/A</v>
          </cell>
          <cell r="AJ38">
            <v>0</v>
          </cell>
          <cell r="AK38">
            <v>0</v>
          </cell>
          <cell r="AL38">
            <v>0</v>
          </cell>
        </row>
        <row r="39">
          <cell r="A39" t="str">
            <v>0450</v>
          </cell>
          <cell r="B39" t="str">
            <v xml:space="preserve">0450 - EMERGENCY ROOM                                                        </v>
          </cell>
          <cell r="C39" t="str">
            <v>Y</v>
          </cell>
          <cell r="D39">
            <v>91</v>
          </cell>
          <cell r="E39">
            <v>0</v>
          </cell>
          <cell r="F39">
            <v>0</v>
          </cell>
          <cell r="G39" t="str">
            <v>N/A</v>
          </cell>
          <cell r="H39">
            <v>0</v>
          </cell>
          <cell r="I39">
            <v>0</v>
          </cell>
          <cell r="J39" t="str">
            <v>N/A</v>
          </cell>
          <cell r="K39">
            <v>0</v>
          </cell>
          <cell r="L39">
            <v>0</v>
          </cell>
          <cell r="M39" t="str">
            <v>N/A</v>
          </cell>
          <cell r="N39">
            <v>0</v>
          </cell>
          <cell r="O39">
            <v>0</v>
          </cell>
          <cell r="P39" t="str">
            <v>N/A</v>
          </cell>
          <cell r="Q39">
            <v>0</v>
          </cell>
          <cell r="R39">
            <v>0</v>
          </cell>
          <cell r="S39" t="str">
            <v>N/A</v>
          </cell>
          <cell r="T39">
            <v>0</v>
          </cell>
          <cell r="U39">
            <v>0</v>
          </cell>
          <cell r="V39" t="str">
            <v>N/A</v>
          </cell>
          <cell r="W39">
            <v>0</v>
          </cell>
          <cell r="X39">
            <v>0</v>
          </cell>
          <cell r="Y39" t="str">
            <v>N/A</v>
          </cell>
          <cell r="Z39">
            <v>0</v>
          </cell>
          <cell r="AA39">
            <v>0</v>
          </cell>
          <cell r="AB39" t="str">
            <v>N/A</v>
          </cell>
          <cell r="AC39">
            <v>0</v>
          </cell>
          <cell r="AD39">
            <v>0</v>
          </cell>
          <cell r="AE39" t="str">
            <v>N/A</v>
          </cell>
          <cell r="AF39">
            <v>0</v>
          </cell>
          <cell r="AG39">
            <v>0</v>
          </cell>
          <cell r="AH39" t="str">
            <v>N/A</v>
          </cell>
          <cell r="AI39" t="str">
            <v>N/A</v>
          </cell>
          <cell r="AJ39">
            <v>0</v>
          </cell>
          <cell r="AK39">
            <v>0</v>
          </cell>
          <cell r="AL39">
            <v>0</v>
          </cell>
        </row>
        <row r="40">
          <cell r="A40" t="str">
            <v>0460</v>
          </cell>
          <cell r="B40" t="str">
            <v xml:space="preserve">0460 - PULMONARY FUNCTION                                                    </v>
          </cell>
          <cell r="C40" t="str">
            <v>Y</v>
          </cell>
          <cell r="D40">
            <v>65</v>
          </cell>
          <cell r="E40">
            <v>0</v>
          </cell>
          <cell r="F40">
            <v>0</v>
          </cell>
          <cell r="G40" t="str">
            <v>N/A</v>
          </cell>
          <cell r="H40">
            <v>0</v>
          </cell>
          <cell r="I40">
            <v>0</v>
          </cell>
          <cell r="J40" t="str">
            <v>N/A</v>
          </cell>
          <cell r="K40">
            <v>0</v>
          </cell>
          <cell r="L40">
            <v>0</v>
          </cell>
          <cell r="M40" t="str">
            <v>N/A</v>
          </cell>
          <cell r="N40">
            <v>0</v>
          </cell>
          <cell r="O40">
            <v>0</v>
          </cell>
          <cell r="P40" t="str">
            <v>N/A</v>
          </cell>
          <cell r="Q40">
            <v>0</v>
          </cell>
          <cell r="R40">
            <v>0</v>
          </cell>
          <cell r="S40" t="str">
            <v>N/A</v>
          </cell>
          <cell r="T40">
            <v>0</v>
          </cell>
          <cell r="U40">
            <v>0</v>
          </cell>
          <cell r="V40" t="str">
            <v>N/A</v>
          </cell>
          <cell r="W40">
            <v>0</v>
          </cell>
          <cell r="X40">
            <v>0</v>
          </cell>
          <cell r="Y40" t="str">
            <v>N/A</v>
          </cell>
          <cell r="Z40">
            <v>0</v>
          </cell>
          <cell r="AA40">
            <v>0</v>
          </cell>
          <cell r="AB40" t="str">
            <v>N/A</v>
          </cell>
          <cell r="AC40">
            <v>0</v>
          </cell>
          <cell r="AD40">
            <v>0</v>
          </cell>
          <cell r="AE40" t="str">
            <v>N/A</v>
          </cell>
          <cell r="AF40">
            <v>0</v>
          </cell>
          <cell r="AG40">
            <v>0</v>
          </cell>
          <cell r="AH40" t="str">
            <v>N/A</v>
          </cell>
          <cell r="AI40" t="str">
            <v>N/A</v>
          </cell>
          <cell r="AJ40">
            <v>0</v>
          </cell>
          <cell r="AK40">
            <v>0</v>
          </cell>
          <cell r="AL40">
            <v>0</v>
          </cell>
        </row>
        <row r="41">
          <cell r="A41" t="str">
            <v>0471</v>
          </cell>
          <cell r="B41" t="str">
            <v xml:space="preserve">0471 - AUDIOLOGY/DIAGNOSTIC                                                  </v>
          </cell>
          <cell r="C41" t="str">
            <v>Y</v>
          </cell>
          <cell r="D41">
            <v>66</v>
          </cell>
          <cell r="E41">
            <v>0</v>
          </cell>
          <cell r="F41">
            <v>0</v>
          </cell>
          <cell r="G41" t="str">
            <v>N/A</v>
          </cell>
          <cell r="H41">
            <v>0</v>
          </cell>
          <cell r="I41">
            <v>0</v>
          </cell>
          <cell r="J41" t="str">
            <v>N/A</v>
          </cell>
          <cell r="K41">
            <v>0</v>
          </cell>
          <cell r="L41">
            <v>0</v>
          </cell>
          <cell r="M41" t="str">
            <v>N/A</v>
          </cell>
          <cell r="N41">
            <v>0</v>
          </cell>
          <cell r="O41">
            <v>0</v>
          </cell>
          <cell r="P41" t="str">
            <v>N/A</v>
          </cell>
          <cell r="Q41">
            <v>0</v>
          </cell>
          <cell r="R41">
            <v>0</v>
          </cell>
          <cell r="S41" t="str">
            <v>N/A</v>
          </cell>
          <cell r="T41">
            <v>0</v>
          </cell>
          <cell r="U41">
            <v>0</v>
          </cell>
          <cell r="V41" t="str">
            <v>N/A</v>
          </cell>
          <cell r="W41">
            <v>0</v>
          </cell>
          <cell r="X41">
            <v>0</v>
          </cell>
          <cell r="Y41" t="str">
            <v>N/A</v>
          </cell>
          <cell r="Z41">
            <v>0</v>
          </cell>
          <cell r="AA41">
            <v>0</v>
          </cell>
          <cell r="AB41" t="str">
            <v>N/A</v>
          </cell>
          <cell r="AC41">
            <v>0</v>
          </cell>
          <cell r="AD41">
            <v>0</v>
          </cell>
          <cell r="AE41" t="str">
            <v>N/A</v>
          </cell>
          <cell r="AF41">
            <v>0</v>
          </cell>
          <cell r="AG41">
            <v>0</v>
          </cell>
          <cell r="AH41" t="str">
            <v>N/A</v>
          </cell>
          <cell r="AI41" t="str">
            <v>N/A</v>
          </cell>
          <cell r="AJ41">
            <v>0</v>
          </cell>
          <cell r="AK41">
            <v>0</v>
          </cell>
          <cell r="AL41">
            <v>0</v>
          </cell>
        </row>
        <row r="42">
          <cell r="A42" t="str">
            <v>0480</v>
          </cell>
          <cell r="B42" t="str">
            <v xml:space="preserve">0480 - CARDIOLOGY                                                            </v>
          </cell>
          <cell r="C42" t="str">
            <v>Y</v>
          </cell>
          <cell r="D42">
            <v>54</v>
          </cell>
          <cell r="E42">
            <v>0</v>
          </cell>
          <cell r="F42">
            <v>0</v>
          </cell>
          <cell r="G42" t="str">
            <v>N/A</v>
          </cell>
          <cell r="H42">
            <v>0</v>
          </cell>
          <cell r="I42">
            <v>0</v>
          </cell>
          <cell r="J42" t="str">
            <v>N/A</v>
          </cell>
          <cell r="K42">
            <v>0</v>
          </cell>
          <cell r="L42">
            <v>0</v>
          </cell>
          <cell r="M42" t="str">
            <v>N/A</v>
          </cell>
          <cell r="N42">
            <v>0</v>
          </cell>
          <cell r="O42">
            <v>0</v>
          </cell>
          <cell r="P42" t="str">
            <v>N/A</v>
          </cell>
          <cell r="Q42">
            <v>0</v>
          </cell>
          <cell r="R42">
            <v>0</v>
          </cell>
          <cell r="S42" t="str">
            <v>N/A</v>
          </cell>
          <cell r="T42">
            <v>0</v>
          </cell>
          <cell r="U42">
            <v>0</v>
          </cell>
          <cell r="V42" t="str">
            <v>N/A</v>
          </cell>
          <cell r="W42">
            <v>0</v>
          </cell>
          <cell r="X42">
            <v>0</v>
          </cell>
          <cell r="Y42" t="str">
            <v>N/A</v>
          </cell>
          <cell r="Z42">
            <v>0</v>
          </cell>
          <cell r="AA42">
            <v>0</v>
          </cell>
          <cell r="AB42" t="str">
            <v>N/A</v>
          </cell>
          <cell r="AC42">
            <v>0</v>
          </cell>
          <cell r="AD42">
            <v>0</v>
          </cell>
          <cell r="AE42" t="str">
            <v>N/A</v>
          </cell>
          <cell r="AF42">
            <v>0</v>
          </cell>
          <cell r="AG42">
            <v>0</v>
          </cell>
          <cell r="AH42" t="str">
            <v>N/A</v>
          </cell>
          <cell r="AI42" t="str">
            <v>N/A</v>
          </cell>
          <cell r="AJ42">
            <v>0</v>
          </cell>
          <cell r="AK42">
            <v>0</v>
          </cell>
          <cell r="AL42">
            <v>0</v>
          </cell>
        </row>
        <row r="43">
          <cell r="A43" t="str">
            <v>0482</v>
          </cell>
          <cell r="B43" t="str">
            <v xml:space="preserve">0482 - STRESS TEST                                                           </v>
          </cell>
          <cell r="C43" t="str">
            <v>Y</v>
          </cell>
          <cell r="D43">
            <v>65</v>
          </cell>
          <cell r="E43">
            <v>0</v>
          </cell>
          <cell r="F43">
            <v>0</v>
          </cell>
          <cell r="G43" t="str">
            <v>N/A</v>
          </cell>
          <cell r="H43">
            <v>0</v>
          </cell>
          <cell r="I43">
            <v>0</v>
          </cell>
          <cell r="J43" t="str">
            <v>N/A</v>
          </cell>
          <cell r="K43">
            <v>0</v>
          </cell>
          <cell r="L43">
            <v>0</v>
          </cell>
          <cell r="M43" t="str">
            <v>N/A</v>
          </cell>
          <cell r="N43">
            <v>0</v>
          </cell>
          <cell r="O43">
            <v>0</v>
          </cell>
          <cell r="P43" t="str">
            <v>N/A</v>
          </cell>
          <cell r="Q43">
            <v>0</v>
          </cell>
          <cell r="R43">
            <v>0</v>
          </cell>
          <cell r="S43" t="str">
            <v>N/A</v>
          </cell>
          <cell r="T43">
            <v>0</v>
          </cell>
          <cell r="U43">
            <v>0</v>
          </cell>
          <cell r="V43" t="str">
            <v>N/A</v>
          </cell>
          <cell r="W43">
            <v>0</v>
          </cell>
          <cell r="X43">
            <v>0</v>
          </cell>
          <cell r="Y43" t="str">
            <v>N/A</v>
          </cell>
          <cell r="Z43">
            <v>0</v>
          </cell>
          <cell r="AA43">
            <v>0</v>
          </cell>
          <cell r="AB43" t="str">
            <v>N/A</v>
          </cell>
          <cell r="AC43">
            <v>0</v>
          </cell>
          <cell r="AD43">
            <v>0</v>
          </cell>
          <cell r="AE43" t="str">
            <v>N/A</v>
          </cell>
          <cell r="AF43">
            <v>0</v>
          </cell>
          <cell r="AG43">
            <v>0</v>
          </cell>
          <cell r="AH43" t="str">
            <v>N/A</v>
          </cell>
          <cell r="AI43" t="str">
            <v>N/A</v>
          </cell>
          <cell r="AJ43">
            <v>0</v>
          </cell>
          <cell r="AK43">
            <v>0</v>
          </cell>
          <cell r="AL43">
            <v>0</v>
          </cell>
        </row>
        <row r="44">
          <cell r="A44" t="str">
            <v>0483</v>
          </cell>
          <cell r="B44" t="str">
            <v xml:space="preserve">0483 - ENCHOCARDIOLOGY                                                       </v>
          </cell>
          <cell r="C44" t="str">
            <v>Y</v>
          </cell>
          <cell r="D44">
            <v>54</v>
          </cell>
          <cell r="E44">
            <v>0</v>
          </cell>
          <cell r="F44">
            <v>0</v>
          </cell>
          <cell r="G44" t="str">
            <v>N/A</v>
          </cell>
          <cell r="H44">
            <v>0</v>
          </cell>
          <cell r="I44">
            <v>0</v>
          </cell>
          <cell r="J44" t="str">
            <v>N/A</v>
          </cell>
          <cell r="K44">
            <v>0</v>
          </cell>
          <cell r="L44">
            <v>0</v>
          </cell>
          <cell r="M44" t="str">
            <v>N/A</v>
          </cell>
          <cell r="N44">
            <v>0</v>
          </cell>
          <cell r="O44">
            <v>0</v>
          </cell>
          <cell r="P44" t="str">
            <v>N/A</v>
          </cell>
          <cell r="Q44">
            <v>0</v>
          </cell>
          <cell r="R44">
            <v>0</v>
          </cell>
          <cell r="S44" t="str">
            <v>N/A</v>
          </cell>
          <cell r="T44">
            <v>0</v>
          </cell>
          <cell r="U44">
            <v>0</v>
          </cell>
          <cell r="V44" t="str">
            <v>N/A</v>
          </cell>
          <cell r="W44">
            <v>0</v>
          </cell>
          <cell r="X44">
            <v>0</v>
          </cell>
          <cell r="Y44" t="str">
            <v>N/A</v>
          </cell>
          <cell r="Z44">
            <v>0</v>
          </cell>
          <cell r="AA44">
            <v>0</v>
          </cell>
          <cell r="AB44" t="str">
            <v>N/A</v>
          </cell>
          <cell r="AC44">
            <v>0</v>
          </cell>
          <cell r="AD44">
            <v>0</v>
          </cell>
          <cell r="AE44" t="str">
            <v>N/A</v>
          </cell>
          <cell r="AF44">
            <v>0</v>
          </cell>
          <cell r="AG44">
            <v>0</v>
          </cell>
          <cell r="AH44" t="str">
            <v>N/A</v>
          </cell>
          <cell r="AI44" t="str">
            <v>N/A</v>
          </cell>
          <cell r="AJ44">
            <v>0</v>
          </cell>
          <cell r="AK44">
            <v>0</v>
          </cell>
          <cell r="AL44">
            <v>0</v>
          </cell>
        </row>
        <row r="45">
          <cell r="A45" t="str">
            <v>0510</v>
          </cell>
          <cell r="B45" t="str">
            <v xml:space="preserve">0510 - CLINIC                                                                </v>
          </cell>
          <cell r="C45" t="str">
            <v>Y</v>
          </cell>
          <cell r="D45">
            <v>90</v>
          </cell>
          <cell r="E45">
            <v>0</v>
          </cell>
          <cell r="F45">
            <v>0</v>
          </cell>
          <cell r="G45" t="str">
            <v>N/A</v>
          </cell>
          <cell r="H45">
            <v>0</v>
          </cell>
          <cell r="I45">
            <v>0</v>
          </cell>
          <cell r="J45" t="str">
            <v>N/A</v>
          </cell>
          <cell r="K45">
            <v>0</v>
          </cell>
          <cell r="L45">
            <v>0</v>
          </cell>
          <cell r="M45" t="str">
            <v>N/A</v>
          </cell>
          <cell r="N45">
            <v>0</v>
          </cell>
          <cell r="O45">
            <v>0</v>
          </cell>
          <cell r="P45" t="str">
            <v>N/A</v>
          </cell>
          <cell r="Q45">
            <v>0</v>
          </cell>
          <cell r="R45">
            <v>0</v>
          </cell>
          <cell r="S45" t="str">
            <v>N/A</v>
          </cell>
          <cell r="T45">
            <v>0</v>
          </cell>
          <cell r="U45">
            <v>0</v>
          </cell>
          <cell r="V45" t="str">
            <v>N/A</v>
          </cell>
          <cell r="W45">
            <v>0</v>
          </cell>
          <cell r="X45">
            <v>0</v>
          </cell>
          <cell r="Y45" t="str">
            <v>N/A</v>
          </cell>
          <cell r="Z45">
            <v>0</v>
          </cell>
          <cell r="AA45">
            <v>0</v>
          </cell>
          <cell r="AB45" t="str">
            <v>N/A</v>
          </cell>
          <cell r="AC45">
            <v>0</v>
          </cell>
          <cell r="AD45">
            <v>0</v>
          </cell>
          <cell r="AE45" t="str">
            <v>N/A</v>
          </cell>
          <cell r="AF45">
            <v>0</v>
          </cell>
          <cell r="AG45">
            <v>0</v>
          </cell>
          <cell r="AH45" t="str">
            <v>N/A</v>
          </cell>
          <cell r="AI45" t="str">
            <v>N/A</v>
          </cell>
          <cell r="AJ45">
            <v>0</v>
          </cell>
          <cell r="AK45">
            <v>0</v>
          </cell>
          <cell r="AL45">
            <v>0</v>
          </cell>
        </row>
        <row r="46">
          <cell r="A46" t="str">
            <v>0610</v>
          </cell>
          <cell r="B46" t="str">
            <v xml:space="preserve">0610 - MAGNETIC RESONANCE TECH (MRT)                                         </v>
          </cell>
          <cell r="C46" t="str">
            <v>Y</v>
          </cell>
          <cell r="D46">
            <v>58</v>
          </cell>
          <cell r="E46">
            <v>0</v>
          </cell>
          <cell r="F46">
            <v>0</v>
          </cell>
          <cell r="G46" t="str">
            <v>N/A</v>
          </cell>
          <cell r="H46">
            <v>0</v>
          </cell>
          <cell r="I46">
            <v>0</v>
          </cell>
          <cell r="J46" t="str">
            <v>N/A</v>
          </cell>
          <cell r="K46">
            <v>0</v>
          </cell>
          <cell r="L46">
            <v>0</v>
          </cell>
          <cell r="M46" t="str">
            <v>N/A</v>
          </cell>
          <cell r="N46">
            <v>0</v>
          </cell>
          <cell r="O46">
            <v>0</v>
          </cell>
          <cell r="P46" t="str">
            <v>N/A</v>
          </cell>
          <cell r="Q46">
            <v>0</v>
          </cell>
          <cell r="R46">
            <v>0</v>
          </cell>
          <cell r="S46" t="str">
            <v>N/A</v>
          </cell>
          <cell r="T46">
            <v>0</v>
          </cell>
          <cell r="U46">
            <v>0</v>
          </cell>
          <cell r="V46" t="str">
            <v>N/A</v>
          </cell>
          <cell r="W46">
            <v>0</v>
          </cell>
          <cell r="X46">
            <v>0</v>
          </cell>
          <cell r="Y46" t="str">
            <v>N/A</v>
          </cell>
          <cell r="Z46">
            <v>0</v>
          </cell>
          <cell r="AA46">
            <v>0</v>
          </cell>
          <cell r="AB46" t="str">
            <v>N/A</v>
          </cell>
          <cell r="AC46">
            <v>0</v>
          </cell>
          <cell r="AD46">
            <v>0</v>
          </cell>
          <cell r="AE46" t="str">
            <v>N/A</v>
          </cell>
          <cell r="AF46">
            <v>0</v>
          </cell>
          <cell r="AG46">
            <v>0</v>
          </cell>
          <cell r="AH46" t="str">
            <v>N/A</v>
          </cell>
          <cell r="AI46" t="str">
            <v>N/A</v>
          </cell>
          <cell r="AJ46">
            <v>0</v>
          </cell>
          <cell r="AK46">
            <v>0</v>
          </cell>
          <cell r="AL46">
            <v>0</v>
          </cell>
        </row>
        <row r="47">
          <cell r="A47" t="str">
            <v>0611</v>
          </cell>
          <cell r="B47" t="str">
            <v xml:space="preserve">0611 - MRI/BRAIN/INCLUDING BRAIN STEM                                        </v>
          </cell>
          <cell r="C47" t="str">
            <v>Y</v>
          </cell>
          <cell r="D47">
            <v>58</v>
          </cell>
          <cell r="E47">
            <v>0</v>
          </cell>
          <cell r="F47">
            <v>0</v>
          </cell>
          <cell r="G47" t="str">
            <v>N/A</v>
          </cell>
          <cell r="H47">
            <v>0</v>
          </cell>
          <cell r="I47">
            <v>0</v>
          </cell>
          <cell r="J47" t="str">
            <v>N/A</v>
          </cell>
          <cell r="K47">
            <v>0</v>
          </cell>
          <cell r="L47">
            <v>0</v>
          </cell>
          <cell r="M47" t="str">
            <v>N/A</v>
          </cell>
          <cell r="N47">
            <v>0</v>
          </cell>
          <cell r="O47">
            <v>0</v>
          </cell>
          <cell r="P47" t="str">
            <v>N/A</v>
          </cell>
          <cell r="Q47">
            <v>0</v>
          </cell>
          <cell r="R47">
            <v>0</v>
          </cell>
          <cell r="S47" t="str">
            <v>N/A</v>
          </cell>
          <cell r="T47">
            <v>0</v>
          </cell>
          <cell r="U47">
            <v>0</v>
          </cell>
          <cell r="V47" t="str">
            <v>N/A</v>
          </cell>
          <cell r="W47">
            <v>0</v>
          </cell>
          <cell r="X47">
            <v>0</v>
          </cell>
          <cell r="Y47" t="str">
            <v>N/A</v>
          </cell>
          <cell r="Z47">
            <v>0</v>
          </cell>
          <cell r="AA47">
            <v>0</v>
          </cell>
          <cell r="AB47" t="str">
            <v>N/A</v>
          </cell>
          <cell r="AC47">
            <v>0</v>
          </cell>
          <cell r="AD47">
            <v>0</v>
          </cell>
          <cell r="AE47" t="str">
            <v>N/A</v>
          </cell>
          <cell r="AF47">
            <v>0</v>
          </cell>
          <cell r="AG47">
            <v>0</v>
          </cell>
          <cell r="AH47" t="str">
            <v>N/A</v>
          </cell>
          <cell r="AI47" t="str">
            <v>N/A</v>
          </cell>
          <cell r="AJ47">
            <v>0</v>
          </cell>
          <cell r="AK47">
            <v>0</v>
          </cell>
          <cell r="AL47">
            <v>0</v>
          </cell>
        </row>
        <row r="48">
          <cell r="A48" t="str">
            <v>0612</v>
          </cell>
          <cell r="B48" t="str">
            <v xml:space="preserve">0612 - MRI/SPINAL CORD/INCLUDNG SPINE                                        </v>
          </cell>
          <cell r="C48" t="str">
            <v>Y</v>
          </cell>
          <cell r="D48">
            <v>58</v>
          </cell>
          <cell r="E48">
            <v>0</v>
          </cell>
          <cell r="F48">
            <v>0</v>
          </cell>
          <cell r="G48" t="str">
            <v>N/A</v>
          </cell>
          <cell r="H48">
            <v>0</v>
          </cell>
          <cell r="I48">
            <v>0</v>
          </cell>
          <cell r="J48" t="str">
            <v>N/A</v>
          </cell>
          <cell r="K48">
            <v>0</v>
          </cell>
          <cell r="L48">
            <v>0</v>
          </cell>
          <cell r="M48" t="str">
            <v>N/A</v>
          </cell>
          <cell r="N48">
            <v>0</v>
          </cell>
          <cell r="O48">
            <v>0</v>
          </cell>
          <cell r="P48" t="str">
            <v>N/A</v>
          </cell>
          <cell r="Q48">
            <v>0</v>
          </cell>
          <cell r="R48">
            <v>0</v>
          </cell>
          <cell r="S48" t="str">
            <v>N/A</v>
          </cell>
          <cell r="T48">
            <v>0</v>
          </cell>
          <cell r="U48">
            <v>0</v>
          </cell>
          <cell r="V48" t="str">
            <v>N/A</v>
          </cell>
          <cell r="W48">
            <v>0</v>
          </cell>
          <cell r="X48">
            <v>0</v>
          </cell>
          <cell r="Y48" t="str">
            <v>N/A</v>
          </cell>
          <cell r="Z48">
            <v>0</v>
          </cell>
          <cell r="AA48">
            <v>0</v>
          </cell>
          <cell r="AB48" t="str">
            <v>N/A</v>
          </cell>
          <cell r="AC48">
            <v>0</v>
          </cell>
          <cell r="AD48">
            <v>0</v>
          </cell>
          <cell r="AE48" t="str">
            <v>N/A</v>
          </cell>
          <cell r="AF48">
            <v>0</v>
          </cell>
          <cell r="AG48">
            <v>0</v>
          </cell>
          <cell r="AH48" t="str">
            <v>N/A</v>
          </cell>
          <cell r="AI48" t="str">
            <v>N/A</v>
          </cell>
          <cell r="AJ48">
            <v>0</v>
          </cell>
          <cell r="AK48">
            <v>0</v>
          </cell>
          <cell r="AL48">
            <v>0</v>
          </cell>
        </row>
        <row r="49">
          <cell r="A49" t="str">
            <v>0636</v>
          </cell>
          <cell r="B49" t="str">
            <v xml:space="preserve">0636 - DRUGS REQ'G DETAIL CODING                                             </v>
          </cell>
          <cell r="C49" t="str">
            <v>Y</v>
          </cell>
          <cell r="D49">
            <v>73</v>
          </cell>
          <cell r="E49">
            <v>0</v>
          </cell>
          <cell r="F49">
            <v>0</v>
          </cell>
          <cell r="G49" t="str">
            <v>N/A</v>
          </cell>
          <cell r="H49">
            <v>0</v>
          </cell>
          <cell r="I49">
            <v>0</v>
          </cell>
          <cell r="J49" t="str">
            <v>N/A</v>
          </cell>
          <cell r="K49">
            <v>0</v>
          </cell>
          <cell r="L49">
            <v>0</v>
          </cell>
          <cell r="M49" t="str">
            <v>N/A</v>
          </cell>
          <cell r="N49">
            <v>0</v>
          </cell>
          <cell r="O49">
            <v>0</v>
          </cell>
          <cell r="P49" t="str">
            <v>N/A</v>
          </cell>
          <cell r="Q49">
            <v>0</v>
          </cell>
          <cell r="R49">
            <v>0</v>
          </cell>
          <cell r="S49" t="str">
            <v>N/A</v>
          </cell>
          <cell r="T49">
            <v>0</v>
          </cell>
          <cell r="U49">
            <v>0</v>
          </cell>
          <cell r="V49" t="str">
            <v>N/A</v>
          </cell>
          <cell r="W49">
            <v>0</v>
          </cell>
          <cell r="X49">
            <v>0</v>
          </cell>
          <cell r="Y49" t="str">
            <v>N/A</v>
          </cell>
          <cell r="Z49">
            <v>0</v>
          </cell>
          <cell r="AA49">
            <v>0</v>
          </cell>
          <cell r="AB49" t="str">
            <v>N/A</v>
          </cell>
          <cell r="AC49">
            <v>0</v>
          </cell>
          <cell r="AD49">
            <v>0</v>
          </cell>
          <cell r="AE49" t="str">
            <v>N/A</v>
          </cell>
          <cell r="AF49">
            <v>0</v>
          </cell>
          <cell r="AG49">
            <v>0</v>
          </cell>
          <cell r="AH49" t="str">
            <v>N/A</v>
          </cell>
          <cell r="AI49" t="str">
            <v>N/A</v>
          </cell>
          <cell r="AJ49">
            <v>0</v>
          </cell>
          <cell r="AK49">
            <v>0</v>
          </cell>
          <cell r="AL49">
            <v>0</v>
          </cell>
        </row>
        <row r="50">
          <cell r="A50" t="str">
            <v>0637</v>
          </cell>
          <cell r="B50" t="str">
            <v xml:space="preserve">0637 - SELF ADMINISTRABLE DRUGS                                              </v>
          </cell>
          <cell r="C50" t="str">
            <v>Y</v>
          </cell>
          <cell r="D50">
            <v>73</v>
          </cell>
          <cell r="E50">
            <v>0</v>
          </cell>
          <cell r="F50">
            <v>0</v>
          </cell>
          <cell r="G50" t="str">
            <v>N/A</v>
          </cell>
          <cell r="H50">
            <v>0</v>
          </cell>
          <cell r="I50">
            <v>0</v>
          </cell>
          <cell r="J50" t="str">
            <v>N/A</v>
          </cell>
          <cell r="K50">
            <v>0</v>
          </cell>
          <cell r="L50">
            <v>0</v>
          </cell>
          <cell r="M50" t="str">
            <v>N/A</v>
          </cell>
          <cell r="N50">
            <v>0</v>
          </cell>
          <cell r="O50">
            <v>0</v>
          </cell>
          <cell r="P50" t="str">
            <v>N/A</v>
          </cell>
          <cell r="Q50">
            <v>0</v>
          </cell>
          <cell r="R50">
            <v>0</v>
          </cell>
          <cell r="S50" t="str">
            <v>N/A</v>
          </cell>
          <cell r="T50">
            <v>0</v>
          </cell>
          <cell r="U50">
            <v>0</v>
          </cell>
          <cell r="V50" t="str">
            <v>N/A</v>
          </cell>
          <cell r="W50">
            <v>0</v>
          </cell>
          <cell r="X50">
            <v>0</v>
          </cell>
          <cell r="Y50" t="str">
            <v>N/A</v>
          </cell>
          <cell r="Z50">
            <v>0</v>
          </cell>
          <cell r="AA50">
            <v>0</v>
          </cell>
          <cell r="AB50" t="str">
            <v>N/A</v>
          </cell>
          <cell r="AC50">
            <v>0</v>
          </cell>
          <cell r="AD50">
            <v>0</v>
          </cell>
          <cell r="AE50" t="str">
            <v>N/A</v>
          </cell>
          <cell r="AF50">
            <v>0</v>
          </cell>
          <cell r="AG50">
            <v>0</v>
          </cell>
          <cell r="AH50" t="str">
            <v>N/A</v>
          </cell>
          <cell r="AI50" t="str">
            <v>N/A</v>
          </cell>
          <cell r="AJ50">
            <v>0</v>
          </cell>
          <cell r="AK50">
            <v>0</v>
          </cell>
          <cell r="AL50">
            <v>0</v>
          </cell>
        </row>
        <row r="51">
          <cell r="A51" t="str">
            <v>0710</v>
          </cell>
          <cell r="B51" t="str">
            <v xml:space="preserve">0710 - RECOVERY ROOM                                                         </v>
          </cell>
          <cell r="C51" t="str">
            <v>Y</v>
          </cell>
          <cell r="D51">
            <v>51</v>
          </cell>
          <cell r="E51">
            <v>0</v>
          </cell>
          <cell r="F51">
            <v>0</v>
          </cell>
          <cell r="G51" t="str">
            <v>N/A</v>
          </cell>
          <cell r="H51">
            <v>0</v>
          </cell>
          <cell r="I51">
            <v>0</v>
          </cell>
          <cell r="J51" t="str">
            <v>N/A</v>
          </cell>
          <cell r="K51">
            <v>0</v>
          </cell>
          <cell r="L51">
            <v>0</v>
          </cell>
          <cell r="M51" t="str">
            <v>N/A</v>
          </cell>
          <cell r="N51">
            <v>0</v>
          </cell>
          <cell r="O51">
            <v>0</v>
          </cell>
          <cell r="P51" t="str">
            <v>N/A</v>
          </cell>
          <cell r="Q51">
            <v>0</v>
          </cell>
          <cell r="R51">
            <v>0</v>
          </cell>
          <cell r="S51" t="str">
            <v>N/A</v>
          </cell>
          <cell r="T51">
            <v>0</v>
          </cell>
          <cell r="U51">
            <v>0</v>
          </cell>
          <cell r="V51" t="str">
            <v>N/A</v>
          </cell>
          <cell r="W51">
            <v>0</v>
          </cell>
          <cell r="X51">
            <v>0</v>
          </cell>
          <cell r="Y51" t="str">
            <v>N/A</v>
          </cell>
          <cell r="Z51">
            <v>0</v>
          </cell>
          <cell r="AA51">
            <v>0</v>
          </cell>
          <cell r="AB51" t="str">
            <v>N/A</v>
          </cell>
          <cell r="AC51">
            <v>0</v>
          </cell>
          <cell r="AD51">
            <v>0</v>
          </cell>
          <cell r="AE51" t="str">
            <v>N/A</v>
          </cell>
          <cell r="AF51">
            <v>0</v>
          </cell>
          <cell r="AG51">
            <v>0</v>
          </cell>
          <cell r="AH51" t="str">
            <v>N/A</v>
          </cell>
          <cell r="AI51" t="str">
            <v>N/A</v>
          </cell>
          <cell r="AJ51">
            <v>0</v>
          </cell>
          <cell r="AK51">
            <v>0</v>
          </cell>
          <cell r="AL51">
            <v>0</v>
          </cell>
        </row>
        <row r="52">
          <cell r="A52" t="str">
            <v>0720</v>
          </cell>
          <cell r="B52" t="str">
            <v xml:space="preserve">0720 - LABOR ROOM/DELIVERY                                                   </v>
          </cell>
          <cell r="C52" t="str">
            <v>Y</v>
          </cell>
          <cell r="D52">
            <v>52</v>
          </cell>
          <cell r="E52">
            <v>0</v>
          </cell>
          <cell r="F52">
            <v>0</v>
          </cell>
          <cell r="G52" t="str">
            <v>N/A</v>
          </cell>
          <cell r="H52">
            <v>0</v>
          </cell>
          <cell r="I52">
            <v>0</v>
          </cell>
          <cell r="J52" t="str">
            <v>N/A</v>
          </cell>
          <cell r="K52">
            <v>0</v>
          </cell>
          <cell r="L52">
            <v>0</v>
          </cell>
          <cell r="M52" t="str">
            <v>N/A</v>
          </cell>
          <cell r="N52">
            <v>0</v>
          </cell>
          <cell r="O52">
            <v>0</v>
          </cell>
          <cell r="P52" t="str">
            <v>N/A</v>
          </cell>
          <cell r="Q52">
            <v>0</v>
          </cell>
          <cell r="R52">
            <v>0</v>
          </cell>
          <cell r="S52" t="str">
            <v>N/A</v>
          </cell>
          <cell r="T52">
            <v>0</v>
          </cell>
          <cell r="U52">
            <v>0</v>
          </cell>
          <cell r="V52" t="str">
            <v>N/A</v>
          </cell>
          <cell r="W52">
            <v>0</v>
          </cell>
          <cell r="X52">
            <v>0</v>
          </cell>
          <cell r="Y52" t="str">
            <v>N/A</v>
          </cell>
          <cell r="Z52">
            <v>0</v>
          </cell>
          <cell r="AA52">
            <v>0</v>
          </cell>
          <cell r="AB52" t="str">
            <v>N/A</v>
          </cell>
          <cell r="AC52">
            <v>0</v>
          </cell>
          <cell r="AD52">
            <v>0</v>
          </cell>
          <cell r="AE52" t="str">
            <v>N/A</v>
          </cell>
          <cell r="AF52">
            <v>0</v>
          </cell>
          <cell r="AG52">
            <v>0</v>
          </cell>
          <cell r="AH52" t="str">
            <v>N/A</v>
          </cell>
          <cell r="AI52" t="str">
            <v>N/A</v>
          </cell>
          <cell r="AJ52">
            <v>0</v>
          </cell>
          <cell r="AK52">
            <v>0</v>
          </cell>
          <cell r="AL52">
            <v>0</v>
          </cell>
        </row>
        <row r="53">
          <cell r="A53" t="str">
            <v>0721</v>
          </cell>
          <cell r="B53" t="str">
            <v xml:space="preserve">0721 - LABOR ROOM                                                            </v>
          </cell>
          <cell r="C53" t="str">
            <v>Y</v>
          </cell>
          <cell r="D53">
            <v>52</v>
          </cell>
          <cell r="E53">
            <v>0</v>
          </cell>
          <cell r="F53">
            <v>0</v>
          </cell>
          <cell r="G53" t="str">
            <v>N/A</v>
          </cell>
          <cell r="H53">
            <v>0</v>
          </cell>
          <cell r="I53">
            <v>0</v>
          </cell>
          <cell r="J53" t="str">
            <v>N/A</v>
          </cell>
          <cell r="K53">
            <v>0</v>
          </cell>
          <cell r="L53">
            <v>0</v>
          </cell>
          <cell r="M53" t="str">
            <v>N/A</v>
          </cell>
          <cell r="N53">
            <v>0</v>
          </cell>
          <cell r="O53">
            <v>0</v>
          </cell>
          <cell r="P53" t="str">
            <v>N/A</v>
          </cell>
          <cell r="Q53">
            <v>0</v>
          </cell>
          <cell r="R53">
            <v>0</v>
          </cell>
          <cell r="S53" t="str">
            <v>N/A</v>
          </cell>
          <cell r="T53">
            <v>0</v>
          </cell>
          <cell r="U53">
            <v>0</v>
          </cell>
          <cell r="V53" t="str">
            <v>N/A</v>
          </cell>
          <cell r="W53">
            <v>0</v>
          </cell>
          <cell r="X53">
            <v>0</v>
          </cell>
          <cell r="Y53" t="str">
            <v>N/A</v>
          </cell>
          <cell r="Z53">
            <v>0</v>
          </cell>
          <cell r="AA53">
            <v>0</v>
          </cell>
          <cell r="AB53" t="str">
            <v>N/A</v>
          </cell>
          <cell r="AC53">
            <v>0</v>
          </cell>
          <cell r="AD53">
            <v>0</v>
          </cell>
          <cell r="AE53" t="str">
            <v>N/A</v>
          </cell>
          <cell r="AF53">
            <v>0</v>
          </cell>
          <cell r="AG53">
            <v>0</v>
          </cell>
          <cell r="AH53" t="str">
            <v>N/A</v>
          </cell>
          <cell r="AI53" t="str">
            <v>N/A</v>
          </cell>
          <cell r="AJ53">
            <v>0</v>
          </cell>
          <cell r="AK53">
            <v>0</v>
          </cell>
          <cell r="AL53">
            <v>0</v>
          </cell>
        </row>
        <row r="54">
          <cell r="A54" t="str">
            <v>0722</v>
          </cell>
          <cell r="B54" t="str">
            <v xml:space="preserve">0722 - DELIVERY ROOM                                                         </v>
          </cell>
          <cell r="C54" t="str">
            <v>Y</v>
          </cell>
          <cell r="D54">
            <v>52</v>
          </cell>
          <cell r="E54">
            <v>0</v>
          </cell>
          <cell r="F54">
            <v>0</v>
          </cell>
          <cell r="G54" t="str">
            <v>N/A</v>
          </cell>
          <cell r="H54">
            <v>0</v>
          </cell>
          <cell r="I54">
            <v>0</v>
          </cell>
          <cell r="J54" t="str">
            <v>N/A</v>
          </cell>
          <cell r="K54">
            <v>0</v>
          </cell>
          <cell r="L54">
            <v>0</v>
          </cell>
          <cell r="M54" t="str">
            <v>N/A</v>
          </cell>
          <cell r="N54">
            <v>0</v>
          </cell>
          <cell r="O54">
            <v>0</v>
          </cell>
          <cell r="P54" t="str">
            <v>N/A</v>
          </cell>
          <cell r="Q54">
            <v>0</v>
          </cell>
          <cell r="R54">
            <v>0</v>
          </cell>
          <cell r="S54" t="str">
            <v>N/A</v>
          </cell>
          <cell r="T54">
            <v>0</v>
          </cell>
          <cell r="U54">
            <v>0</v>
          </cell>
          <cell r="V54" t="str">
            <v>N/A</v>
          </cell>
          <cell r="W54">
            <v>0</v>
          </cell>
          <cell r="X54">
            <v>0</v>
          </cell>
          <cell r="Y54" t="str">
            <v>N/A</v>
          </cell>
          <cell r="Z54">
            <v>0</v>
          </cell>
          <cell r="AA54">
            <v>0</v>
          </cell>
          <cell r="AB54" t="str">
            <v>N/A</v>
          </cell>
          <cell r="AC54">
            <v>0</v>
          </cell>
          <cell r="AD54">
            <v>0</v>
          </cell>
          <cell r="AE54" t="str">
            <v>N/A</v>
          </cell>
          <cell r="AF54">
            <v>0</v>
          </cell>
          <cell r="AG54">
            <v>0</v>
          </cell>
          <cell r="AH54" t="str">
            <v>N/A</v>
          </cell>
          <cell r="AI54" t="str">
            <v>N/A</v>
          </cell>
          <cell r="AJ54">
            <v>0</v>
          </cell>
          <cell r="AK54">
            <v>0</v>
          </cell>
          <cell r="AL54">
            <v>0</v>
          </cell>
        </row>
        <row r="55">
          <cell r="A55" t="str">
            <v>0730</v>
          </cell>
          <cell r="B55" t="str">
            <v xml:space="preserve">0730 - EKG/ECG (ELECTROCARDIOGRAM)                                           </v>
          </cell>
          <cell r="C55" t="str">
            <v>Y</v>
          </cell>
          <cell r="D55">
            <v>65</v>
          </cell>
          <cell r="E55">
            <v>0</v>
          </cell>
          <cell r="F55">
            <v>0</v>
          </cell>
          <cell r="G55" t="str">
            <v>N/A</v>
          </cell>
          <cell r="H55">
            <v>0</v>
          </cell>
          <cell r="I55">
            <v>0</v>
          </cell>
          <cell r="J55" t="str">
            <v>N/A</v>
          </cell>
          <cell r="K55">
            <v>0</v>
          </cell>
          <cell r="L55">
            <v>0</v>
          </cell>
          <cell r="M55" t="str">
            <v>N/A</v>
          </cell>
          <cell r="N55">
            <v>0</v>
          </cell>
          <cell r="O55">
            <v>0</v>
          </cell>
          <cell r="P55" t="str">
            <v>N/A</v>
          </cell>
          <cell r="Q55">
            <v>0</v>
          </cell>
          <cell r="R55">
            <v>0</v>
          </cell>
          <cell r="S55" t="str">
            <v>N/A</v>
          </cell>
          <cell r="T55">
            <v>0</v>
          </cell>
          <cell r="U55">
            <v>0</v>
          </cell>
          <cell r="V55" t="str">
            <v>N/A</v>
          </cell>
          <cell r="W55">
            <v>0</v>
          </cell>
          <cell r="X55">
            <v>0</v>
          </cell>
          <cell r="Y55" t="str">
            <v>N/A</v>
          </cell>
          <cell r="Z55">
            <v>0</v>
          </cell>
          <cell r="AA55">
            <v>0</v>
          </cell>
          <cell r="AB55" t="str">
            <v>N/A</v>
          </cell>
          <cell r="AC55">
            <v>0</v>
          </cell>
          <cell r="AD55">
            <v>0</v>
          </cell>
          <cell r="AE55" t="str">
            <v>N/A</v>
          </cell>
          <cell r="AF55">
            <v>0</v>
          </cell>
          <cell r="AG55">
            <v>0</v>
          </cell>
          <cell r="AH55" t="str">
            <v>N/A</v>
          </cell>
          <cell r="AI55" t="str">
            <v>N/A</v>
          </cell>
          <cell r="AJ55">
            <v>0</v>
          </cell>
          <cell r="AK55">
            <v>0</v>
          </cell>
          <cell r="AL55">
            <v>0</v>
          </cell>
        </row>
        <row r="56">
          <cell r="A56" t="str">
            <v>0731</v>
          </cell>
          <cell r="B56" t="str">
            <v xml:space="preserve">0731 - HOLTER MONITOR                                                        </v>
          </cell>
          <cell r="C56" t="str">
            <v>Y</v>
          </cell>
          <cell r="D56">
            <v>65</v>
          </cell>
          <cell r="E56">
            <v>0</v>
          </cell>
          <cell r="F56">
            <v>0</v>
          </cell>
          <cell r="G56" t="str">
            <v>N/A</v>
          </cell>
          <cell r="H56">
            <v>0</v>
          </cell>
          <cell r="I56">
            <v>0</v>
          </cell>
          <cell r="J56" t="str">
            <v>N/A</v>
          </cell>
          <cell r="K56">
            <v>0</v>
          </cell>
          <cell r="L56">
            <v>0</v>
          </cell>
          <cell r="M56" t="str">
            <v>N/A</v>
          </cell>
          <cell r="N56">
            <v>0</v>
          </cell>
          <cell r="O56">
            <v>0</v>
          </cell>
          <cell r="P56" t="str">
            <v>N/A</v>
          </cell>
          <cell r="Q56">
            <v>0</v>
          </cell>
          <cell r="R56">
            <v>0</v>
          </cell>
          <cell r="S56" t="str">
            <v>N/A</v>
          </cell>
          <cell r="T56">
            <v>0</v>
          </cell>
          <cell r="U56">
            <v>0</v>
          </cell>
          <cell r="V56" t="str">
            <v>N/A</v>
          </cell>
          <cell r="W56">
            <v>0</v>
          </cell>
          <cell r="X56">
            <v>0</v>
          </cell>
          <cell r="Y56" t="str">
            <v>N/A</v>
          </cell>
          <cell r="Z56">
            <v>0</v>
          </cell>
          <cell r="AA56">
            <v>0</v>
          </cell>
          <cell r="AB56" t="str">
            <v>N/A</v>
          </cell>
          <cell r="AC56">
            <v>0</v>
          </cell>
          <cell r="AD56">
            <v>0</v>
          </cell>
          <cell r="AE56" t="str">
            <v>N/A</v>
          </cell>
          <cell r="AF56">
            <v>0</v>
          </cell>
          <cell r="AG56">
            <v>0</v>
          </cell>
          <cell r="AH56" t="str">
            <v>N/A</v>
          </cell>
          <cell r="AI56" t="str">
            <v>N/A</v>
          </cell>
          <cell r="AJ56">
            <v>0</v>
          </cell>
          <cell r="AK56">
            <v>0</v>
          </cell>
          <cell r="AL56">
            <v>0</v>
          </cell>
        </row>
        <row r="57">
          <cell r="A57" t="str">
            <v>0760</v>
          </cell>
          <cell r="B57" t="str">
            <v xml:space="preserve">0760 - TRMT/OBSRV ROOM                                                       </v>
          </cell>
          <cell r="C57" t="str">
            <v>Y</v>
          </cell>
          <cell r="D57">
            <v>92</v>
          </cell>
          <cell r="E57">
            <v>0</v>
          </cell>
          <cell r="F57">
            <v>0</v>
          </cell>
          <cell r="G57" t="str">
            <v>N/A</v>
          </cell>
          <cell r="H57">
            <v>0</v>
          </cell>
          <cell r="I57">
            <v>0</v>
          </cell>
          <cell r="J57" t="str">
            <v>N/A</v>
          </cell>
          <cell r="K57">
            <v>0</v>
          </cell>
          <cell r="L57">
            <v>0</v>
          </cell>
          <cell r="M57" t="str">
            <v>N/A</v>
          </cell>
          <cell r="N57">
            <v>0</v>
          </cell>
          <cell r="O57">
            <v>0</v>
          </cell>
          <cell r="P57" t="str">
            <v>N/A</v>
          </cell>
          <cell r="Q57">
            <v>0</v>
          </cell>
          <cell r="R57">
            <v>0</v>
          </cell>
          <cell r="S57" t="str">
            <v>N/A</v>
          </cell>
          <cell r="T57">
            <v>0</v>
          </cell>
          <cell r="U57">
            <v>0</v>
          </cell>
          <cell r="V57" t="str">
            <v>N/A</v>
          </cell>
          <cell r="W57">
            <v>0</v>
          </cell>
          <cell r="X57">
            <v>0</v>
          </cell>
          <cell r="Y57" t="str">
            <v>N/A</v>
          </cell>
          <cell r="Z57">
            <v>0</v>
          </cell>
          <cell r="AA57">
            <v>0</v>
          </cell>
          <cell r="AB57" t="str">
            <v>N/A</v>
          </cell>
          <cell r="AC57">
            <v>0</v>
          </cell>
          <cell r="AD57">
            <v>0</v>
          </cell>
          <cell r="AE57" t="str">
            <v>N/A</v>
          </cell>
          <cell r="AF57">
            <v>0</v>
          </cell>
          <cell r="AG57">
            <v>0</v>
          </cell>
          <cell r="AH57" t="str">
            <v>N/A</v>
          </cell>
          <cell r="AI57" t="str">
            <v>N/A</v>
          </cell>
          <cell r="AJ57">
            <v>0</v>
          </cell>
          <cell r="AK57">
            <v>0</v>
          </cell>
          <cell r="AL57">
            <v>0</v>
          </cell>
        </row>
        <row r="58">
          <cell r="A58" t="str">
            <v>0761</v>
          </cell>
          <cell r="B58" t="str">
            <v xml:space="preserve">0761 - TREATMENT ROOM                                                        </v>
          </cell>
          <cell r="C58" t="str">
            <v>Y</v>
          </cell>
          <cell r="D58">
            <v>51</v>
          </cell>
          <cell r="E58">
            <v>0</v>
          </cell>
          <cell r="F58">
            <v>0</v>
          </cell>
          <cell r="G58" t="str">
            <v>N/A</v>
          </cell>
          <cell r="H58">
            <v>0</v>
          </cell>
          <cell r="I58">
            <v>0</v>
          </cell>
          <cell r="J58" t="str">
            <v>N/A</v>
          </cell>
          <cell r="K58">
            <v>0</v>
          </cell>
          <cell r="L58">
            <v>0</v>
          </cell>
          <cell r="M58" t="str">
            <v>N/A</v>
          </cell>
          <cell r="N58">
            <v>0</v>
          </cell>
          <cell r="O58">
            <v>0</v>
          </cell>
          <cell r="P58" t="str">
            <v>N/A</v>
          </cell>
          <cell r="Q58">
            <v>0</v>
          </cell>
          <cell r="R58">
            <v>0</v>
          </cell>
          <cell r="S58" t="str">
            <v>N/A</v>
          </cell>
          <cell r="T58">
            <v>0</v>
          </cell>
          <cell r="U58">
            <v>0</v>
          </cell>
          <cell r="V58" t="str">
            <v>N/A</v>
          </cell>
          <cell r="W58">
            <v>0</v>
          </cell>
          <cell r="X58">
            <v>0</v>
          </cell>
          <cell r="Y58" t="str">
            <v>N/A</v>
          </cell>
          <cell r="Z58">
            <v>0</v>
          </cell>
          <cell r="AA58">
            <v>0</v>
          </cell>
          <cell r="AB58" t="str">
            <v>N/A</v>
          </cell>
          <cell r="AC58">
            <v>0</v>
          </cell>
          <cell r="AD58">
            <v>0</v>
          </cell>
          <cell r="AE58" t="str">
            <v>N/A</v>
          </cell>
          <cell r="AF58">
            <v>0</v>
          </cell>
          <cell r="AG58">
            <v>0</v>
          </cell>
          <cell r="AH58" t="str">
            <v>N/A</v>
          </cell>
          <cell r="AI58" t="str">
            <v>N/A</v>
          </cell>
          <cell r="AJ58">
            <v>0</v>
          </cell>
          <cell r="AK58">
            <v>0</v>
          </cell>
          <cell r="AL58">
            <v>0</v>
          </cell>
        </row>
        <row r="59">
          <cell r="A59" t="str">
            <v>0762</v>
          </cell>
          <cell r="B59" t="str">
            <v xml:space="preserve">0762 - OBSERVATION ROOM                                                      </v>
          </cell>
          <cell r="C59" t="str">
            <v>Y</v>
          </cell>
          <cell r="D59">
            <v>92</v>
          </cell>
          <cell r="E59">
            <v>0</v>
          </cell>
          <cell r="F59">
            <v>0</v>
          </cell>
          <cell r="G59" t="str">
            <v>N/A</v>
          </cell>
          <cell r="H59">
            <v>0</v>
          </cell>
          <cell r="I59">
            <v>0</v>
          </cell>
          <cell r="J59" t="str">
            <v>N/A</v>
          </cell>
          <cell r="K59">
            <v>0</v>
          </cell>
          <cell r="L59">
            <v>0</v>
          </cell>
          <cell r="M59" t="str">
            <v>N/A</v>
          </cell>
          <cell r="N59">
            <v>0</v>
          </cell>
          <cell r="O59">
            <v>0</v>
          </cell>
          <cell r="P59" t="str">
            <v>N/A</v>
          </cell>
          <cell r="Q59">
            <v>0</v>
          </cell>
          <cell r="R59">
            <v>0</v>
          </cell>
          <cell r="S59" t="str">
            <v>N/A</v>
          </cell>
          <cell r="T59">
            <v>0</v>
          </cell>
          <cell r="U59">
            <v>0</v>
          </cell>
          <cell r="V59" t="str">
            <v>N/A</v>
          </cell>
          <cell r="W59">
            <v>0</v>
          </cell>
          <cell r="X59">
            <v>0</v>
          </cell>
          <cell r="Y59" t="str">
            <v>N/A</v>
          </cell>
          <cell r="Z59">
            <v>0</v>
          </cell>
          <cell r="AA59">
            <v>0</v>
          </cell>
          <cell r="AB59" t="str">
            <v>N/A</v>
          </cell>
          <cell r="AC59">
            <v>0</v>
          </cell>
          <cell r="AD59">
            <v>0</v>
          </cell>
          <cell r="AE59" t="str">
            <v>N/A</v>
          </cell>
          <cell r="AF59">
            <v>0</v>
          </cell>
          <cell r="AG59">
            <v>0</v>
          </cell>
          <cell r="AH59" t="str">
            <v>N/A</v>
          </cell>
          <cell r="AI59" t="str">
            <v>N/A</v>
          </cell>
          <cell r="AJ59">
            <v>0</v>
          </cell>
          <cell r="AK59">
            <v>0</v>
          </cell>
          <cell r="AL59">
            <v>0</v>
          </cell>
        </row>
        <row r="60">
          <cell r="A60" t="str">
            <v>0771</v>
          </cell>
          <cell r="B60" t="str">
            <v xml:space="preserve">0771 - VACCINE ADMINISTRATION                                                </v>
          </cell>
          <cell r="C60" t="str">
            <v>Y</v>
          </cell>
          <cell r="D60">
            <v>91</v>
          </cell>
          <cell r="E60">
            <v>0</v>
          </cell>
          <cell r="F60">
            <v>0</v>
          </cell>
          <cell r="G60" t="str">
            <v>N/A</v>
          </cell>
          <cell r="H60">
            <v>0</v>
          </cell>
          <cell r="I60">
            <v>0</v>
          </cell>
          <cell r="J60" t="str">
            <v>N/A</v>
          </cell>
          <cell r="K60">
            <v>0</v>
          </cell>
          <cell r="L60">
            <v>0</v>
          </cell>
          <cell r="M60" t="str">
            <v>N/A</v>
          </cell>
          <cell r="N60">
            <v>0</v>
          </cell>
          <cell r="O60">
            <v>0</v>
          </cell>
          <cell r="P60" t="str">
            <v>N/A</v>
          </cell>
          <cell r="Q60">
            <v>0</v>
          </cell>
          <cell r="R60">
            <v>0</v>
          </cell>
          <cell r="S60" t="str">
            <v>N/A</v>
          </cell>
          <cell r="T60">
            <v>0</v>
          </cell>
          <cell r="U60">
            <v>0</v>
          </cell>
          <cell r="V60" t="str">
            <v>N/A</v>
          </cell>
          <cell r="W60">
            <v>0</v>
          </cell>
          <cell r="X60">
            <v>0</v>
          </cell>
          <cell r="Y60" t="str">
            <v>N/A</v>
          </cell>
          <cell r="Z60">
            <v>0</v>
          </cell>
          <cell r="AA60">
            <v>0</v>
          </cell>
          <cell r="AB60" t="str">
            <v>N/A</v>
          </cell>
          <cell r="AC60">
            <v>0</v>
          </cell>
          <cell r="AD60">
            <v>0</v>
          </cell>
          <cell r="AE60" t="str">
            <v>N/A</v>
          </cell>
          <cell r="AF60">
            <v>0</v>
          </cell>
          <cell r="AG60">
            <v>0</v>
          </cell>
          <cell r="AH60" t="str">
            <v>N/A</v>
          </cell>
          <cell r="AI60" t="str">
            <v>N/A</v>
          </cell>
          <cell r="AJ60">
            <v>0</v>
          </cell>
          <cell r="AK60">
            <v>0</v>
          </cell>
          <cell r="AL60">
            <v>0</v>
          </cell>
        </row>
        <row r="61">
          <cell r="A61" t="str">
            <v>0920</v>
          </cell>
          <cell r="B61" t="str">
            <v xml:space="preserve">0920 - OTHER DIAGNOSTIC SERVICES                                             </v>
          </cell>
          <cell r="C61" t="str">
            <v>Y</v>
          </cell>
          <cell r="D61">
            <v>91</v>
          </cell>
          <cell r="E61">
            <v>0</v>
          </cell>
          <cell r="F61">
            <v>0</v>
          </cell>
          <cell r="G61" t="str">
            <v>N/A</v>
          </cell>
          <cell r="H61">
            <v>0</v>
          </cell>
          <cell r="I61">
            <v>0</v>
          </cell>
          <cell r="J61" t="str">
            <v>N/A</v>
          </cell>
          <cell r="K61">
            <v>0</v>
          </cell>
          <cell r="L61">
            <v>0</v>
          </cell>
          <cell r="M61" t="str">
            <v>N/A</v>
          </cell>
          <cell r="N61">
            <v>0</v>
          </cell>
          <cell r="O61">
            <v>0</v>
          </cell>
          <cell r="P61" t="str">
            <v>N/A</v>
          </cell>
          <cell r="Q61">
            <v>0</v>
          </cell>
          <cell r="R61">
            <v>0</v>
          </cell>
          <cell r="S61" t="str">
            <v>N/A</v>
          </cell>
          <cell r="T61">
            <v>0</v>
          </cell>
          <cell r="U61">
            <v>0</v>
          </cell>
          <cell r="V61" t="str">
            <v>N/A</v>
          </cell>
          <cell r="W61">
            <v>0</v>
          </cell>
          <cell r="X61">
            <v>0</v>
          </cell>
          <cell r="Y61" t="str">
            <v>N/A</v>
          </cell>
          <cell r="Z61">
            <v>0</v>
          </cell>
          <cell r="AA61">
            <v>0</v>
          </cell>
          <cell r="AB61" t="str">
            <v>N/A</v>
          </cell>
          <cell r="AC61">
            <v>0</v>
          </cell>
          <cell r="AD61">
            <v>0</v>
          </cell>
          <cell r="AE61" t="str">
            <v>N/A</v>
          </cell>
          <cell r="AF61">
            <v>0</v>
          </cell>
          <cell r="AG61">
            <v>0</v>
          </cell>
          <cell r="AH61" t="str">
            <v>N/A</v>
          </cell>
          <cell r="AI61" t="str">
            <v>N/A</v>
          </cell>
          <cell r="AJ61">
            <v>0</v>
          </cell>
          <cell r="AK61">
            <v>0</v>
          </cell>
          <cell r="AL61">
            <v>0</v>
          </cell>
        </row>
        <row r="62">
          <cell r="A62" t="str">
            <v>0921</v>
          </cell>
          <cell r="B62" t="str">
            <v xml:space="preserve">0921 - PERIPHERAL VASCULAR LAB                                               </v>
          </cell>
          <cell r="C62" t="str">
            <v>Y</v>
          </cell>
          <cell r="D62">
            <v>76</v>
          </cell>
          <cell r="E62">
            <v>0</v>
          </cell>
          <cell r="F62">
            <v>0</v>
          </cell>
          <cell r="G62" t="str">
            <v>N/A</v>
          </cell>
          <cell r="H62">
            <v>0</v>
          </cell>
          <cell r="I62">
            <v>0</v>
          </cell>
          <cell r="J62" t="str">
            <v>N/A</v>
          </cell>
          <cell r="K62">
            <v>0</v>
          </cell>
          <cell r="L62">
            <v>0</v>
          </cell>
          <cell r="M62" t="str">
            <v>N/A</v>
          </cell>
          <cell r="N62">
            <v>0</v>
          </cell>
          <cell r="O62">
            <v>0</v>
          </cell>
          <cell r="P62" t="str">
            <v>N/A</v>
          </cell>
          <cell r="Q62">
            <v>0</v>
          </cell>
          <cell r="R62">
            <v>0</v>
          </cell>
          <cell r="S62" t="str">
            <v>N/A</v>
          </cell>
          <cell r="T62">
            <v>0</v>
          </cell>
          <cell r="U62">
            <v>0</v>
          </cell>
          <cell r="V62" t="str">
            <v>N/A</v>
          </cell>
          <cell r="W62">
            <v>0</v>
          </cell>
          <cell r="X62">
            <v>0</v>
          </cell>
          <cell r="Y62" t="str">
            <v>N/A</v>
          </cell>
          <cell r="Z62">
            <v>0</v>
          </cell>
          <cell r="AA62">
            <v>0</v>
          </cell>
          <cell r="AB62" t="str">
            <v>N/A</v>
          </cell>
          <cell r="AC62">
            <v>0</v>
          </cell>
          <cell r="AD62">
            <v>0</v>
          </cell>
          <cell r="AE62" t="str">
            <v>N/A</v>
          </cell>
          <cell r="AF62">
            <v>0</v>
          </cell>
          <cell r="AG62">
            <v>0</v>
          </cell>
          <cell r="AH62" t="str">
            <v>N/A</v>
          </cell>
          <cell r="AI62" t="str">
            <v>N/A</v>
          </cell>
          <cell r="AJ62">
            <v>0</v>
          </cell>
          <cell r="AK62">
            <v>0</v>
          </cell>
          <cell r="AL62">
            <v>0</v>
          </cell>
        </row>
        <row r="63">
          <cell r="A63" t="str">
            <v>0922</v>
          </cell>
          <cell r="B63" t="str">
            <v xml:space="preserve">0922 - ELECTROMYELOGRAM                                                      </v>
          </cell>
          <cell r="C63" t="str">
            <v>Y</v>
          </cell>
          <cell r="D63">
            <v>65</v>
          </cell>
          <cell r="E63">
            <v>0</v>
          </cell>
          <cell r="F63">
            <v>0</v>
          </cell>
          <cell r="G63" t="str">
            <v>N/A</v>
          </cell>
          <cell r="H63">
            <v>0</v>
          </cell>
          <cell r="I63">
            <v>0</v>
          </cell>
          <cell r="J63" t="str">
            <v>N/A</v>
          </cell>
          <cell r="K63">
            <v>0</v>
          </cell>
          <cell r="L63">
            <v>0</v>
          </cell>
          <cell r="M63" t="str">
            <v>N/A</v>
          </cell>
          <cell r="N63">
            <v>0</v>
          </cell>
          <cell r="O63">
            <v>0</v>
          </cell>
          <cell r="P63" t="str">
            <v>N/A</v>
          </cell>
          <cell r="Q63">
            <v>0</v>
          </cell>
          <cell r="R63">
            <v>0</v>
          </cell>
          <cell r="S63" t="str">
            <v>N/A</v>
          </cell>
          <cell r="T63">
            <v>0</v>
          </cell>
          <cell r="U63">
            <v>0</v>
          </cell>
          <cell r="V63" t="str">
            <v>N/A</v>
          </cell>
          <cell r="W63">
            <v>0</v>
          </cell>
          <cell r="X63">
            <v>0</v>
          </cell>
          <cell r="Y63" t="str">
            <v>N/A</v>
          </cell>
          <cell r="Z63">
            <v>0</v>
          </cell>
          <cell r="AA63">
            <v>0</v>
          </cell>
          <cell r="AB63" t="str">
            <v>N/A</v>
          </cell>
          <cell r="AC63">
            <v>0</v>
          </cell>
          <cell r="AD63">
            <v>0</v>
          </cell>
          <cell r="AE63" t="str">
            <v>N/A</v>
          </cell>
          <cell r="AF63">
            <v>0</v>
          </cell>
          <cell r="AG63">
            <v>0</v>
          </cell>
          <cell r="AH63" t="str">
            <v>N/A</v>
          </cell>
          <cell r="AI63" t="str">
            <v>N/A</v>
          </cell>
          <cell r="AJ63">
            <v>0</v>
          </cell>
          <cell r="AK63">
            <v>0</v>
          </cell>
          <cell r="AL63">
            <v>0</v>
          </cell>
        </row>
        <row r="64">
          <cell r="A64" t="str">
            <v>0924</v>
          </cell>
          <cell r="B64" t="str">
            <v xml:space="preserve">0924 - ALLERGY TEST                                                          </v>
          </cell>
          <cell r="C64" t="str">
            <v>Y</v>
          </cell>
          <cell r="D64">
            <v>91</v>
          </cell>
          <cell r="E64">
            <v>0</v>
          </cell>
          <cell r="F64">
            <v>0</v>
          </cell>
          <cell r="G64" t="str">
            <v>N/A</v>
          </cell>
          <cell r="H64">
            <v>0</v>
          </cell>
          <cell r="I64">
            <v>0</v>
          </cell>
          <cell r="J64" t="str">
            <v>N/A</v>
          </cell>
          <cell r="K64">
            <v>0</v>
          </cell>
          <cell r="L64">
            <v>0</v>
          </cell>
          <cell r="M64" t="str">
            <v>N/A</v>
          </cell>
          <cell r="N64">
            <v>0</v>
          </cell>
          <cell r="O64">
            <v>0</v>
          </cell>
          <cell r="P64" t="str">
            <v>N/A</v>
          </cell>
          <cell r="Q64">
            <v>0</v>
          </cell>
          <cell r="R64">
            <v>0</v>
          </cell>
          <cell r="S64" t="str">
            <v>N/A</v>
          </cell>
          <cell r="T64">
            <v>0</v>
          </cell>
          <cell r="U64">
            <v>0</v>
          </cell>
          <cell r="V64" t="str">
            <v>N/A</v>
          </cell>
          <cell r="W64">
            <v>0</v>
          </cell>
          <cell r="X64">
            <v>0</v>
          </cell>
          <cell r="Y64" t="str">
            <v>N/A</v>
          </cell>
          <cell r="Z64">
            <v>0</v>
          </cell>
          <cell r="AA64">
            <v>0</v>
          </cell>
          <cell r="AB64" t="str">
            <v>N/A</v>
          </cell>
          <cell r="AC64">
            <v>0</v>
          </cell>
          <cell r="AD64">
            <v>0</v>
          </cell>
          <cell r="AE64" t="str">
            <v>N/A</v>
          </cell>
          <cell r="AF64">
            <v>0</v>
          </cell>
          <cell r="AG64">
            <v>0</v>
          </cell>
          <cell r="AH64" t="str">
            <v>N/A</v>
          </cell>
          <cell r="AI64" t="str">
            <v>N/A</v>
          </cell>
          <cell r="AJ64">
            <v>0</v>
          </cell>
          <cell r="AK64">
            <v>0</v>
          </cell>
          <cell r="AL64">
            <v>0</v>
          </cell>
        </row>
        <row r="65">
          <cell r="A65" t="str">
            <v>0940</v>
          </cell>
          <cell r="B65" t="str">
            <v xml:space="preserve">0940 - OTHER THERAPEUTIC SERVICES                                            </v>
          </cell>
          <cell r="C65" t="str">
            <v>Y</v>
          </cell>
          <cell r="D65">
            <v>91</v>
          </cell>
          <cell r="E65">
            <v>0</v>
          </cell>
          <cell r="F65">
            <v>0</v>
          </cell>
          <cell r="G65" t="str">
            <v>N/A</v>
          </cell>
          <cell r="H65">
            <v>0</v>
          </cell>
          <cell r="I65">
            <v>0</v>
          </cell>
          <cell r="J65" t="str">
            <v>N/A</v>
          </cell>
          <cell r="K65">
            <v>0</v>
          </cell>
          <cell r="L65">
            <v>0</v>
          </cell>
          <cell r="M65" t="str">
            <v>N/A</v>
          </cell>
          <cell r="N65">
            <v>0</v>
          </cell>
          <cell r="O65">
            <v>0</v>
          </cell>
          <cell r="P65" t="str">
            <v>N/A</v>
          </cell>
          <cell r="Q65">
            <v>0</v>
          </cell>
          <cell r="R65">
            <v>0</v>
          </cell>
          <cell r="S65" t="str">
            <v>N/A</v>
          </cell>
          <cell r="T65">
            <v>0</v>
          </cell>
          <cell r="U65">
            <v>0</v>
          </cell>
          <cell r="V65" t="str">
            <v>N/A</v>
          </cell>
          <cell r="W65">
            <v>0</v>
          </cell>
          <cell r="X65">
            <v>0</v>
          </cell>
          <cell r="Y65" t="str">
            <v>N/A</v>
          </cell>
          <cell r="Z65">
            <v>0</v>
          </cell>
          <cell r="AA65">
            <v>0</v>
          </cell>
          <cell r="AB65" t="str">
            <v>N/A</v>
          </cell>
          <cell r="AC65">
            <v>0</v>
          </cell>
          <cell r="AD65">
            <v>0</v>
          </cell>
          <cell r="AE65" t="str">
            <v>N/A</v>
          </cell>
          <cell r="AF65">
            <v>0</v>
          </cell>
          <cell r="AG65">
            <v>0</v>
          </cell>
          <cell r="AH65" t="str">
            <v>N/A</v>
          </cell>
          <cell r="AI65" t="str">
            <v>N/A</v>
          </cell>
          <cell r="AJ65">
            <v>0</v>
          </cell>
          <cell r="AK65">
            <v>0</v>
          </cell>
          <cell r="AL65">
            <v>0</v>
          </cell>
        </row>
        <row r="66">
          <cell r="A66" t="str">
            <v>0942</v>
          </cell>
          <cell r="B66" t="str">
            <v xml:space="preserve">0942 - EDUC/TRAINING                                                         </v>
          </cell>
          <cell r="C66" t="str">
            <v>Y</v>
          </cell>
          <cell r="D66">
            <v>91</v>
          </cell>
          <cell r="E66">
            <v>0</v>
          </cell>
          <cell r="F66">
            <v>0</v>
          </cell>
          <cell r="G66" t="str">
            <v>N/A</v>
          </cell>
          <cell r="H66">
            <v>0</v>
          </cell>
          <cell r="I66">
            <v>0</v>
          </cell>
          <cell r="J66" t="str">
            <v>N/A</v>
          </cell>
          <cell r="K66">
            <v>0</v>
          </cell>
          <cell r="L66">
            <v>0</v>
          </cell>
          <cell r="M66" t="str">
            <v>N/A</v>
          </cell>
          <cell r="N66">
            <v>0</v>
          </cell>
          <cell r="O66">
            <v>0</v>
          </cell>
          <cell r="P66" t="str">
            <v>N/A</v>
          </cell>
          <cell r="Q66">
            <v>0</v>
          </cell>
          <cell r="R66">
            <v>0</v>
          </cell>
          <cell r="S66" t="str">
            <v>N/A</v>
          </cell>
          <cell r="T66">
            <v>0</v>
          </cell>
          <cell r="U66">
            <v>0</v>
          </cell>
          <cell r="V66" t="str">
            <v>N/A</v>
          </cell>
          <cell r="W66">
            <v>0</v>
          </cell>
          <cell r="X66">
            <v>0</v>
          </cell>
          <cell r="Y66" t="str">
            <v>N/A</v>
          </cell>
          <cell r="Z66">
            <v>0</v>
          </cell>
          <cell r="AA66">
            <v>0</v>
          </cell>
          <cell r="AB66" t="str">
            <v>N/A</v>
          </cell>
          <cell r="AC66">
            <v>0</v>
          </cell>
          <cell r="AD66">
            <v>0</v>
          </cell>
          <cell r="AE66" t="str">
            <v>N/A</v>
          </cell>
          <cell r="AF66">
            <v>0</v>
          </cell>
          <cell r="AG66">
            <v>0</v>
          </cell>
          <cell r="AH66" t="str">
            <v>N/A</v>
          </cell>
          <cell r="AI66" t="str">
            <v>N/A</v>
          </cell>
          <cell r="AJ66">
            <v>0</v>
          </cell>
          <cell r="AK66">
            <v>0</v>
          </cell>
          <cell r="AL66">
            <v>0</v>
          </cell>
        </row>
        <row r="67">
          <cell r="A67" t="str">
            <v>0943</v>
          </cell>
          <cell r="B67" t="str">
            <v xml:space="preserve">0943 - CARDIAC REHABILITATION                                                </v>
          </cell>
          <cell r="C67" t="str">
            <v>Y</v>
          </cell>
          <cell r="D67">
            <v>76.97</v>
          </cell>
          <cell r="E67">
            <v>0</v>
          </cell>
          <cell r="F67">
            <v>0</v>
          </cell>
          <cell r="G67" t="str">
            <v>N/A</v>
          </cell>
          <cell r="H67">
            <v>0</v>
          </cell>
          <cell r="I67">
            <v>0</v>
          </cell>
          <cell r="J67" t="str">
            <v>N/A</v>
          </cell>
          <cell r="K67">
            <v>0</v>
          </cell>
          <cell r="L67">
            <v>0</v>
          </cell>
          <cell r="M67" t="str">
            <v>N/A</v>
          </cell>
          <cell r="N67">
            <v>0</v>
          </cell>
          <cell r="O67">
            <v>0</v>
          </cell>
          <cell r="P67" t="str">
            <v>N/A</v>
          </cell>
          <cell r="Q67">
            <v>0</v>
          </cell>
          <cell r="R67">
            <v>0</v>
          </cell>
          <cell r="S67" t="str">
            <v>N/A</v>
          </cell>
          <cell r="T67">
            <v>0</v>
          </cell>
          <cell r="U67">
            <v>0</v>
          </cell>
          <cell r="V67" t="str">
            <v>N/A</v>
          </cell>
          <cell r="W67">
            <v>0</v>
          </cell>
          <cell r="X67">
            <v>0</v>
          </cell>
          <cell r="Y67" t="str">
            <v>N/A</v>
          </cell>
          <cell r="Z67">
            <v>0</v>
          </cell>
          <cell r="AA67">
            <v>0</v>
          </cell>
          <cell r="AB67" t="str">
            <v>N/A</v>
          </cell>
          <cell r="AC67">
            <v>0</v>
          </cell>
          <cell r="AD67">
            <v>0</v>
          </cell>
          <cell r="AE67" t="str">
            <v>N/A</v>
          </cell>
          <cell r="AF67">
            <v>0</v>
          </cell>
          <cell r="AG67">
            <v>0</v>
          </cell>
          <cell r="AH67" t="str">
            <v>N/A</v>
          </cell>
          <cell r="AI67" t="str">
            <v>N/A</v>
          </cell>
          <cell r="AJ67">
            <v>0</v>
          </cell>
          <cell r="AK67">
            <v>0</v>
          </cell>
          <cell r="AL67">
            <v>0</v>
          </cell>
        </row>
        <row r="68">
          <cell r="A68" t="str">
            <v>0960</v>
          </cell>
          <cell r="B68" t="str">
            <v xml:space="preserve">0960 - PROFESSIONAL FEES                                                     </v>
          </cell>
          <cell r="C68" t="str">
            <v>Y</v>
          </cell>
          <cell r="D68">
            <v>90</v>
          </cell>
          <cell r="E68">
            <v>0</v>
          </cell>
          <cell r="F68">
            <v>0</v>
          </cell>
          <cell r="G68" t="str">
            <v>N/A</v>
          </cell>
          <cell r="H68">
            <v>0</v>
          </cell>
          <cell r="I68">
            <v>0</v>
          </cell>
          <cell r="J68" t="str">
            <v>N/A</v>
          </cell>
          <cell r="K68">
            <v>0</v>
          </cell>
          <cell r="L68">
            <v>0</v>
          </cell>
          <cell r="M68" t="str">
            <v>N/A</v>
          </cell>
          <cell r="N68">
            <v>0</v>
          </cell>
          <cell r="O68">
            <v>0</v>
          </cell>
          <cell r="P68" t="str">
            <v>N/A</v>
          </cell>
          <cell r="Q68">
            <v>0</v>
          </cell>
          <cell r="R68">
            <v>0</v>
          </cell>
          <cell r="S68" t="str">
            <v>N/A</v>
          </cell>
          <cell r="T68">
            <v>0</v>
          </cell>
          <cell r="U68">
            <v>0</v>
          </cell>
          <cell r="V68" t="str">
            <v>N/A</v>
          </cell>
          <cell r="W68">
            <v>0</v>
          </cell>
          <cell r="X68">
            <v>0</v>
          </cell>
          <cell r="Y68" t="str">
            <v>N/A</v>
          </cell>
          <cell r="Z68">
            <v>0</v>
          </cell>
          <cell r="AA68">
            <v>0</v>
          </cell>
          <cell r="AB68" t="str">
            <v>N/A</v>
          </cell>
          <cell r="AC68">
            <v>0</v>
          </cell>
          <cell r="AD68">
            <v>0</v>
          </cell>
          <cell r="AE68" t="str">
            <v>N/A</v>
          </cell>
          <cell r="AF68">
            <v>0</v>
          </cell>
          <cell r="AG68">
            <v>0</v>
          </cell>
          <cell r="AH68" t="str">
            <v>N/A</v>
          </cell>
          <cell r="AI68" t="str">
            <v>N/A</v>
          </cell>
          <cell r="AJ68">
            <v>0</v>
          </cell>
          <cell r="AK68">
            <v>0</v>
          </cell>
          <cell r="AL68">
            <v>0</v>
          </cell>
        </row>
        <row r="69">
          <cell r="A69" t="str">
            <v>0964</v>
          </cell>
          <cell r="B69" t="str">
            <v xml:space="preserve">0964 - PROF FEE/ANESTHETIST (CRNA)                                           </v>
          </cell>
          <cell r="C69" t="str">
            <v>Y</v>
          </cell>
          <cell r="D69">
            <v>50</v>
          </cell>
          <cell r="E69">
            <v>0</v>
          </cell>
          <cell r="F69">
            <v>0</v>
          </cell>
          <cell r="G69" t="str">
            <v>N/A</v>
          </cell>
          <cell r="H69">
            <v>0</v>
          </cell>
          <cell r="I69">
            <v>0</v>
          </cell>
          <cell r="J69" t="str">
            <v>N/A</v>
          </cell>
          <cell r="K69">
            <v>0</v>
          </cell>
          <cell r="L69">
            <v>0</v>
          </cell>
          <cell r="M69" t="str">
            <v>N/A</v>
          </cell>
          <cell r="N69">
            <v>0</v>
          </cell>
          <cell r="O69">
            <v>0</v>
          </cell>
          <cell r="P69" t="str">
            <v>N/A</v>
          </cell>
          <cell r="Q69">
            <v>0</v>
          </cell>
          <cell r="R69">
            <v>0</v>
          </cell>
          <cell r="S69" t="str">
            <v>N/A</v>
          </cell>
          <cell r="T69">
            <v>0</v>
          </cell>
          <cell r="U69">
            <v>0</v>
          </cell>
          <cell r="V69" t="str">
            <v>N/A</v>
          </cell>
          <cell r="W69">
            <v>0</v>
          </cell>
          <cell r="X69">
            <v>0</v>
          </cell>
          <cell r="Y69" t="str">
            <v>N/A</v>
          </cell>
          <cell r="Z69">
            <v>0</v>
          </cell>
          <cell r="AA69">
            <v>0</v>
          </cell>
          <cell r="AB69" t="str">
            <v>N/A</v>
          </cell>
          <cell r="AC69">
            <v>0</v>
          </cell>
          <cell r="AD69">
            <v>0</v>
          </cell>
          <cell r="AE69" t="str">
            <v>N/A</v>
          </cell>
          <cell r="AF69">
            <v>0</v>
          </cell>
          <cell r="AG69">
            <v>0</v>
          </cell>
          <cell r="AH69" t="str">
            <v>N/A</v>
          </cell>
          <cell r="AI69" t="str">
            <v>N/A</v>
          </cell>
          <cell r="AJ69">
            <v>0</v>
          </cell>
          <cell r="AK69">
            <v>0</v>
          </cell>
          <cell r="AL69">
            <v>0</v>
          </cell>
        </row>
        <row r="70">
          <cell r="A70" t="str">
            <v>0972</v>
          </cell>
          <cell r="B70" t="str">
            <v xml:space="preserve">0972 - PROF FEE/RADIOLOGY/DIAGNOSTIC                                         </v>
          </cell>
          <cell r="C70" t="str">
            <v>Y</v>
          </cell>
          <cell r="D70">
            <v>54</v>
          </cell>
          <cell r="E70">
            <v>0</v>
          </cell>
          <cell r="F70">
            <v>0</v>
          </cell>
          <cell r="G70" t="str">
            <v>N/A</v>
          </cell>
          <cell r="H70">
            <v>0</v>
          </cell>
          <cell r="I70">
            <v>0</v>
          </cell>
          <cell r="J70" t="str">
            <v>N/A</v>
          </cell>
          <cell r="K70">
            <v>0</v>
          </cell>
          <cell r="L70">
            <v>0</v>
          </cell>
          <cell r="M70" t="str">
            <v>N/A</v>
          </cell>
          <cell r="N70">
            <v>0</v>
          </cell>
          <cell r="O70">
            <v>0</v>
          </cell>
          <cell r="P70" t="str">
            <v>N/A</v>
          </cell>
          <cell r="Q70">
            <v>0</v>
          </cell>
          <cell r="R70">
            <v>0</v>
          </cell>
          <cell r="S70" t="str">
            <v>N/A</v>
          </cell>
          <cell r="T70">
            <v>0</v>
          </cell>
          <cell r="U70">
            <v>0</v>
          </cell>
          <cell r="V70" t="str">
            <v>N/A</v>
          </cell>
          <cell r="W70">
            <v>0</v>
          </cell>
          <cell r="X70">
            <v>0</v>
          </cell>
          <cell r="Y70" t="str">
            <v>N/A</v>
          </cell>
          <cell r="Z70">
            <v>0</v>
          </cell>
          <cell r="AA70">
            <v>0</v>
          </cell>
          <cell r="AB70" t="str">
            <v>N/A</v>
          </cell>
          <cell r="AC70">
            <v>0</v>
          </cell>
          <cell r="AD70">
            <v>0</v>
          </cell>
          <cell r="AE70" t="str">
            <v>N/A</v>
          </cell>
          <cell r="AF70">
            <v>0</v>
          </cell>
          <cell r="AG70">
            <v>0</v>
          </cell>
          <cell r="AH70" t="str">
            <v>N/A</v>
          </cell>
          <cell r="AI70" t="str">
            <v>N/A</v>
          </cell>
          <cell r="AJ70">
            <v>0</v>
          </cell>
          <cell r="AK70">
            <v>0</v>
          </cell>
          <cell r="AL70">
            <v>0</v>
          </cell>
        </row>
        <row r="71">
          <cell r="A71" t="str">
            <v>0981</v>
          </cell>
          <cell r="B71" t="str">
            <v xml:space="preserve">0981 - PROF FEE/EMERGENCY ROOM                                               </v>
          </cell>
          <cell r="C71" t="str">
            <v>Y</v>
          </cell>
          <cell r="D71">
            <v>91</v>
          </cell>
          <cell r="E71">
            <v>0</v>
          </cell>
          <cell r="F71">
            <v>0</v>
          </cell>
          <cell r="G71" t="str">
            <v>N/A</v>
          </cell>
          <cell r="H71">
            <v>0</v>
          </cell>
          <cell r="I71">
            <v>0</v>
          </cell>
          <cell r="J71" t="str">
            <v>N/A</v>
          </cell>
          <cell r="K71">
            <v>0</v>
          </cell>
          <cell r="L71">
            <v>0</v>
          </cell>
          <cell r="M71" t="str">
            <v>N/A</v>
          </cell>
          <cell r="N71">
            <v>0</v>
          </cell>
          <cell r="O71">
            <v>0</v>
          </cell>
          <cell r="P71" t="str">
            <v>N/A</v>
          </cell>
          <cell r="Q71">
            <v>0</v>
          </cell>
          <cell r="R71">
            <v>0</v>
          </cell>
          <cell r="S71" t="str">
            <v>N/A</v>
          </cell>
          <cell r="T71">
            <v>0</v>
          </cell>
          <cell r="U71">
            <v>0</v>
          </cell>
          <cell r="V71" t="str">
            <v>N/A</v>
          </cell>
          <cell r="W71">
            <v>0</v>
          </cell>
          <cell r="X71">
            <v>0</v>
          </cell>
          <cell r="Y71" t="str">
            <v>N/A</v>
          </cell>
          <cell r="Z71">
            <v>0</v>
          </cell>
          <cell r="AA71">
            <v>0</v>
          </cell>
          <cell r="AB71" t="str">
            <v>N/A</v>
          </cell>
          <cell r="AC71">
            <v>0</v>
          </cell>
          <cell r="AD71">
            <v>0</v>
          </cell>
          <cell r="AE71" t="str">
            <v>N/A</v>
          </cell>
          <cell r="AF71">
            <v>0</v>
          </cell>
          <cell r="AG71">
            <v>0</v>
          </cell>
          <cell r="AH71" t="str">
            <v>N/A</v>
          </cell>
          <cell r="AI71" t="str">
            <v>N/A</v>
          </cell>
          <cell r="AJ71">
            <v>0</v>
          </cell>
          <cell r="AK71">
            <v>0</v>
          </cell>
          <cell r="AL71">
            <v>0</v>
          </cell>
        </row>
        <row r="72">
          <cell r="A72" t="str">
            <v>0983</v>
          </cell>
          <cell r="B72" t="str">
            <v xml:space="preserve">0983 - PROF FEE/CLINIC                                                       </v>
          </cell>
          <cell r="C72" t="str">
            <v>Y</v>
          </cell>
          <cell r="D72">
            <v>90</v>
          </cell>
          <cell r="E72">
            <v>0</v>
          </cell>
          <cell r="F72">
            <v>0</v>
          </cell>
          <cell r="G72" t="str">
            <v>N/A</v>
          </cell>
          <cell r="H72">
            <v>0</v>
          </cell>
          <cell r="I72">
            <v>0</v>
          </cell>
          <cell r="J72" t="str">
            <v>N/A</v>
          </cell>
          <cell r="K72">
            <v>0</v>
          </cell>
          <cell r="L72">
            <v>0</v>
          </cell>
          <cell r="M72" t="str">
            <v>N/A</v>
          </cell>
          <cell r="N72">
            <v>0</v>
          </cell>
          <cell r="O72">
            <v>0</v>
          </cell>
          <cell r="P72" t="str">
            <v>N/A</v>
          </cell>
          <cell r="Q72">
            <v>0</v>
          </cell>
          <cell r="R72">
            <v>0</v>
          </cell>
          <cell r="S72" t="str">
            <v>N/A</v>
          </cell>
          <cell r="T72">
            <v>0</v>
          </cell>
          <cell r="U72">
            <v>0</v>
          </cell>
          <cell r="V72" t="str">
            <v>N/A</v>
          </cell>
          <cell r="W72">
            <v>0</v>
          </cell>
          <cell r="X72">
            <v>0</v>
          </cell>
          <cell r="Y72" t="str">
            <v>N/A</v>
          </cell>
          <cell r="Z72">
            <v>0</v>
          </cell>
          <cell r="AA72">
            <v>0</v>
          </cell>
          <cell r="AB72" t="str">
            <v>N/A</v>
          </cell>
          <cell r="AC72">
            <v>0</v>
          </cell>
          <cell r="AD72">
            <v>0</v>
          </cell>
          <cell r="AE72" t="str">
            <v>N/A</v>
          </cell>
          <cell r="AF72">
            <v>0</v>
          </cell>
          <cell r="AG72">
            <v>0</v>
          </cell>
          <cell r="AH72" t="str">
            <v>N/A</v>
          </cell>
          <cell r="AI72" t="str">
            <v>N/A</v>
          </cell>
          <cell r="AJ72">
            <v>0</v>
          </cell>
          <cell r="AK72">
            <v>0</v>
          </cell>
          <cell r="AL72">
            <v>0</v>
          </cell>
        </row>
        <row r="73">
          <cell r="A73" t="str">
            <v>0985</v>
          </cell>
          <cell r="B73" t="str">
            <v xml:space="preserve">0985 - PROF FEE/EKG                                                          </v>
          </cell>
          <cell r="C73" t="str">
            <v>Y</v>
          </cell>
          <cell r="D73">
            <v>54</v>
          </cell>
          <cell r="E73">
            <v>0</v>
          </cell>
          <cell r="F73">
            <v>0</v>
          </cell>
          <cell r="G73" t="str">
            <v>N/A</v>
          </cell>
          <cell r="H73">
            <v>0</v>
          </cell>
          <cell r="I73">
            <v>0</v>
          </cell>
          <cell r="J73" t="str">
            <v>N/A</v>
          </cell>
          <cell r="K73">
            <v>0</v>
          </cell>
          <cell r="L73">
            <v>0</v>
          </cell>
          <cell r="M73" t="str">
            <v>N/A</v>
          </cell>
          <cell r="N73">
            <v>0</v>
          </cell>
          <cell r="O73">
            <v>0</v>
          </cell>
          <cell r="P73" t="str">
            <v>N/A</v>
          </cell>
          <cell r="Q73">
            <v>0</v>
          </cell>
          <cell r="R73">
            <v>0</v>
          </cell>
          <cell r="S73" t="str">
            <v>N/A</v>
          </cell>
          <cell r="T73">
            <v>0</v>
          </cell>
          <cell r="U73">
            <v>0</v>
          </cell>
          <cell r="V73" t="str">
            <v>N/A</v>
          </cell>
          <cell r="W73">
            <v>0</v>
          </cell>
          <cell r="X73">
            <v>0</v>
          </cell>
          <cell r="Y73" t="str">
            <v>N/A</v>
          </cell>
          <cell r="Z73">
            <v>0</v>
          </cell>
          <cell r="AA73">
            <v>0</v>
          </cell>
          <cell r="AB73" t="str">
            <v>N/A</v>
          </cell>
          <cell r="AC73">
            <v>0</v>
          </cell>
          <cell r="AD73">
            <v>0</v>
          </cell>
          <cell r="AE73" t="str">
            <v>N/A</v>
          </cell>
          <cell r="AF73">
            <v>0</v>
          </cell>
          <cell r="AG73">
            <v>0</v>
          </cell>
          <cell r="AH73" t="str">
            <v>N/A</v>
          </cell>
          <cell r="AI73" t="str">
            <v>N/A</v>
          </cell>
          <cell r="AJ73">
            <v>0</v>
          </cell>
          <cell r="AK73">
            <v>0</v>
          </cell>
          <cell r="AL73">
            <v>0</v>
          </cell>
        </row>
        <row r="74">
          <cell r="A74">
            <v>0</v>
          </cell>
          <cell r="B74">
            <v>0</v>
          </cell>
          <cell r="C74">
            <v>0</v>
          </cell>
          <cell r="D74">
            <v>0</v>
          </cell>
          <cell r="E74">
            <v>0</v>
          </cell>
          <cell r="F74">
            <v>0</v>
          </cell>
          <cell r="G74" t="str">
            <v>N/A</v>
          </cell>
          <cell r="H74">
            <v>0</v>
          </cell>
          <cell r="I74">
            <v>0</v>
          </cell>
          <cell r="J74" t="str">
            <v>N/A</v>
          </cell>
          <cell r="K74">
            <v>0</v>
          </cell>
          <cell r="L74">
            <v>0</v>
          </cell>
          <cell r="M74" t="str">
            <v>N/A</v>
          </cell>
          <cell r="N74">
            <v>0</v>
          </cell>
          <cell r="O74">
            <v>0</v>
          </cell>
          <cell r="P74" t="str">
            <v>N/A</v>
          </cell>
          <cell r="Q74">
            <v>0</v>
          </cell>
          <cell r="R74">
            <v>0</v>
          </cell>
          <cell r="S74" t="str">
            <v>N/A</v>
          </cell>
          <cell r="T74">
            <v>0</v>
          </cell>
          <cell r="U74">
            <v>0</v>
          </cell>
          <cell r="V74" t="str">
            <v>N/A</v>
          </cell>
          <cell r="W74">
            <v>0</v>
          </cell>
          <cell r="X74">
            <v>0</v>
          </cell>
          <cell r="Y74" t="str">
            <v>N/A</v>
          </cell>
          <cell r="Z74">
            <v>0</v>
          </cell>
          <cell r="AA74">
            <v>0</v>
          </cell>
          <cell r="AB74" t="str">
            <v>N/A</v>
          </cell>
          <cell r="AC74">
            <v>0</v>
          </cell>
          <cell r="AD74">
            <v>0</v>
          </cell>
          <cell r="AE74" t="str">
            <v>N/A</v>
          </cell>
          <cell r="AF74">
            <v>0</v>
          </cell>
          <cell r="AG74">
            <v>0</v>
          </cell>
          <cell r="AH74" t="str">
            <v>N/A</v>
          </cell>
          <cell r="AI74" t="str">
            <v>N/A</v>
          </cell>
          <cell r="AJ74">
            <v>0</v>
          </cell>
          <cell r="AK74">
            <v>0</v>
          </cell>
          <cell r="AL74">
            <v>0</v>
          </cell>
        </row>
      </sheetData>
      <sheetData sheetId="6"/>
      <sheetData sheetId="7"/>
      <sheetData sheetId="8"/>
      <sheetData sheetId="9"/>
      <sheetData sheetId="10"/>
      <sheetData sheetId="11"/>
      <sheetData sheetId="12"/>
      <sheetData sheetId="13"/>
      <sheetData sheetId="14">
        <row r="1">
          <cell r="A1" t="str">
            <v>COMPUTATION OF RATIO OF COSTS TO CHARGES</v>
          </cell>
          <cell r="J1" t="str">
            <v>Provider CCN:</v>
          </cell>
          <cell r="K1">
            <v>381316</v>
          </cell>
        </row>
        <row r="4">
          <cell r="J4" t="str">
            <v>Title XVIII</v>
          </cell>
        </row>
        <row r="5">
          <cell r="C5" t="str">
            <v>Cost Center Description</v>
          </cell>
          <cell r="D5" t="str">
            <v>Total Cost (from Wkst. B, Part I, col. 26)</v>
          </cell>
          <cell r="E5" t="str">
            <v>Therapy Limit Adj.</v>
          </cell>
          <cell r="F5" t="str">
            <v>Costs</v>
          </cell>
          <cell r="I5" t="str">
            <v>Charges</v>
          </cell>
        </row>
        <row r="6">
          <cell r="F6" t="str">
            <v>Total Costs</v>
          </cell>
          <cell r="G6" t="str">
            <v>RCE Disallowance</v>
          </cell>
          <cell r="H6" t="str">
            <v>Total Costs</v>
          </cell>
          <cell r="I6" t="str">
            <v>Inpatient</v>
          </cell>
          <cell r="J6" t="str">
            <v>Outpatient</v>
          </cell>
          <cell r="K6" t="str">
            <v>Total (col. 6 + col. 7)</v>
          </cell>
        </row>
        <row r="7">
          <cell r="D7">
            <v>1</v>
          </cell>
          <cell r="E7">
            <v>2</v>
          </cell>
          <cell r="F7">
            <v>3</v>
          </cell>
          <cell r="G7">
            <v>4</v>
          </cell>
          <cell r="H7">
            <v>5</v>
          </cell>
          <cell r="I7">
            <v>6</v>
          </cell>
          <cell r="J7">
            <v>7</v>
          </cell>
          <cell r="K7">
            <v>8</v>
          </cell>
        </row>
        <row r="8">
          <cell r="B8" t="str">
            <v>INPATIENT ROUTINE SERVICE COST CENTERS</v>
          </cell>
        </row>
        <row r="9">
          <cell r="A9">
            <v>30</v>
          </cell>
          <cell r="B9">
            <v>3000</v>
          </cell>
          <cell r="C9" t="str">
            <v>ADULTS &amp; PEDIATRICS</v>
          </cell>
          <cell r="D9">
            <v>11116588</v>
          </cell>
          <cell r="F9">
            <v>11116588</v>
          </cell>
          <cell r="G9">
            <v>0</v>
          </cell>
          <cell r="H9">
            <v>0</v>
          </cell>
          <cell r="I9">
            <v>9951877</v>
          </cell>
          <cell r="K9">
            <v>9951877</v>
          </cell>
        </row>
        <row r="10">
          <cell r="A10">
            <v>43</v>
          </cell>
          <cell r="B10">
            <v>4300</v>
          </cell>
          <cell r="C10" t="str">
            <v>NURSERY</v>
          </cell>
          <cell r="D10">
            <v>244306</v>
          </cell>
          <cell r="F10">
            <v>244306</v>
          </cell>
          <cell r="G10">
            <v>0</v>
          </cell>
          <cell r="H10">
            <v>0</v>
          </cell>
          <cell r="I10">
            <v>170025</v>
          </cell>
          <cell r="K10">
            <v>170025</v>
          </cell>
        </row>
        <row r="11">
          <cell r="B11" t="str">
            <v>ANCILLARY SERVICE COST CENTERS</v>
          </cell>
        </row>
        <row r="12">
          <cell r="A12">
            <v>50</v>
          </cell>
          <cell r="B12">
            <v>5000</v>
          </cell>
          <cell r="C12" t="str">
            <v>OPERATING ROOM</v>
          </cell>
          <cell r="D12">
            <v>4296394</v>
          </cell>
          <cell r="F12">
            <v>4296394</v>
          </cell>
          <cell r="G12">
            <v>0</v>
          </cell>
          <cell r="H12">
            <v>0</v>
          </cell>
          <cell r="I12">
            <v>5126547</v>
          </cell>
          <cell r="J12">
            <v>4719578</v>
          </cell>
          <cell r="K12">
            <v>9846125</v>
          </cell>
        </row>
        <row r="13">
          <cell r="A13">
            <v>51</v>
          </cell>
          <cell r="B13">
            <v>5100</v>
          </cell>
          <cell r="C13" t="str">
            <v>RECOVERY ROOM</v>
          </cell>
          <cell r="D13">
            <v>1445703</v>
          </cell>
          <cell r="F13">
            <v>1445703</v>
          </cell>
          <cell r="G13">
            <v>0</v>
          </cell>
          <cell r="H13">
            <v>0</v>
          </cell>
          <cell r="I13">
            <v>272685</v>
          </cell>
          <cell r="J13">
            <v>1050523</v>
          </cell>
          <cell r="K13">
            <v>1323208</v>
          </cell>
        </row>
        <row r="14">
          <cell r="A14">
            <v>52</v>
          </cell>
          <cell r="B14">
            <v>5200</v>
          </cell>
          <cell r="C14" t="str">
            <v>DELIVERY ROOM &amp; LABOR ROOM</v>
          </cell>
          <cell r="D14">
            <v>560158</v>
          </cell>
          <cell r="F14">
            <v>560158</v>
          </cell>
          <cell r="G14">
            <v>0</v>
          </cell>
          <cell r="H14">
            <v>0</v>
          </cell>
          <cell r="I14">
            <v>325427</v>
          </cell>
          <cell r="J14">
            <v>58436</v>
          </cell>
          <cell r="K14">
            <v>383863</v>
          </cell>
        </row>
        <row r="15">
          <cell r="A15">
            <v>54</v>
          </cell>
          <cell r="B15">
            <v>5400</v>
          </cell>
          <cell r="C15" t="str">
            <v>RADIOLOGY-DIAGNOSTIC</v>
          </cell>
          <cell r="D15">
            <v>2290751</v>
          </cell>
          <cell r="F15">
            <v>2290751</v>
          </cell>
          <cell r="G15">
            <v>0</v>
          </cell>
          <cell r="H15">
            <v>0</v>
          </cell>
          <cell r="I15">
            <v>443104</v>
          </cell>
          <cell r="J15">
            <v>3328226</v>
          </cell>
          <cell r="K15">
            <v>3771330</v>
          </cell>
        </row>
        <row r="16">
          <cell r="A16">
            <v>56</v>
          </cell>
          <cell r="B16">
            <v>5600</v>
          </cell>
          <cell r="C16" t="str">
            <v>RADIOISOTOPE</v>
          </cell>
          <cell r="D16">
            <v>494538</v>
          </cell>
          <cell r="F16">
            <v>494538</v>
          </cell>
          <cell r="G16">
            <v>0</v>
          </cell>
          <cell r="H16">
            <v>0</v>
          </cell>
          <cell r="I16">
            <v>71348</v>
          </cell>
          <cell r="J16">
            <v>1536690</v>
          </cell>
          <cell r="K16">
            <v>1608038</v>
          </cell>
        </row>
        <row r="17">
          <cell r="A17">
            <v>57</v>
          </cell>
          <cell r="B17">
            <v>5700</v>
          </cell>
          <cell r="C17" t="str">
            <v>CT SCAN</v>
          </cell>
          <cell r="D17">
            <v>1191398</v>
          </cell>
          <cell r="F17">
            <v>1191398</v>
          </cell>
          <cell r="G17">
            <v>0</v>
          </cell>
          <cell r="H17">
            <v>0</v>
          </cell>
          <cell r="I17">
            <v>612626</v>
          </cell>
          <cell r="J17">
            <v>5930007</v>
          </cell>
          <cell r="K17">
            <v>6542633</v>
          </cell>
        </row>
        <row r="18">
          <cell r="A18">
            <v>58</v>
          </cell>
          <cell r="B18">
            <v>5800</v>
          </cell>
          <cell r="C18" t="str">
            <v>MAGNETIC RESONANCE IMAGING (MRI)</v>
          </cell>
          <cell r="D18">
            <v>669263</v>
          </cell>
          <cell r="F18">
            <v>669263</v>
          </cell>
          <cell r="G18">
            <v>0</v>
          </cell>
          <cell r="H18">
            <v>0</v>
          </cell>
          <cell r="I18">
            <v>164192</v>
          </cell>
          <cell r="J18">
            <v>3251066</v>
          </cell>
          <cell r="K18">
            <v>3415258</v>
          </cell>
        </row>
        <row r="19">
          <cell r="A19">
            <v>60</v>
          </cell>
          <cell r="B19">
            <v>6000</v>
          </cell>
          <cell r="C19" t="str">
            <v>LABORATORY</v>
          </cell>
          <cell r="D19">
            <v>2009428</v>
          </cell>
          <cell r="F19">
            <v>2009428</v>
          </cell>
          <cell r="G19">
            <v>0</v>
          </cell>
          <cell r="H19">
            <v>0</v>
          </cell>
          <cell r="I19">
            <v>1694142</v>
          </cell>
          <cell r="J19">
            <v>2475795</v>
          </cell>
          <cell r="K19">
            <v>4169937</v>
          </cell>
        </row>
        <row r="20">
          <cell r="A20">
            <v>62</v>
          </cell>
          <cell r="B20">
            <v>6200</v>
          </cell>
          <cell r="C20" t="str">
            <v>WHOLE BLOOD &amp; PACKED RED BLOOD CELLS</v>
          </cell>
          <cell r="D20">
            <v>214006</v>
          </cell>
          <cell r="F20">
            <v>214006</v>
          </cell>
          <cell r="G20">
            <v>0</v>
          </cell>
          <cell r="H20">
            <v>0</v>
          </cell>
          <cell r="I20">
            <v>103208</v>
          </cell>
          <cell r="J20">
            <v>140371</v>
          </cell>
          <cell r="K20">
            <v>243579</v>
          </cell>
        </row>
        <row r="21">
          <cell r="A21">
            <v>65</v>
          </cell>
          <cell r="B21">
            <v>6500</v>
          </cell>
          <cell r="C21" t="str">
            <v>RESPIRATORY THERAPY</v>
          </cell>
          <cell r="D21">
            <v>1399503</v>
          </cell>
          <cell r="E21">
            <v>0</v>
          </cell>
          <cell r="F21">
            <v>1399503</v>
          </cell>
          <cell r="G21">
            <v>0</v>
          </cell>
          <cell r="H21">
            <v>0</v>
          </cell>
          <cell r="I21">
            <v>933740</v>
          </cell>
          <cell r="J21">
            <v>1340691</v>
          </cell>
          <cell r="K21">
            <v>2274431</v>
          </cell>
        </row>
        <row r="22">
          <cell r="A22">
            <v>66</v>
          </cell>
          <cell r="B22">
            <v>6600</v>
          </cell>
          <cell r="C22" t="str">
            <v>PHYSICAL THERAPY</v>
          </cell>
          <cell r="D22">
            <v>2804970</v>
          </cell>
          <cell r="E22">
            <v>0</v>
          </cell>
          <cell r="F22">
            <v>2804970</v>
          </cell>
          <cell r="G22">
            <v>0</v>
          </cell>
          <cell r="H22">
            <v>0</v>
          </cell>
          <cell r="I22">
            <v>414214</v>
          </cell>
          <cell r="J22">
            <v>2727797</v>
          </cell>
          <cell r="K22">
            <v>3142011</v>
          </cell>
        </row>
        <row r="23">
          <cell r="A23">
            <v>71</v>
          </cell>
          <cell r="B23">
            <v>7100</v>
          </cell>
          <cell r="C23" t="str">
            <v>MEDICAL SUPPLIES CHARGED TO PATIENTS</v>
          </cell>
          <cell r="D23">
            <v>361841</v>
          </cell>
          <cell r="F23">
            <v>361841</v>
          </cell>
          <cell r="G23">
            <v>0</v>
          </cell>
          <cell r="H23">
            <v>0</v>
          </cell>
          <cell r="I23">
            <v>631327</v>
          </cell>
          <cell r="J23">
            <v>324030</v>
          </cell>
          <cell r="K23">
            <v>955357</v>
          </cell>
        </row>
        <row r="24">
          <cell r="A24">
            <v>72</v>
          </cell>
          <cell r="B24">
            <v>7200</v>
          </cell>
          <cell r="C24" t="str">
            <v>IMPL. DEV. CHARGED TO PATIENTS</v>
          </cell>
          <cell r="D24">
            <v>904677</v>
          </cell>
          <cell r="F24">
            <v>904677</v>
          </cell>
          <cell r="G24">
            <v>0</v>
          </cell>
          <cell r="H24">
            <v>0</v>
          </cell>
          <cell r="I24">
            <v>894849</v>
          </cell>
          <cell r="J24">
            <v>211560</v>
          </cell>
          <cell r="K24">
            <v>1106409</v>
          </cell>
        </row>
        <row r="25">
          <cell r="A25">
            <v>73</v>
          </cell>
          <cell r="B25">
            <v>7300</v>
          </cell>
          <cell r="C25" t="str">
            <v>DRUGS CHARGED TO PATIENTS</v>
          </cell>
          <cell r="D25">
            <v>4088855</v>
          </cell>
          <cell r="F25">
            <v>4088855</v>
          </cell>
          <cell r="G25">
            <v>0</v>
          </cell>
          <cell r="H25">
            <v>0</v>
          </cell>
          <cell r="I25">
            <v>3350352</v>
          </cell>
          <cell r="J25">
            <v>3497949</v>
          </cell>
          <cell r="K25">
            <v>6848301</v>
          </cell>
        </row>
        <row r="26">
          <cell r="A26">
            <v>76</v>
          </cell>
          <cell r="B26">
            <v>3630</v>
          </cell>
          <cell r="C26" t="str">
            <v>ULTRA SOUND</v>
          </cell>
          <cell r="D26">
            <v>463036</v>
          </cell>
          <cell r="F26">
            <v>463036</v>
          </cell>
          <cell r="G26">
            <v>0</v>
          </cell>
          <cell r="H26">
            <v>0</v>
          </cell>
          <cell r="I26">
            <v>122589</v>
          </cell>
          <cell r="J26">
            <v>1621282</v>
          </cell>
          <cell r="K26">
            <v>1743871</v>
          </cell>
        </row>
        <row r="27">
          <cell r="A27">
            <v>76.97</v>
          </cell>
          <cell r="B27">
            <v>7697</v>
          </cell>
          <cell r="C27" t="str">
            <v>CARDIAC REHABILITATION</v>
          </cell>
          <cell r="D27">
            <v>276918</v>
          </cell>
          <cell r="F27">
            <v>276918</v>
          </cell>
          <cell r="G27">
            <v>0</v>
          </cell>
          <cell r="H27">
            <v>0</v>
          </cell>
          <cell r="I27">
            <v>0</v>
          </cell>
          <cell r="J27">
            <v>294052</v>
          </cell>
          <cell r="K27">
            <v>294052</v>
          </cell>
        </row>
        <row r="28">
          <cell r="B28" t="str">
            <v>OUTPATIENT SERVICE COST CENTERS</v>
          </cell>
        </row>
        <row r="29">
          <cell r="A29">
            <v>90</v>
          </cell>
          <cell r="B29">
            <v>9000</v>
          </cell>
          <cell r="C29" t="str">
            <v>CLINIC</v>
          </cell>
          <cell r="D29">
            <v>12008198</v>
          </cell>
          <cell r="F29">
            <v>12008198</v>
          </cell>
          <cell r="G29">
            <v>0</v>
          </cell>
          <cell r="H29">
            <v>0</v>
          </cell>
          <cell r="I29">
            <v>187</v>
          </cell>
          <cell r="J29">
            <v>10839050</v>
          </cell>
          <cell r="K29">
            <v>10839237</v>
          </cell>
        </row>
        <row r="30">
          <cell r="A30">
            <v>90.01</v>
          </cell>
          <cell r="B30">
            <v>9001</v>
          </cell>
          <cell r="C30" t="str">
            <v>O/P MENTAL HEALTH</v>
          </cell>
          <cell r="D30">
            <v>643853</v>
          </cell>
          <cell r="F30">
            <v>643853</v>
          </cell>
          <cell r="G30">
            <v>0</v>
          </cell>
          <cell r="H30">
            <v>0</v>
          </cell>
          <cell r="I30">
            <v>0</v>
          </cell>
          <cell r="J30">
            <v>379306</v>
          </cell>
          <cell r="K30">
            <v>379306</v>
          </cell>
        </row>
        <row r="31">
          <cell r="A31">
            <v>91</v>
          </cell>
          <cell r="B31">
            <v>9100</v>
          </cell>
          <cell r="C31" t="str">
            <v>EMERGENCY</v>
          </cell>
          <cell r="D31">
            <v>4010082</v>
          </cell>
          <cell r="F31">
            <v>4010082</v>
          </cell>
          <cell r="G31">
            <v>0</v>
          </cell>
          <cell r="H31">
            <v>0</v>
          </cell>
          <cell r="I31">
            <v>645722</v>
          </cell>
          <cell r="J31">
            <v>2583715</v>
          </cell>
          <cell r="K31">
            <v>3229437</v>
          </cell>
        </row>
        <row r="32">
          <cell r="A32">
            <v>92</v>
          </cell>
          <cell r="B32">
            <v>9200</v>
          </cell>
          <cell r="C32" t="str">
            <v>OBSERVATION BEDS (NON-DISTINCT PART)</v>
          </cell>
          <cell r="D32">
            <v>1710690</v>
          </cell>
          <cell r="F32">
            <v>1710690</v>
          </cell>
          <cell r="H32">
            <v>0</v>
          </cell>
          <cell r="I32">
            <v>118410</v>
          </cell>
          <cell r="J32">
            <v>1531615</v>
          </cell>
          <cell r="K32">
            <v>1650025</v>
          </cell>
        </row>
        <row r="33">
          <cell r="B33" t="str">
            <v>OTHER REIMBURSABLE COST CENTERS</v>
          </cell>
        </row>
        <row r="34">
          <cell r="A34">
            <v>101</v>
          </cell>
          <cell r="B34">
            <v>10100</v>
          </cell>
          <cell r="C34" t="str">
            <v>HOME HEALTH AGENCY</v>
          </cell>
          <cell r="D34">
            <v>2573861</v>
          </cell>
          <cell r="F34">
            <v>2573861</v>
          </cell>
          <cell r="H34">
            <v>0</v>
          </cell>
          <cell r="I34">
            <v>0</v>
          </cell>
          <cell r="J34">
            <v>1314508</v>
          </cell>
          <cell r="K34">
            <v>1314508</v>
          </cell>
        </row>
        <row r="35">
          <cell r="B35" t="str">
            <v>SPECIAL PURPOSE COST CENTERS</v>
          </cell>
        </row>
        <row r="36">
          <cell r="A36">
            <v>116</v>
          </cell>
          <cell r="B36">
            <v>11600</v>
          </cell>
          <cell r="C36" t="str">
            <v>HOSPICE</v>
          </cell>
          <cell r="D36">
            <v>1074629</v>
          </cell>
          <cell r="F36">
            <v>1074629</v>
          </cell>
          <cell r="H36">
            <v>0</v>
          </cell>
          <cell r="I36">
            <v>0</v>
          </cell>
          <cell r="J36">
            <v>770519</v>
          </cell>
          <cell r="K36">
            <v>770519</v>
          </cell>
        </row>
        <row r="37">
          <cell r="A37">
            <v>200</v>
          </cell>
          <cell r="C37" t="str">
            <v>Subtotal (see instructions)</v>
          </cell>
          <cell r="D37">
            <v>56853646</v>
          </cell>
          <cell r="E37">
            <v>0</v>
          </cell>
          <cell r="F37">
            <v>56853646</v>
          </cell>
          <cell r="G37">
            <v>0</v>
          </cell>
          <cell r="H37">
            <v>0</v>
          </cell>
          <cell r="I37">
            <v>26046571</v>
          </cell>
          <cell r="J37">
            <v>49926766</v>
          </cell>
          <cell r="K37">
            <v>75973337</v>
          </cell>
        </row>
        <row r="38">
          <cell r="A38">
            <v>201</v>
          </cell>
          <cell r="C38" t="str">
            <v>Less Observation Beds</v>
          </cell>
          <cell r="D38">
            <v>1710690</v>
          </cell>
          <cell r="F38">
            <v>1710690</v>
          </cell>
          <cell r="H38">
            <v>0</v>
          </cell>
        </row>
        <row r="39">
          <cell r="A39">
            <v>202</v>
          </cell>
          <cell r="C39" t="str">
            <v>Total (see instructions)</v>
          </cell>
          <cell r="D39">
            <v>55142956</v>
          </cell>
          <cell r="E39">
            <v>0</v>
          </cell>
          <cell r="F39">
            <v>55142956</v>
          </cell>
          <cell r="G39">
            <v>0</v>
          </cell>
          <cell r="H39">
            <v>0</v>
          </cell>
          <cell r="I39">
            <v>26046571</v>
          </cell>
          <cell r="J39">
            <v>49926766</v>
          </cell>
          <cell r="K39">
            <v>75973337</v>
          </cell>
        </row>
      </sheetData>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ser"/>
      <sheetName val="Settings"/>
      <sheetName val="Orientation"/>
      <sheetName val="Delivery"/>
      <sheetName val="RptClose"/>
      <sheetName val="Hidden"/>
      <sheetName val="Formulas"/>
      <sheetName val="Report"/>
      <sheetName val="Charts"/>
      <sheetName val="PLNDrill1"/>
    </sheetNames>
    <sheetDataSet>
      <sheetData sheetId="0"/>
      <sheetData sheetId="1" refreshError="1"/>
      <sheetData sheetId="2"/>
      <sheetData sheetId="3"/>
      <sheetData sheetId="4"/>
      <sheetData sheetId="5" refreshError="1"/>
      <sheetData sheetId="6"/>
      <sheetData sheetId="7">
        <row r="4">
          <cell r="C4" t="b">
            <v>1</v>
          </cell>
        </row>
        <row r="6">
          <cell r="C6" t="b">
            <v>1</v>
          </cell>
        </row>
        <row r="53">
          <cell r="C53" t="str">
            <v>Physician Network</v>
          </cell>
        </row>
        <row r="54">
          <cell r="C54" t="str">
            <v xml:space="preserve">PROVIDER PRACTICE </v>
          </cell>
        </row>
        <row r="55">
          <cell r="C55">
            <v>0</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25</v>
          </cell>
        </row>
      </sheetData>
      <sheetData sheetId="3"/>
      <sheetData sheetId="4">
        <row r="1">
          <cell r="A1" t="str">
            <v>Inpatient Medicaid Revenue Code Map to Medicare Cost Report Cost Centers</v>
          </cell>
        </row>
      </sheetData>
      <sheetData sheetId="5">
        <row r="1">
          <cell r="A1" t="str">
            <v>Outpatient Medicaid Revenue Code Map to Medicare Cost Report Cost Centers</v>
          </cell>
        </row>
      </sheetData>
      <sheetData sheetId="6"/>
      <sheetData sheetId="7"/>
      <sheetData sheetId="8" refreshError="1"/>
      <sheetData sheetId="9" refreshError="1"/>
      <sheetData sheetId="10">
        <row r="4">
          <cell r="B4" t="str">
            <v>Wkst. A Line #</v>
          </cell>
          <cell r="C4" t="str">
            <v>Cost Center/Physician Identifier</v>
          </cell>
          <cell r="D4" t="str">
            <v>Total Remuneration</v>
          </cell>
          <cell r="E4" t="str">
            <v>Professional Component</v>
          </cell>
        </row>
        <row r="5">
          <cell r="B5">
            <v>1</v>
          </cell>
          <cell r="C5">
            <v>2</v>
          </cell>
          <cell r="D5">
            <v>3</v>
          </cell>
          <cell r="E5">
            <v>4</v>
          </cell>
        </row>
        <row r="6">
          <cell r="B6">
            <v>25</v>
          </cell>
          <cell r="C6" t="str">
            <v>ROUTINE</v>
          </cell>
          <cell r="D6">
            <v>1560599</v>
          </cell>
          <cell r="E6">
            <v>1560599</v>
          </cell>
        </row>
        <row r="7">
          <cell r="B7">
            <v>31</v>
          </cell>
          <cell r="C7" t="str">
            <v>IRF</v>
          </cell>
          <cell r="D7">
            <v>109068</v>
          </cell>
          <cell r="E7">
            <v>0</v>
          </cell>
        </row>
        <row r="8">
          <cell r="B8">
            <v>37</v>
          </cell>
          <cell r="C8" t="str">
            <v>OR</v>
          </cell>
          <cell r="D8">
            <v>173450</v>
          </cell>
          <cell r="E8">
            <v>102000</v>
          </cell>
        </row>
        <row r="9">
          <cell r="B9">
            <v>41</v>
          </cell>
          <cell r="C9" t="str">
            <v>RADIOLOGY</v>
          </cell>
          <cell r="D9">
            <v>2500</v>
          </cell>
          <cell r="E9">
            <v>2500</v>
          </cell>
        </row>
        <row r="10">
          <cell r="B10">
            <v>53</v>
          </cell>
          <cell r="C10" t="str">
            <v>ELECTROCARDIOLOGY</v>
          </cell>
          <cell r="D10">
            <v>97701</v>
          </cell>
          <cell r="E10">
            <v>97701</v>
          </cell>
        </row>
        <row r="11">
          <cell r="B11">
            <v>59.08</v>
          </cell>
          <cell r="C11" t="str">
            <v>MRI</v>
          </cell>
          <cell r="D11">
            <v>109438</v>
          </cell>
          <cell r="E11">
            <v>109438</v>
          </cell>
        </row>
        <row r="12">
          <cell r="B12">
            <v>60</v>
          </cell>
          <cell r="C12" t="str">
            <v>SENIOR HEALTH</v>
          </cell>
          <cell r="D12">
            <v>1048403</v>
          </cell>
          <cell r="E12">
            <v>1048403</v>
          </cell>
        </row>
        <row r="13">
          <cell r="B13">
            <v>61</v>
          </cell>
          <cell r="C13" t="str">
            <v>ED</v>
          </cell>
          <cell r="D13">
            <v>135000</v>
          </cell>
          <cell r="E13">
            <v>0</v>
          </cell>
        </row>
        <row r="14">
          <cell r="B14">
            <v>0</v>
          </cell>
          <cell r="D14">
            <v>0</v>
          </cell>
          <cell r="E14">
            <v>0</v>
          </cell>
        </row>
        <row r="15">
          <cell r="B15">
            <v>0</v>
          </cell>
          <cell r="D15">
            <v>0</v>
          </cell>
          <cell r="E15">
            <v>0</v>
          </cell>
        </row>
        <row r="16">
          <cell r="B16">
            <v>0</v>
          </cell>
          <cell r="D16">
            <v>0</v>
          </cell>
          <cell r="E16">
            <v>0</v>
          </cell>
        </row>
        <row r="17">
          <cell r="B17">
            <v>0</v>
          </cell>
          <cell r="D17">
            <v>0</v>
          </cell>
          <cell r="E17">
            <v>0</v>
          </cell>
        </row>
        <row r="18">
          <cell r="B18">
            <v>0</v>
          </cell>
          <cell r="D18">
            <v>0</v>
          </cell>
          <cell r="E18">
            <v>0</v>
          </cell>
        </row>
        <row r="19">
          <cell r="B19">
            <v>0</v>
          </cell>
          <cell r="D19">
            <v>0</v>
          </cell>
          <cell r="E19">
            <v>0</v>
          </cell>
        </row>
        <row r="20">
          <cell r="B20">
            <v>0</v>
          </cell>
          <cell r="D20">
            <v>0</v>
          </cell>
          <cell r="E20">
            <v>0</v>
          </cell>
        </row>
        <row r="21">
          <cell r="B21">
            <v>0</v>
          </cell>
          <cell r="D21">
            <v>0</v>
          </cell>
          <cell r="E21">
            <v>0</v>
          </cell>
        </row>
        <row r="22">
          <cell r="B22">
            <v>0</v>
          </cell>
          <cell r="D22">
            <v>0</v>
          </cell>
          <cell r="E22">
            <v>0</v>
          </cell>
        </row>
        <row r="23">
          <cell r="B23">
            <v>0</v>
          </cell>
          <cell r="D23">
            <v>0</v>
          </cell>
          <cell r="E23">
            <v>0</v>
          </cell>
        </row>
        <row r="24">
          <cell r="B24">
            <v>0</v>
          </cell>
          <cell r="D24">
            <v>0</v>
          </cell>
          <cell r="E24">
            <v>0</v>
          </cell>
        </row>
        <row r="25">
          <cell r="B25">
            <v>0</v>
          </cell>
          <cell r="D25">
            <v>0</v>
          </cell>
          <cell r="E25">
            <v>0</v>
          </cell>
        </row>
        <row r="26">
          <cell r="B26">
            <v>0</v>
          </cell>
          <cell r="D26">
            <v>0</v>
          </cell>
          <cell r="E26">
            <v>0</v>
          </cell>
        </row>
        <row r="27">
          <cell r="B27">
            <v>0</v>
          </cell>
          <cell r="D27">
            <v>0</v>
          </cell>
          <cell r="E27">
            <v>0</v>
          </cell>
        </row>
        <row r="28">
          <cell r="B28">
            <v>0</v>
          </cell>
          <cell r="D28">
            <v>0</v>
          </cell>
          <cell r="E28">
            <v>0</v>
          </cell>
        </row>
        <row r="29">
          <cell r="B29">
            <v>0</v>
          </cell>
          <cell r="D29">
            <v>0</v>
          </cell>
          <cell r="E29">
            <v>0</v>
          </cell>
        </row>
        <row r="30">
          <cell r="B30">
            <v>0</v>
          </cell>
          <cell r="D30">
            <v>0</v>
          </cell>
          <cell r="E30">
            <v>0</v>
          </cell>
        </row>
        <row r="31">
          <cell r="B31">
            <v>0</v>
          </cell>
          <cell r="D31">
            <v>0</v>
          </cell>
          <cell r="E31">
            <v>0</v>
          </cell>
        </row>
        <row r="32">
          <cell r="B32">
            <v>0</v>
          </cell>
          <cell r="D32">
            <v>0</v>
          </cell>
          <cell r="E32">
            <v>0</v>
          </cell>
        </row>
        <row r="33">
          <cell r="B33">
            <v>0</v>
          </cell>
          <cell r="D33">
            <v>0</v>
          </cell>
          <cell r="E33">
            <v>0</v>
          </cell>
        </row>
        <row r="34">
          <cell r="B34">
            <v>0</v>
          </cell>
          <cell r="D34">
            <v>0</v>
          </cell>
          <cell r="E34">
            <v>0</v>
          </cell>
        </row>
        <row r="35">
          <cell r="B35">
            <v>0</v>
          </cell>
          <cell r="D35">
            <v>0</v>
          </cell>
          <cell r="E35">
            <v>0</v>
          </cell>
        </row>
        <row r="36">
          <cell r="B36" t="str">
            <v>TOTAL</v>
          </cell>
          <cell r="D36">
            <v>3236159</v>
          </cell>
          <cell r="E36">
            <v>2920641</v>
          </cell>
        </row>
      </sheetData>
      <sheetData sheetId="11" refreshError="1"/>
      <sheetData sheetId="12" refreshError="1"/>
      <sheetData sheetId="13">
        <row r="1">
          <cell r="A1" t="str">
            <v xml:space="preserve">COMPUTATION OF RATIO OF COSTS TO CHARGES </v>
          </cell>
        </row>
      </sheetData>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HSW (3)"/>
      <sheetName val="Notes to HSW (2)"/>
      <sheetName val="AP CODING"/>
      <sheetName val="TALLY  (2)"/>
      <sheetName val="Scope Track"/>
      <sheetName val="CALCS"/>
      <sheetName val="G702"/>
      <sheetName val="G703"/>
      <sheetName val="Detail"/>
      <sheetName val="July 10438"/>
      <sheetName val="Staff Recap July"/>
      <sheetName val="SOV Worksheet"/>
      <sheetName val="JRC Cost"/>
      <sheetName val="June 10438"/>
      <sheetName val="Staff Recap June"/>
      <sheetName val="TALLY  (3)"/>
    </sheetNames>
    <sheetDataSet>
      <sheetData sheetId="0"/>
      <sheetData sheetId="1"/>
      <sheetData sheetId="2"/>
      <sheetData sheetId="3"/>
      <sheetData sheetId="4"/>
      <sheetData sheetId="5"/>
      <sheetData sheetId="6">
        <row r="1">
          <cell r="G1" t="str">
            <v>AIA DOCUMENT G702</v>
          </cell>
        </row>
      </sheetData>
      <sheetData sheetId="7">
        <row r="1">
          <cell r="G1" t="str">
            <v>AIA DOCUMENT G702</v>
          </cell>
        </row>
        <row r="10">
          <cell r="V10">
            <v>2.1999999999999999E-2</v>
          </cell>
          <cell r="AI10">
            <v>5.7099999999999998E-3</v>
          </cell>
        </row>
      </sheetData>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port"/>
      <sheetName val="KMC"/>
      <sheetName val="Whatcom"/>
      <sheetName val="UnitedGen"/>
      <sheetName val="SJMC"/>
      <sheetName val="PIMC"/>
      <sheetName val="oip"/>
      <sheetName val="oip kmc"/>
      <sheetName val="PHMG"/>
      <sheetName val="oip phmg"/>
    </sheetNames>
    <sheetDataSet>
      <sheetData sheetId="0" refreshError="1"/>
      <sheetData sheetId="1"/>
      <sheetData sheetId="2" refreshError="1"/>
      <sheetData sheetId="3">
        <row r="33">
          <cell r="B33">
            <v>2012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TA pull"/>
      <sheetName val="DATA bg (2)"/>
      <sheetName val="2011A"/>
      <sheetName val="Clinic Summary 11"/>
      <sheetName val="LISTS"/>
      <sheetName val="GL208"/>
      <sheetName val="GL209"/>
      <sheetName val="STAT CRSWLK"/>
      <sheetName val="STAT GL ACCTS"/>
      <sheetName val="fixes"/>
    </sheetNames>
    <sheetDataSet>
      <sheetData sheetId="0"/>
      <sheetData sheetId="1"/>
      <sheetData sheetId="2"/>
      <sheetData sheetId="3"/>
      <sheetData sheetId="4"/>
      <sheetData sheetId="5"/>
      <sheetData sheetId="6">
        <row r="1">
          <cell r="B1" t="str">
            <v>CO</v>
          </cell>
        </row>
        <row r="2">
          <cell r="A2" t="str">
            <v>2010ACTHRSLCR</v>
          </cell>
          <cell r="B2">
            <v>100</v>
          </cell>
        </row>
        <row r="3">
          <cell r="A3" t="str">
            <v>2010ACTHRSWHAT</v>
          </cell>
          <cell r="B3">
            <v>200</v>
          </cell>
        </row>
        <row r="4">
          <cell r="A4" t="str">
            <v>2011ACTHRSSEAR</v>
          </cell>
          <cell r="B4">
            <v>300</v>
          </cell>
        </row>
        <row r="5">
          <cell r="A5" t="str">
            <v>2010ACTHRSPHOR</v>
          </cell>
          <cell r="B5">
            <v>400</v>
          </cell>
        </row>
        <row r="6">
          <cell r="A6" t="str">
            <v>2010ACTHRSPHSR</v>
          </cell>
          <cell r="B6">
            <v>500</v>
          </cell>
        </row>
        <row r="7">
          <cell r="A7" t="str">
            <v>2010ACTHRSPHL</v>
          </cell>
          <cell r="B7">
            <v>600</v>
          </cell>
        </row>
        <row r="8">
          <cell r="A8" t="str">
            <v>2010ACTHRSSYSO</v>
          </cell>
          <cell r="B8">
            <v>800</v>
          </cell>
        </row>
        <row r="9">
          <cell r="A9" t="str">
            <v>2010ACTSTATLCR</v>
          </cell>
        </row>
        <row r="10">
          <cell r="A10" t="str">
            <v>2010ACTSTATWHAT</v>
          </cell>
        </row>
        <row r="11">
          <cell r="A11" t="str">
            <v>2011ACTSTATWHAT</v>
          </cell>
        </row>
        <row r="12">
          <cell r="A12" t="str">
            <v>2011ACTSTATSEAR</v>
          </cell>
        </row>
        <row r="13">
          <cell r="A13" t="str">
            <v>2010ACTSTATPHOR</v>
          </cell>
        </row>
        <row r="14">
          <cell r="A14" t="str">
            <v>2010ACTSTATPHSR</v>
          </cell>
        </row>
        <row r="15">
          <cell r="A15" t="str">
            <v>2010ACTSTATPHL</v>
          </cell>
        </row>
        <row r="16">
          <cell r="A16" t="str">
            <v>2010ACTSTATSYSO</v>
          </cell>
        </row>
      </sheetData>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Health Benchmarking"/>
      <sheetName val="PH OUT OF SCOPE Benchmarking"/>
      <sheetName val="Mapping"/>
      <sheetName val="Savings Summary"/>
      <sheetName val="Savings Breakdown"/>
      <sheetName val="FTEs by Dept. Series"/>
      <sheetName val="Dollars by Dept. Series"/>
      <sheetName val="FTE distribution"/>
      <sheetName val="PeaceHealth Peer Group"/>
      <sheetName val="PH OUT OF SCOPE Peer Group"/>
      <sheetName val="Overtime Analysis Dept."/>
      <sheetName val="Overtime Analysis Global"/>
      <sheetName val="Agency Analysis Global"/>
      <sheetName val="Volumes ----&gt;"/>
      <sheetName val="Volume by Month"/>
      <sheetName val="Facility Trend Data ---&gt;"/>
      <sheetName val="Facility Stats"/>
      <sheetName val="CMI"/>
      <sheetName val="G.II.1 Rev FY10&amp;11"/>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row r="10">
          <cell r="DB10" t="str">
            <v>25th %tile</v>
          </cell>
        </row>
        <row r="11">
          <cell r="DB11" t="str">
            <v>35th %tile</v>
          </cell>
        </row>
        <row r="12">
          <cell r="DB12" t="str">
            <v>50th %tile</v>
          </cell>
        </row>
        <row r="13">
          <cell r="DB13" t="str">
            <v>Capped Target</v>
          </cell>
        </row>
        <row r="14">
          <cell r="DB14" t="str">
            <v>FTE Reduction</v>
          </cell>
        </row>
        <row r="15">
          <cell r="DB15" t="str">
            <v>Other/Specialist</v>
          </cell>
        </row>
        <row r="16">
          <cell r="DB16" t="str">
            <v>Non-Benchmarked</v>
          </cell>
        </row>
        <row r="17">
          <cell r="DB17" t="str">
            <v>Client Target</v>
          </cell>
        </row>
        <row r="18">
          <cell r="DB18" t="str">
            <v>Current Performance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39995</v>
          </cell>
          <cell r="F1">
            <v>40026</v>
          </cell>
          <cell r="G1">
            <v>40057</v>
          </cell>
          <cell r="H1">
            <v>40087</v>
          </cell>
          <cell r="I1">
            <v>40118</v>
          </cell>
          <cell r="J1">
            <v>40148</v>
          </cell>
          <cell r="K1">
            <v>40179</v>
          </cell>
          <cell r="L1">
            <v>40210</v>
          </cell>
          <cell r="M1">
            <v>40238</v>
          </cell>
          <cell r="N1">
            <v>40269</v>
          </cell>
          <cell r="O1">
            <v>40299</v>
          </cell>
          <cell r="P1">
            <v>40330</v>
          </cell>
          <cell r="Q1">
            <v>40360</v>
          </cell>
          <cell r="R1">
            <v>40391</v>
          </cell>
          <cell r="S1">
            <v>40422</v>
          </cell>
          <cell r="T1">
            <v>40452</v>
          </cell>
          <cell r="U1">
            <v>40483</v>
          </cell>
        </row>
      </sheetData>
      <sheetData sheetId="24"/>
      <sheetData sheetId="25"/>
      <sheetData sheetId="26"/>
      <sheetData sheetId="27"/>
      <sheetData sheetId="28"/>
      <sheetData sheetId="29"/>
      <sheetData sheetId="30"/>
      <sheetData sheetId="31"/>
      <sheetData sheetId="32">
        <row r="2">
          <cell r="A2" t="str">
            <v>Major Teaching AdjDis gt 45k</v>
          </cell>
          <cell r="B2" t="str">
            <v>Default</v>
          </cell>
        </row>
        <row r="3">
          <cell r="A3" t="str">
            <v>Major Teaching AdjDis lt 45k</v>
          </cell>
          <cell r="B3" t="str">
            <v>Custom</v>
          </cell>
        </row>
        <row r="4">
          <cell r="A4" t="str">
            <v>MinorAndNon Teach AdjDis btw13k-18k CMI lt 115</v>
          </cell>
          <cell r="B4" t="str">
            <v>California</v>
          </cell>
        </row>
        <row r="5">
          <cell r="A5" t="str">
            <v>MinorAndNon Teach AdjDis btw13k-23k CMI btw115-130</v>
          </cell>
          <cell r="B5" t="str">
            <v>All Hospitals</v>
          </cell>
        </row>
        <row r="6">
          <cell r="A6" t="str">
            <v>MinorAndNon Teach AdjDis gtet 23k CMI btw 115-130</v>
          </cell>
        </row>
        <row r="7">
          <cell r="A7" t="str">
            <v>MinorAndNon Teach AdjDis gtet 13k CMI lt 115</v>
          </cell>
        </row>
        <row r="8">
          <cell r="A8" t="str">
            <v>MinorAndNon Teach AdjDis lt 13000 CMI btw 105-115</v>
          </cell>
        </row>
        <row r="9">
          <cell r="A9" t="str">
            <v>MinorAndNon Teach AdjDis lt 13000 CMI gtet 115</v>
          </cell>
        </row>
        <row r="10">
          <cell r="A10" t="str">
            <v>MinorAndNon Teach AdjDis lt 13000 CMI lt 105</v>
          </cell>
        </row>
        <row r="11">
          <cell r="A11" t="str">
            <v>MinorAndNon Teach AdjDisch btw 13-23k CMI gtet 130</v>
          </cell>
        </row>
        <row r="12">
          <cell r="A12" t="str">
            <v>MinorAndNon Teach AdjDisch btw 23-38k CMI gtet 130</v>
          </cell>
        </row>
        <row r="13">
          <cell r="A13" t="str">
            <v>MinorAndNon Teach AdjDisch gt 38k CMI gtet 130</v>
          </cell>
        </row>
        <row r="14">
          <cell r="A14" t="str">
            <v>Childrens Hospital</v>
          </cell>
        </row>
        <row r="15">
          <cell r="A15" t="str">
            <v>All Hospital and Facilities</v>
          </cell>
        </row>
        <row r="16">
          <cell r="A16" t="str">
            <v>Systems Only</v>
          </cell>
        </row>
      </sheetData>
      <sheetData sheetId="33">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s"/>
      <sheetName val="Stats for DOH"/>
      <sheetName val="Statistic"/>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 val="FY17-ARO Apr 2017"/>
    </sheetNames>
    <sheetDataSet>
      <sheetData sheetId="0"/>
      <sheetData sheetId="1">
        <row r="10">
          <cell r="C10" t="str">
            <v>ARO Accretion</v>
          </cell>
        </row>
      </sheetData>
      <sheetData sheetId="2">
        <row r="5">
          <cell r="B5" t="str">
            <v>J</v>
          </cell>
          <cell r="K5">
            <v>1</v>
          </cell>
        </row>
        <row r="6">
          <cell r="B6" t="str">
            <v>P</v>
          </cell>
          <cell r="K6">
            <v>5</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Summary"/>
      <sheetName val="Savings Breakdown"/>
      <sheetName val="FTEs by Dept. Series"/>
      <sheetName val="Dollars by Dept. Series"/>
      <sheetName val="FTE distribution"/>
      <sheetName val="Mapping"/>
      <sheetName val="Hospital Peer Group"/>
      <sheetName val="Hospital Benchmarking"/>
      <sheetName val="Overtime Analysis Dept."/>
      <sheetName val="Overtime Analysis Global"/>
      <sheetName val="Agency Analysis Global"/>
      <sheetName val="Volumes ----&gt;"/>
      <sheetName val="Volume by Month"/>
      <sheetName val="Facility Trend Data ---&gt;"/>
      <sheetName val="Facility Stats"/>
      <sheetName val="Discharges"/>
      <sheetName val="Patient Days"/>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amp; Rev"/>
      <sheetName val="SS-8 Deductions"/>
      <sheetName val="STAT"/>
      <sheetName val="Strata OP Visit"/>
      <sheetName val="Rev FC"/>
      <sheetName val="Strata EPIC PyMx"/>
      <sheetName val="BV_2501002130"/>
      <sheetName val="EPIC HB Other Ded Reclass"/>
      <sheetName val="MT Ded Reclass"/>
      <sheetName val="PHMG Ded Reclass"/>
      <sheetName val="WSHA Allocations"/>
      <sheetName val="Charity"/>
      <sheetName val="MediTech Stat "/>
      <sheetName val="MediTech Rev ZBA"/>
      <sheetName val="All Scripts"/>
      <sheetName val="PHMG"/>
    </sheetNames>
    <sheetDataSet>
      <sheetData sheetId="0">
        <row r="12">
          <cell r="P12">
            <v>121850321.33</v>
          </cell>
        </row>
      </sheetData>
      <sheetData sheetId="1" refreshError="1"/>
      <sheetData sheetId="2">
        <row r="4">
          <cell r="B4">
            <v>467</v>
          </cell>
        </row>
      </sheetData>
      <sheetData sheetId="3" refreshError="1"/>
      <sheetData sheetId="4">
        <row r="5">
          <cell r="G5">
            <v>916097.2684797768</v>
          </cell>
        </row>
      </sheetData>
      <sheetData sheetId="5" refreshError="1"/>
      <sheetData sheetId="6">
        <row r="19">
          <cell r="M19">
            <v>1577051</v>
          </cell>
        </row>
      </sheetData>
      <sheetData sheetId="7">
        <row r="5">
          <cell r="P5">
            <v>-717078.49999999988</v>
          </cell>
        </row>
      </sheetData>
      <sheetData sheetId="8" refreshError="1"/>
      <sheetData sheetId="9">
        <row r="13">
          <cell r="I13">
            <v>-6591.8</v>
          </cell>
        </row>
      </sheetData>
      <sheetData sheetId="10">
        <row r="20">
          <cell r="B20">
            <v>0.64793912258309538</v>
          </cell>
        </row>
      </sheetData>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10"/>
      <sheetName val="12610 05.10"/>
      <sheetName val="CLOSED PRJ"/>
      <sheetName val="RETIRED"/>
      <sheetName val="Reactivate - Transfer"/>
      <sheetName val="Reactivate - Transfer (2)"/>
    </sheetNames>
    <sheetDataSet>
      <sheetData sheetId="0"/>
      <sheetData sheetId="1" refreshError="1"/>
      <sheetData sheetId="2" refreshError="1"/>
      <sheetData sheetId="3"/>
      <sheetData sheetId="4">
        <row r="3">
          <cell r="J3">
            <v>14235.02</v>
          </cell>
        </row>
      </sheetData>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amples - Scenario Calcs"/>
      <sheetName val="Dept SIP Summary"/>
      <sheetName val="Initiative1"/>
      <sheetName val="Initiative2"/>
      <sheetName val="Initiative3"/>
      <sheetName val="Initiative4"/>
      <sheetName val="Initiative5"/>
      <sheetName val="Initiative6"/>
      <sheetName val="Initiative7"/>
      <sheetName val="Initiative8"/>
      <sheetName val="Initiative9"/>
      <sheetName val="Initiative10"/>
      <sheetName val="Drop-Down Lookups"/>
      <sheetName val="Avg Hourly Rate"/>
      <sheetName val="CC_Dept"/>
      <sheetName val="CC_Dept_Rates"/>
      <sheetName val="CC_Dept_Rates shows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(Choose Initiative Type from Drop-Down)</v>
          </cell>
        </row>
        <row r="6">
          <cell r="A6" t="str">
            <v xml:space="preserve">Align staff schedules to match demand and/or change patient scheduling </v>
          </cell>
        </row>
        <row r="7">
          <cell r="A7" t="str">
            <v>Change # staff assigned per procedure, per patient or per activity by implementing new staffing matrices and guidelines</v>
          </cell>
        </row>
        <row r="8">
          <cell r="A8" t="str">
            <v>Centralize, decentralize, or consolidate functions or number of sites/locations supported</v>
          </cell>
        </row>
        <row r="9">
          <cell r="A9" t="str">
            <v>Reduce hours of operation or coverage for department or selected functions within department</v>
          </cell>
        </row>
        <row r="10">
          <cell r="A10" t="str">
            <v>Implement new or increased technology to automate or streamline a process</v>
          </cell>
        </row>
        <row r="11">
          <cell r="A11" t="str">
            <v>Eliminate (or reduce) lower priority services or work</v>
          </cell>
        </row>
        <row r="12">
          <cell r="A12" t="str">
            <v>Outsource a function, process, position and/or department</v>
          </cell>
        </row>
        <row r="13">
          <cell r="A13" t="str">
            <v>Reassign work or cross-train staff</v>
          </cell>
        </row>
        <row r="14">
          <cell r="A14" t="str">
            <v>Reduce "indirect", overhead, administrative or specialty staff</v>
          </cell>
        </row>
        <row r="15">
          <cell r="A15" t="str">
            <v>Reduce overtime utilization</v>
          </cell>
        </row>
        <row r="16">
          <cell r="A16" t="str">
            <v xml:space="preserve">Redesign work to improve productivity and reduce bottlenecks  </v>
          </cell>
        </row>
        <row r="17">
          <cell r="A17" t="str">
            <v>Other: Please specify by typing in this cell</v>
          </cell>
        </row>
      </sheetData>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emp Rest Net Assets Recon"/>
      <sheetName val="Nancy Fry Notes"/>
      <sheetName val="Tables"/>
    </sheetNames>
    <sheetDataSet>
      <sheetData sheetId="0" refreshError="1"/>
      <sheetData sheetId="1">
        <row r="10">
          <cell r="C10" t="str">
            <v>10-SJHF Beneficial Interest</v>
          </cell>
        </row>
        <row r="18">
          <cell r="C18">
            <v>1</v>
          </cell>
        </row>
      </sheetData>
      <sheetData sheetId="2"/>
      <sheetData sheetId="3" refreshError="1"/>
      <sheetData sheetId="4">
        <row r="5">
          <cell r="B5" t="str">
            <v>J</v>
          </cell>
          <cell r="E5" t="str">
            <v>N</v>
          </cell>
          <cell r="H5" t="str">
            <v>N</v>
          </cell>
          <cell r="K5">
            <v>1</v>
          </cell>
        </row>
        <row r="6">
          <cell r="B6" t="str">
            <v>P</v>
          </cell>
          <cell r="E6" t="str">
            <v>Y</v>
          </cell>
          <cell r="H6" t="str">
            <v>I</v>
          </cell>
          <cell r="K6">
            <v>5</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ransmittal"/>
      <sheetName val="NWNW Bud15detail byCommunity"/>
      <sheetName val="Stats for DOH"/>
      <sheetName val="Beds"/>
    </sheetNames>
    <sheetDataSet>
      <sheetData sheetId="0"/>
      <sheetData sheetId="1" refreshError="1"/>
      <sheetData sheetId="2"/>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1st qtr)"/>
      <sheetName val="Summary"/>
      <sheetName val="Calculator (SPECIAL)"/>
      <sheetName val="Calculator (Monthly)"/>
      <sheetName val="Calculator (Quarterly)"/>
      <sheetName val="Calculator (Annual)"/>
      <sheetName val="Percentile &amp; % by Specialty"/>
      <sheetName val="MGMA Data"/>
      <sheetName val="FTE MASTER"/>
      <sheetName val="1Q09 wRVUs"/>
      <sheetName val="Payouts"/>
      <sheetName val="wRVU Budget"/>
      <sheetName val="Physician RVUs"/>
      <sheetName val="Summary Linked Table"/>
      <sheetName val="Descriptive"/>
      <sheetName val="Gynecology Only"/>
      <sheetName val="Oncology Only"/>
      <sheetName val="Oncology Descriptive"/>
      <sheetName val="Gynecology Descriptive"/>
    </sheetNames>
    <sheetDataSet>
      <sheetData sheetId="0">
        <row r="49">
          <cell r="X49" t="str">
            <v>BAN MD,STEVEN</v>
          </cell>
        </row>
      </sheetData>
      <sheetData sheetId="1"/>
      <sheetData sheetId="2">
        <row r="154">
          <cell r="AE154" t="str">
            <v>BERRY MD,DONALD F</v>
          </cell>
          <cell r="AF154">
            <v>0</v>
          </cell>
          <cell r="AG154">
            <v>4676</v>
          </cell>
          <cell r="AH154">
            <v>5186</v>
          </cell>
          <cell r="AI154">
            <v>5927</v>
          </cell>
          <cell r="AJ154">
            <v>6730</v>
          </cell>
          <cell r="AK154">
            <v>7843</v>
          </cell>
          <cell r="AL154">
            <v>8406</v>
          </cell>
        </row>
        <row r="155">
          <cell r="AE155" t="str">
            <v>DIESTELHORST MD,JAMES B</v>
          </cell>
          <cell r="AF155">
            <v>0</v>
          </cell>
          <cell r="AG155">
            <v>4762</v>
          </cell>
          <cell r="AH155">
            <v>5332</v>
          </cell>
          <cell r="AI155">
            <v>5818</v>
          </cell>
          <cell r="AJ155">
            <v>6581</v>
          </cell>
          <cell r="AK155">
            <v>7661</v>
          </cell>
          <cell r="AL155">
            <v>8199</v>
          </cell>
        </row>
        <row r="156">
          <cell r="AE156" t="str">
            <v>MORISON MD,DAVID S</v>
          </cell>
          <cell r="AF156">
            <v>0</v>
          </cell>
          <cell r="AG156">
            <v>4642</v>
          </cell>
          <cell r="AH156">
            <v>5066</v>
          </cell>
          <cell r="AI156">
            <v>6434</v>
          </cell>
          <cell r="AJ156">
            <v>7486</v>
          </cell>
          <cell r="AK156">
            <v>8493</v>
          </cell>
          <cell r="AL156">
            <v>8980</v>
          </cell>
        </row>
        <row r="157">
          <cell r="AE157" t="str">
            <v>SELTZER MD,JANET</v>
          </cell>
          <cell r="AF157">
            <v>0</v>
          </cell>
          <cell r="AG157">
            <v>4794</v>
          </cell>
          <cell r="AH157">
            <v>5377</v>
          </cell>
          <cell r="AI157">
            <v>5844</v>
          </cell>
          <cell r="AJ157">
            <v>6625</v>
          </cell>
          <cell r="AK157">
            <v>7676</v>
          </cell>
          <cell r="AL157">
            <v>8192</v>
          </cell>
        </row>
        <row r="158">
          <cell r="AE158" t="str">
            <v>LAM MD,KELVIN N</v>
          </cell>
          <cell r="AG158">
            <v>4642</v>
          </cell>
          <cell r="AH158">
            <v>5066</v>
          </cell>
          <cell r="AI158">
            <v>6434</v>
          </cell>
          <cell r="AJ158">
            <v>7486</v>
          </cell>
          <cell r="AK158">
            <v>8493</v>
          </cell>
          <cell r="AL158">
            <v>8980</v>
          </cell>
        </row>
        <row r="159">
          <cell r="AE159" t="str">
            <v>THORSON MD,STUART H</v>
          </cell>
          <cell r="AG159">
            <v>4762</v>
          </cell>
          <cell r="AH159">
            <v>5332</v>
          </cell>
          <cell r="AI159">
            <v>5818</v>
          </cell>
          <cell r="AJ159">
            <v>6581</v>
          </cell>
          <cell r="AK159">
            <v>7661</v>
          </cell>
          <cell r="AL159">
            <v>8199</v>
          </cell>
        </row>
      </sheetData>
      <sheetData sheetId="3"/>
      <sheetData sheetId="4">
        <row r="4">
          <cell r="S4">
            <v>26572.058200000112</v>
          </cell>
        </row>
      </sheetData>
      <sheetData sheetId="5"/>
      <sheetData sheetId="6"/>
      <sheetData sheetId="7">
        <row r="2">
          <cell r="A2" t="str">
            <v>ALLERGY &amp; IMMUNOLOGY</v>
          </cell>
        </row>
      </sheetData>
      <sheetData sheetId="8"/>
      <sheetData sheetId="9"/>
      <sheetData sheetId="10"/>
      <sheetData sheetId="11">
        <row r="28">
          <cell r="A28" t="str">
            <v>ALLERGY &amp; IMMUNOLOGY</v>
          </cell>
        </row>
      </sheetData>
      <sheetData sheetId="12"/>
      <sheetData sheetId="13"/>
      <sheetData sheetId="14">
        <row r="5">
          <cell r="B5" t="str">
            <v>BAN MD,STEVEN</v>
          </cell>
        </row>
      </sheetData>
      <sheetData sheetId="15"/>
      <sheetData sheetId="16">
        <row r="6">
          <cell r="A6" t="str">
            <v>Row Labels</v>
          </cell>
        </row>
      </sheetData>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1 Report"/>
    </sheetNames>
    <sheetDataSet>
      <sheetData sheetId="0">
        <row r="1">
          <cell r="A1" t="str">
            <v>MEALS SERVED</v>
          </cell>
        </row>
        <row r="2">
          <cell r="A2" t="str">
            <v xml:space="preserve">WEEK OF </v>
          </cell>
        </row>
        <row r="4">
          <cell r="A4" t="str">
            <v>DIETARY MEALS</v>
          </cell>
          <cell r="D4" t="str">
            <v>/ 3.50</v>
          </cell>
          <cell r="E4" t="str">
            <v>=</v>
          </cell>
          <cell r="F4">
            <v>0</v>
          </cell>
        </row>
        <row r="5">
          <cell r="A5" t="str">
            <v>DOCTOR MEALS</v>
          </cell>
          <cell r="D5" t="str">
            <v>/ 3.50</v>
          </cell>
          <cell r="E5" t="str">
            <v>=</v>
          </cell>
          <cell r="F5">
            <v>0</v>
          </cell>
        </row>
        <row r="6">
          <cell r="A6" t="str">
            <v>DEPT. CHARGES</v>
          </cell>
          <cell r="D6" t="str">
            <v>/ 3.50</v>
          </cell>
          <cell r="E6" t="str">
            <v>=</v>
          </cell>
          <cell r="F6">
            <v>0</v>
          </cell>
        </row>
        <row r="7">
          <cell r="A7" t="str">
            <v>VOLUNTEER</v>
          </cell>
          <cell r="D7" t="str">
            <v>/ 3.50</v>
          </cell>
          <cell r="E7" t="str">
            <v>=</v>
          </cell>
          <cell r="F7">
            <v>0</v>
          </cell>
        </row>
        <row r="8">
          <cell r="A8" t="str">
            <v>VENDING</v>
          </cell>
          <cell r="D8" t="str">
            <v>/ 3.50</v>
          </cell>
          <cell r="E8" t="str">
            <v>=</v>
          </cell>
          <cell r="F8">
            <v>0</v>
          </cell>
        </row>
        <row r="9">
          <cell r="A9" t="str">
            <v>CATERING</v>
          </cell>
          <cell r="D9" t="str">
            <v>/ 3.50</v>
          </cell>
          <cell r="E9" t="str">
            <v>=</v>
          </cell>
          <cell r="F9">
            <v>0</v>
          </cell>
        </row>
        <row r="10">
          <cell r="A10" t="str">
            <v>CAFETERIA CASH</v>
          </cell>
          <cell r="D10" t="str">
            <v>/ 3.50</v>
          </cell>
          <cell r="E10" t="str">
            <v>=</v>
          </cell>
          <cell r="F10">
            <v>0</v>
          </cell>
        </row>
        <row r="11">
          <cell r="A11" t="str">
            <v>TECH TIME</v>
          </cell>
          <cell r="D11" t="str">
            <v>/ 3.50</v>
          </cell>
          <cell r="E11" t="str">
            <v>=</v>
          </cell>
          <cell r="F11">
            <v>0</v>
          </cell>
        </row>
        <row r="13">
          <cell r="A13" t="str">
            <v>TOTAL</v>
          </cell>
          <cell r="B13">
            <v>0</v>
          </cell>
          <cell r="F13">
            <v>0</v>
          </cell>
        </row>
        <row r="15">
          <cell r="A15" t="str">
            <v>PATIENT MEALS</v>
          </cell>
          <cell r="D15" t="str">
            <v>*2.80</v>
          </cell>
          <cell r="E15" t="str">
            <v>=</v>
          </cell>
          <cell r="F15">
            <v>0</v>
          </cell>
        </row>
        <row r="16">
          <cell r="D16" t="str">
            <v>*2.80</v>
          </cell>
          <cell r="F16">
            <v>0</v>
          </cell>
        </row>
        <row r="17">
          <cell r="A17" t="str">
            <v xml:space="preserve">                                                                                                                                                                     </v>
          </cell>
          <cell r="F17">
            <v>0</v>
          </cell>
        </row>
        <row r="19">
          <cell r="A19" t="str">
            <v>TOTAL FOOD COST/WEEK</v>
          </cell>
          <cell r="C19" t="str">
            <v>TOTAL MEALS</v>
          </cell>
          <cell r="F19" t="str">
            <v>TOTAL FOOD COST/MEAL</v>
          </cell>
        </row>
        <row r="20">
          <cell r="C20">
            <v>0</v>
          </cell>
          <cell r="F20" t="e">
            <v>#DIV/0!</v>
          </cell>
        </row>
        <row r="23">
          <cell r="A23" t="str">
            <v xml:space="preserve"> </v>
          </cell>
          <cell r="C23" t="str">
            <v>WEEKLY PRODUCTIVITY MONITOR</v>
          </cell>
        </row>
        <row r="24">
          <cell r="A24" t="str">
            <v>DIETARY/CAFETERIA</v>
          </cell>
          <cell r="C24" t="str">
            <v>MEALS</v>
          </cell>
        </row>
        <row r="25">
          <cell r="A25" t="str">
            <v xml:space="preserve">  DEPARTMENT</v>
          </cell>
          <cell r="C25" t="str">
            <v>UNITS OF MEASURE</v>
          </cell>
          <cell r="G25" t="str">
            <v>2/1/98</v>
          </cell>
        </row>
        <row r="26">
          <cell r="A26">
            <v>0</v>
          </cell>
          <cell r="D26">
            <v>1100</v>
          </cell>
          <cell r="G26" t="e">
            <v>#DIV/0!</v>
          </cell>
        </row>
        <row r="27">
          <cell r="A27" t="str">
            <v>NO OF UNITS OF MEASURE</v>
          </cell>
          <cell r="D27" t="str">
            <v>HOURS WORKED</v>
          </cell>
          <cell r="G27" t="str">
            <v>ACTUAL HOURS</v>
          </cell>
        </row>
        <row r="28">
          <cell r="G28" t="str">
            <v>PER UNIT OF MEAS.</v>
          </cell>
        </row>
        <row r="30">
          <cell r="A30">
            <v>0.22420000000000001</v>
          </cell>
          <cell r="B30" t="str">
            <v xml:space="preserve"> </v>
          </cell>
          <cell r="D30" t="str">
            <v>100%</v>
          </cell>
          <cell r="G30" t="e">
            <v>#DIV/0!</v>
          </cell>
        </row>
        <row r="31">
          <cell r="A31" t="str">
            <v>BUDGETED HOURS PER UNIT</v>
          </cell>
          <cell r="D31" t="str">
            <v>BUDGETED PROD.</v>
          </cell>
          <cell r="G31" t="str">
            <v>ACTUAL PROD.</v>
          </cell>
        </row>
        <row r="34">
          <cell r="A34" t="str">
            <v>EXPLANATION IF BELOW 100%: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 Pmt Ltr"/>
      <sheetName val="Over Pmt Ltr"/>
      <sheetName val="Rate Chg Request"/>
      <sheetName val="Database_AP_AR"/>
      <sheetName val="Provider Tax Actg"/>
      <sheetName val="Non-Provider Tax Actg"/>
      <sheetName val="Provider Tax"/>
      <sheetName val="Settlement Summary"/>
      <sheetName val="Payment Detail"/>
      <sheetName val="Medicaid RCCs"/>
      <sheetName val="IP Per Diems"/>
      <sheetName val="Revenue Code Map to MCR Line No"/>
      <sheetName val="Settlement Detail"/>
      <sheetName val="Outlier Detail"/>
      <sheetName val="Interim Rates"/>
      <sheetName val="Historical Rates"/>
      <sheetName val="S-3,1"/>
      <sheetName val="A-8"/>
      <sheetName val="A-8-2"/>
      <sheetName val="B, Pt1"/>
      <sheetName val="C, Pt1"/>
      <sheetName val="D-1,Pt2 (Hosp)"/>
      <sheetName val="D-1,Pt1 (Hosp)"/>
      <sheetName val="D-1,Pt1 (Sub1)"/>
      <sheetName val="D-1,Pt1 (Sub2)"/>
      <sheetName val="Bal Due Provider Ltr"/>
      <sheetName val="Bal Due DMAP Ltr"/>
      <sheetName val="IP Rev Code to MCR Cost Cntrs"/>
      <sheetName val="OP Rev Code to MCR Cost Cntrs"/>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110.0000"/>
      <sheetName val="10110.0006"/>
      <sheetName val="10110.0007"/>
      <sheetName val="10110.0009"/>
      <sheetName val="10120.0001"/>
      <sheetName val="10140.0000"/>
      <sheetName val="10170.0000"/>
      <sheetName val="11150.0000"/>
      <sheetName val="11150.0001"/>
      <sheetName val="11159.000X"/>
      <sheetName val="Interest"/>
      <sheetName val="10300.0000"/>
      <sheetName val="Sheet5"/>
      <sheetName val="10300.0003 "/>
      <sheetName val="Antrim-Phamis"/>
      <sheetName val="552"/>
      <sheetName val="10300.0015"/>
      <sheetName val="10301.0000 "/>
      <sheetName val="10301.0015"/>
      <sheetName val="10305.0000"/>
      <sheetName val="10305.0015"/>
      <sheetName val="10306.0000"/>
      <sheetName val="10320.0001"/>
      <sheetName val="10320.0003"/>
      <sheetName val="10320.0005"/>
      <sheetName val="10590.0000"/>
      <sheetName val="QB to GL"/>
      <sheetName val="10600.0000"/>
      <sheetName val="10630.000 &amp; 10631.0000"/>
      <sheetName val="10670.0000"/>
      <sheetName val="Budget est."/>
      <sheetName val="10670.0004"/>
      <sheetName val="10670.0005"/>
      <sheetName val="10670.0013"/>
      <sheetName val="10670.0014"/>
      <sheetName val="10670.0053"/>
      <sheetName val="10670.0065"/>
      <sheetName val="10670.0066"/>
      <sheetName val="10670.0099"/>
      <sheetName val="10680.0009"/>
      <sheetName val="10680.0028"/>
      <sheetName val="10699.0099"/>
      <sheetName val="10800.XXXX"/>
      <sheetName val="10900.0000"/>
      <sheetName val="10900.0001"/>
      <sheetName val="10900.0002"/>
      <sheetName val="10900.0003"/>
      <sheetName val="11810.0000"/>
      <sheetName val="Goodwill"/>
      <sheetName val="Beneficial Interest"/>
      <sheetName val="20210.0000"/>
      <sheetName val="20220.0000"/>
      <sheetName val="20220.0001"/>
      <sheetName val="20220.0002"/>
      <sheetName val="20220.0010"/>
      <sheetName val="20220.0019"/>
      <sheetName val="20310.0000"/>
      <sheetName val="20310.0001"/>
      <sheetName val="20310.0005"/>
      <sheetName val="20330.0000"/>
      <sheetName val="20340.0000"/>
      <sheetName val="20350.0000"/>
      <sheetName val="20380.0001"/>
      <sheetName val="20380.0004"/>
      <sheetName val="20380.0024"/>
      <sheetName val="20380.0028"/>
      <sheetName val="20380.0041"/>
      <sheetName val="20410.0000"/>
      <sheetName val="20410.0010"/>
      <sheetName val="21100.0001"/>
      <sheetName val="21100.0002"/>
      <sheetName val="21100.0003"/>
      <sheetName val="22300.0000 &amp; 20410.0000"/>
      <sheetName val="22500.0002"/>
      <sheetName val="22600.0012(new)"/>
      <sheetName val="22600.0012"/>
      <sheetName val="26710.0000"/>
      <sheetName val="Fund Balance FY03"/>
      <sheetName val="Fund Balance FY04"/>
      <sheetName val="26712.0000"/>
      <sheetName val="26714.0000"/>
      <sheetName val="26729.0000"/>
      <sheetName val="26735.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s>
    <sheetDataSet>
      <sheetData sheetId="0" refreshError="1"/>
      <sheetData sheetId="1" refreshError="1"/>
      <sheetData sheetId="2">
        <row r="11">
          <cell r="B11">
            <v>1</v>
          </cell>
        </row>
        <row r="12">
          <cell r="B12">
            <v>2</v>
          </cell>
        </row>
        <row r="13">
          <cell r="B13">
            <v>3</v>
          </cell>
        </row>
        <row r="14">
          <cell r="B14">
            <v>4</v>
          </cell>
        </row>
        <row r="15">
          <cell r="B15">
            <v>5</v>
          </cell>
        </row>
        <row r="16">
          <cell r="B16">
            <v>6</v>
          </cell>
        </row>
        <row r="17">
          <cell r="B17">
            <v>7</v>
          </cell>
        </row>
        <row r="18">
          <cell r="B18">
            <v>8</v>
          </cell>
        </row>
        <row r="19">
          <cell r="B19">
            <v>9</v>
          </cell>
        </row>
        <row r="20">
          <cell r="B20">
            <v>10</v>
          </cell>
        </row>
        <row r="21">
          <cell r="B21">
            <v>11</v>
          </cell>
        </row>
        <row r="22">
          <cell r="B22">
            <v>12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Report"/>
      <sheetName val="Charts"/>
      <sheetName val="Capital"/>
      <sheetName val="SPMRatings"/>
      <sheetName val="Instructions"/>
      <sheetName val="User"/>
      <sheetName val="Ratios"/>
      <sheetName val="CaseMix"/>
      <sheetName val="KMC"/>
      <sheetName val="Orientation"/>
      <sheetName val="RptClose"/>
      <sheetName val="Hidden"/>
      <sheetName val="Whatcom"/>
      <sheetName val="UnitedGen"/>
      <sheetName val="SJMC"/>
      <sheetName val="PIMC"/>
      <sheetName val="PHMG"/>
      <sheetName val="oip phmg"/>
      <sheetName val="oip"/>
      <sheetName val="oip kmc"/>
      <sheetName val="Settings"/>
      <sheetName val="Delivery"/>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refreshError="1"/>
      <sheetData sheetId="8"/>
      <sheetData sheetId="9"/>
      <sheetData sheetId="10">
        <row r="36">
          <cell r="G36">
            <v>2012</v>
          </cell>
        </row>
      </sheetData>
      <sheetData sheetId="11"/>
      <sheetData sheetId="12" refreshError="1"/>
      <sheetData sheetId="13"/>
      <sheetData sheetId="14">
        <row r="36">
          <cell r="G36">
            <v>2012</v>
          </cell>
        </row>
      </sheetData>
      <sheetData sheetId="15">
        <row r="36">
          <cell r="G36">
            <v>2012</v>
          </cell>
        </row>
      </sheetData>
      <sheetData sheetId="16">
        <row r="36">
          <cell r="G36">
            <v>2012</v>
          </cell>
        </row>
      </sheetData>
      <sheetData sheetId="17">
        <row r="36">
          <cell r="G36">
            <v>2012</v>
          </cell>
        </row>
      </sheetData>
      <sheetData sheetId="18">
        <row r="36">
          <cell r="G36">
            <v>2012</v>
          </cell>
        </row>
      </sheetData>
      <sheetData sheetId="19">
        <row r="36">
          <cell r="G36">
            <v>2012</v>
          </cell>
        </row>
      </sheetData>
      <sheetData sheetId="20">
        <row r="36">
          <cell r="G36">
            <v>2012</v>
          </cell>
        </row>
      </sheetData>
      <sheetData sheetId="21">
        <row r="36">
          <cell r="G36">
            <v>2012</v>
          </cell>
        </row>
      </sheetData>
      <sheetData sheetId="22">
        <row r="31">
          <cell r="C31" t="str">
            <v>Scenario=0</v>
          </cell>
        </row>
      </sheetData>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argets"/>
      <sheetName val="In Scope Dept Categories"/>
      <sheetName val="All Missing Stats Table 6-7-11"/>
      <sheetName val="Table Emailed to Carolyn"/>
      <sheetName val="Sheet1"/>
    </sheetNames>
    <sheetDataSet>
      <sheetData sheetId="0"/>
      <sheetData sheetId="1"/>
      <sheetData sheetId="2">
        <row r="14">
          <cell r="K14" t="str">
            <v>Under Investigation</v>
          </cell>
        </row>
        <row r="15">
          <cell r="K15" t="str">
            <v>Waiting for Stat from Finance</v>
          </cell>
        </row>
        <row r="16">
          <cell r="K16" t="str">
            <v>Waiting for Stat from Dept.</v>
          </cell>
        </row>
        <row r="17">
          <cell r="K17" t="str">
            <v>Resolved - Omit from Tracking</v>
          </cell>
        </row>
        <row r="18">
          <cell r="K18" t="str">
            <v>Resolved - Stats Received</v>
          </cell>
        </row>
      </sheetData>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3rd Party Rollforward"/>
      <sheetName val="Bad Debt"/>
      <sheetName val="B-1"/>
      <sheetName val="DME"/>
      <sheetName val="2013 DSH SSI"/>
      <sheetName val="2011 MAC adj "/>
      <sheetName val="2013 as filed CR"/>
      <sheetName val="FYE 2013"/>
      <sheetName val="Sheet1"/>
    </sheetNames>
    <sheetDataSet>
      <sheetData sheetId="0"/>
      <sheetData sheetId="1"/>
      <sheetData sheetId="2"/>
      <sheetData sheetId="3"/>
      <sheetData sheetId="4"/>
      <sheetData sheetId="5"/>
      <sheetData sheetId="6"/>
      <sheetData sheetId="7">
        <row r="32">
          <cell r="P32">
            <v>-466718</v>
          </cell>
        </row>
        <row r="33">
          <cell r="P33">
            <v>-3625733</v>
          </cell>
        </row>
        <row r="37">
          <cell r="P37">
            <v>0</v>
          </cell>
        </row>
        <row r="38">
          <cell r="P38">
            <v>372358</v>
          </cell>
        </row>
        <row r="39">
          <cell r="P39">
            <v>-3047386</v>
          </cell>
        </row>
        <row r="41">
          <cell r="P41">
            <v>0</v>
          </cell>
        </row>
        <row r="42">
          <cell r="P42">
            <v>-9840413</v>
          </cell>
        </row>
        <row r="94">
          <cell r="O94">
            <v>-466718</v>
          </cell>
        </row>
        <row r="95">
          <cell r="O95">
            <v>-3625733</v>
          </cell>
        </row>
      </sheetData>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Report"/>
      <sheetName val="User"/>
      <sheetName val="Settings"/>
      <sheetName val="Orientation"/>
      <sheetName val="Delivery"/>
      <sheetName val="Hidden"/>
    </sheetNames>
    <sheetDataSet>
      <sheetData sheetId="0" refreshError="1"/>
      <sheetData sheetId="1"/>
      <sheetData sheetId="2"/>
      <sheetData sheetId="3" refreshError="1"/>
      <sheetData sheetId="4">
        <row r="31">
          <cell r="C31" t="str">
            <v>DEPT.Network='NW'</v>
          </cell>
        </row>
      </sheetData>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2)"/>
      <sheetName val="Chart11"/>
      <sheetName val="1998"/>
      <sheetName val="Chart 11-29"/>
      <sheetName val="Chart1"/>
      <sheetName val="CHTDATA"/>
      <sheetName val="marketshare"/>
      <sheetName val="Chart4"/>
      <sheetName val="chtdata1"/>
      <sheetName val="Chart5"/>
      <sheetName val="Chart6"/>
      <sheetName val="bedsummary"/>
      <sheetName val="BED FORECAST"/>
      <sheetName val="Patient Day Summary"/>
      <sheetName val="chdata2"/>
      <sheetName val="bedneedCH"/>
      <sheetName val="servlinepieCH"/>
    </sheetNames>
    <sheetDataSet>
      <sheetData sheetId="0" refreshError="1"/>
      <sheetData sheetId="1" refreshError="1"/>
      <sheetData sheetId="2"/>
      <sheetData sheetId="3" refreshError="1"/>
      <sheetData sheetId="4" refreshError="1"/>
      <sheetData sheetId="5">
        <row r="4">
          <cell r="B4">
            <v>1997</v>
          </cell>
          <cell r="C4">
            <v>2000</v>
          </cell>
          <cell r="D4">
            <v>2005</v>
          </cell>
          <cell r="E4">
            <v>2010</v>
          </cell>
          <cell r="F4">
            <v>2015</v>
          </cell>
          <cell r="G4">
            <v>2020</v>
          </cell>
        </row>
        <row r="5">
          <cell r="A5" t="str">
            <v>Population</v>
          </cell>
          <cell r="B5">
            <v>200.65535566594176</v>
          </cell>
          <cell r="C5">
            <v>222.45622988085719</v>
          </cell>
          <cell r="D5">
            <v>237.08766659380998</v>
          </cell>
          <cell r="E5">
            <v>255.4443450641169</v>
          </cell>
          <cell r="F5">
            <v>277.794601086032</v>
          </cell>
          <cell r="G5">
            <v>302.83498826292913</v>
          </cell>
        </row>
        <row r="6">
          <cell r="A6" t="str">
            <v>Low</v>
          </cell>
          <cell r="B6">
            <v>200.65535566594176</v>
          </cell>
          <cell r="C6">
            <v>219.67344071824698</v>
          </cell>
          <cell r="D6">
            <v>220.16197415955403</v>
          </cell>
          <cell r="E6">
            <v>237.8327839191991</v>
          </cell>
          <cell r="F6">
            <v>244.01524635417331</v>
          </cell>
          <cell r="G6">
            <v>263.59181467686312</v>
          </cell>
        </row>
        <row r="7">
          <cell r="A7" t="str">
            <v>Medium</v>
          </cell>
          <cell r="B7">
            <v>201.09997251933098</v>
          </cell>
          <cell r="C7">
            <v>228.39096373753495</v>
          </cell>
          <cell r="D7">
            <v>252.21685389124499</v>
          </cell>
          <cell r="E7">
            <v>299.30243453011684</v>
          </cell>
          <cell r="F7">
            <v>334.11306330732236</v>
          </cell>
          <cell r="G7">
            <v>383.88441664955826</v>
          </cell>
        </row>
        <row r="8">
          <cell r="A8" t="str">
            <v>High</v>
          </cell>
          <cell r="B8">
            <v>200.65535566594176</v>
          </cell>
          <cell r="C8">
            <v>235.35122921775056</v>
          </cell>
          <cell r="D8">
            <v>264.82498315621007</v>
          </cell>
          <cell r="E8">
            <v>353.66207992312201</v>
          </cell>
          <cell r="F8">
            <v>454.78462967238028</v>
          </cell>
          <cell r="G8">
            <v>503.03780244999803</v>
          </cell>
        </row>
        <row r="9">
          <cell r="A9" t="str">
            <v>KPMG</v>
          </cell>
          <cell r="E9">
            <v>242</v>
          </cell>
        </row>
        <row r="10">
          <cell r="A10" t="str">
            <v>KPMG</v>
          </cell>
          <cell r="E10">
            <v>215</v>
          </cell>
        </row>
      </sheetData>
      <sheetData sheetId="6"/>
      <sheetData sheetId="7" refreshError="1"/>
      <sheetData sheetId="8"/>
      <sheetData sheetId="9" refreshError="1"/>
      <sheetData sheetId="10" refreshError="1"/>
      <sheetData sheetId="11"/>
      <sheetData sheetId="12"/>
      <sheetData sheetId="13"/>
      <sheetData sheetId="14"/>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4" t="s">
        <v>1231</v>
      </c>
      <c r="B1" s="225"/>
      <c r="C1" s="225"/>
      <c r="D1" s="225"/>
      <c r="E1" s="225"/>
      <c r="F1" s="225"/>
    </row>
    <row r="2" spans="1:6" ht="12.75" customHeight="1" x14ac:dyDescent="0.25">
      <c r="A2" s="225" t="s">
        <v>1232</v>
      </c>
      <c r="B2" s="225"/>
      <c r="C2" s="226"/>
      <c r="D2" s="225"/>
      <c r="E2" s="225"/>
      <c r="F2" s="225"/>
    </row>
    <row r="3" spans="1:6" ht="12.75" customHeight="1" x14ac:dyDescent="0.25">
      <c r="A3" s="195"/>
      <c r="C3" s="227"/>
    </row>
    <row r="4" spans="1:6" ht="12.75" customHeight="1" x14ac:dyDescent="0.25">
      <c r="C4" s="227"/>
    </row>
    <row r="5" spans="1:6" ht="12.75" customHeight="1" x14ac:dyDescent="0.25">
      <c r="A5" s="195" t="s">
        <v>1257</v>
      </c>
      <c r="C5" s="227"/>
    </row>
    <row r="6" spans="1:6" ht="12.75" customHeight="1" x14ac:dyDescent="0.25">
      <c r="A6" s="195" t="s">
        <v>0</v>
      </c>
      <c r="C6" s="227"/>
    </row>
    <row r="7" spans="1:6" ht="12.75" customHeight="1" x14ac:dyDescent="0.25">
      <c r="A7" s="195" t="s">
        <v>1</v>
      </c>
      <c r="C7" s="227"/>
    </row>
    <row r="8" spans="1:6" ht="12.75" customHeight="1" x14ac:dyDescent="0.25">
      <c r="C8" s="227"/>
    </row>
    <row r="9" spans="1:6" ht="12.75" customHeight="1" x14ac:dyDescent="0.25">
      <c r="C9" s="227"/>
    </row>
    <row r="10" spans="1:6" ht="12.75" customHeight="1" x14ac:dyDescent="0.25">
      <c r="A10" s="194" t="s">
        <v>1227</v>
      </c>
      <c r="C10" s="227"/>
    </row>
    <row r="11" spans="1:6" ht="12.75" customHeight="1" x14ac:dyDescent="0.25">
      <c r="A11" s="194" t="s">
        <v>1230</v>
      </c>
      <c r="C11" s="227"/>
    </row>
    <row r="12" spans="1:6" ht="12.75" customHeight="1" x14ac:dyDescent="0.25">
      <c r="C12" s="227"/>
    </row>
    <row r="13" spans="1:6" ht="12.75" customHeight="1" x14ac:dyDescent="0.25">
      <c r="C13" s="227"/>
    </row>
    <row r="14" spans="1:6" ht="12.75" customHeight="1" x14ac:dyDescent="0.25">
      <c r="A14" s="195" t="s">
        <v>2</v>
      </c>
      <c r="C14" s="227"/>
    </row>
    <row r="15" spans="1:6" ht="12.75" customHeight="1" x14ac:dyDescent="0.25">
      <c r="A15" s="195"/>
      <c r="C15" s="227"/>
    </row>
    <row r="16" spans="1:6" ht="12.75" customHeight="1" x14ac:dyDescent="0.25">
      <c r="A16" s="180" t="s">
        <v>1259</v>
      </c>
      <c r="C16" s="227"/>
      <c r="F16" s="274" t="s">
        <v>1258</v>
      </c>
    </row>
    <row r="17" spans="1:6" ht="12.75" customHeight="1" x14ac:dyDescent="0.25">
      <c r="A17" s="180" t="s">
        <v>1229</v>
      </c>
      <c r="C17" s="274" t="s">
        <v>1258</v>
      </c>
    </row>
    <row r="18" spans="1:6" ht="12.75" customHeight="1" x14ac:dyDescent="0.25">
      <c r="A18" s="220"/>
      <c r="C18" s="227"/>
    </row>
    <row r="19" spans="1:6" ht="12.75" customHeight="1" x14ac:dyDescent="0.25">
      <c r="C19" s="227"/>
    </row>
    <row r="20" spans="1:6" ht="12.75" customHeight="1" x14ac:dyDescent="0.25">
      <c r="A20" s="264" t="s">
        <v>1233</v>
      </c>
      <c r="B20" s="264"/>
      <c r="C20" s="275"/>
      <c r="D20" s="264"/>
      <c r="E20" s="264"/>
      <c r="F20" s="264"/>
    </row>
    <row r="21" spans="1:6" ht="22.5" customHeight="1" x14ac:dyDescent="0.25">
      <c r="A21" s="195"/>
      <c r="C21" s="227"/>
    </row>
    <row r="22" spans="1:6" ht="12.6" customHeight="1" x14ac:dyDescent="0.25">
      <c r="A22" s="228" t="s">
        <v>1253</v>
      </c>
      <c r="B22" s="229"/>
      <c r="C22" s="230"/>
      <c r="D22" s="228"/>
      <c r="E22" s="228"/>
    </row>
    <row r="23" spans="1:6" ht="12.6" customHeight="1" x14ac:dyDescent="0.25">
      <c r="B23" s="195"/>
      <c r="C23" s="227"/>
    </row>
    <row r="24" spans="1:6" ht="12.6" customHeight="1" x14ac:dyDescent="0.25">
      <c r="A24" s="231" t="s">
        <v>3</v>
      </c>
      <c r="C24" s="227"/>
    </row>
    <row r="25" spans="1:6" ht="12.6" customHeight="1" x14ac:dyDescent="0.25">
      <c r="A25" s="194" t="s">
        <v>1234</v>
      </c>
      <c r="C25" s="227"/>
    </row>
    <row r="26" spans="1:6" ht="12.6" customHeight="1" x14ac:dyDescent="0.25">
      <c r="A26" s="195" t="s">
        <v>4</v>
      </c>
      <c r="C26" s="227"/>
    </row>
    <row r="27" spans="1:6" ht="12.6" customHeight="1" x14ac:dyDescent="0.25">
      <c r="A27" s="194" t="s">
        <v>1235</v>
      </c>
      <c r="C27" s="227"/>
    </row>
    <row r="28" spans="1:6" ht="12.6" customHeight="1" x14ac:dyDescent="0.25">
      <c r="A28" s="195" t="s">
        <v>5</v>
      </c>
      <c r="C28" s="227"/>
    </row>
    <row r="29" spans="1:6" ht="12.6" customHeight="1" x14ac:dyDescent="0.25">
      <c r="A29" s="194"/>
      <c r="C29" s="227"/>
    </row>
    <row r="30" spans="1:6" ht="12.6" customHeight="1" x14ac:dyDescent="0.25">
      <c r="A30" s="180" t="s">
        <v>6</v>
      </c>
      <c r="C30" s="227"/>
    </row>
    <row r="31" spans="1:6" ht="12.6" customHeight="1" x14ac:dyDescent="0.25">
      <c r="A31" s="195" t="s">
        <v>7</v>
      </c>
      <c r="C31" s="227"/>
    </row>
    <row r="32" spans="1:6" ht="12.6" customHeight="1" x14ac:dyDescent="0.25">
      <c r="A32" s="195" t="s">
        <v>8</v>
      </c>
      <c r="C32" s="227"/>
    </row>
    <row r="33" spans="1:83" ht="12.6" customHeight="1" x14ac:dyDescent="0.25">
      <c r="A33" s="194" t="s">
        <v>1236</v>
      </c>
      <c r="C33" s="227"/>
    </row>
    <row r="34" spans="1:83" ht="12.6" customHeight="1" x14ac:dyDescent="0.25">
      <c r="A34" s="195" t="s">
        <v>9</v>
      </c>
      <c r="C34" s="227"/>
    </row>
    <row r="35" spans="1:83" ht="12.6" customHeight="1" x14ac:dyDescent="0.25">
      <c r="A35" s="195"/>
      <c r="C35" s="227"/>
    </row>
    <row r="36" spans="1:83" ht="12.6" customHeight="1" x14ac:dyDescent="0.25">
      <c r="A36" s="194" t="s">
        <v>1237</v>
      </c>
      <c r="C36" s="227"/>
    </row>
    <row r="37" spans="1:83" ht="12.6" customHeight="1" x14ac:dyDescent="0.25">
      <c r="A37" s="195" t="s">
        <v>1228</v>
      </c>
      <c r="C37" s="227"/>
    </row>
    <row r="38" spans="1:83" ht="12" customHeight="1" x14ac:dyDescent="0.25">
      <c r="A38" s="194"/>
      <c r="C38" s="227"/>
    </row>
    <row r="39" spans="1:83" ht="12.6" customHeight="1" x14ac:dyDescent="0.25">
      <c r="A39" s="195"/>
      <c r="C39" s="227"/>
    </row>
    <row r="40" spans="1:83" ht="12" customHeight="1" x14ac:dyDescent="0.25">
      <c r="A40" s="195"/>
      <c r="C40" s="227"/>
    </row>
    <row r="41" spans="1:83" ht="12" customHeight="1" x14ac:dyDescent="0.25">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25">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25">
      <c r="A43" s="195"/>
      <c r="C43" s="227"/>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1193</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4818671.4700000007</v>
      </c>
      <c r="C47" s="183">
        <v>0</v>
      </c>
      <c r="D47" s="183">
        <v>0</v>
      </c>
      <c r="E47" s="183">
        <v>659292.16000000003</v>
      </c>
      <c r="F47" s="183">
        <v>0</v>
      </c>
      <c r="G47" s="183">
        <v>0</v>
      </c>
      <c r="H47" s="183">
        <v>0</v>
      </c>
      <c r="I47" s="183">
        <v>0</v>
      </c>
      <c r="J47" s="183">
        <v>0</v>
      </c>
      <c r="K47" s="183">
        <v>0</v>
      </c>
      <c r="L47" s="183">
        <v>0</v>
      </c>
      <c r="M47" s="183">
        <v>0</v>
      </c>
      <c r="N47" s="183">
        <v>34492.019999999997</v>
      </c>
      <c r="O47" s="183">
        <v>0</v>
      </c>
      <c r="P47" s="183">
        <v>245200.31000000006</v>
      </c>
      <c r="Q47" s="183">
        <v>55282.06</v>
      </c>
      <c r="R47" s="183">
        <v>179.79999999999998</v>
      </c>
      <c r="S47" s="183">
        <v>32933.24</v>
      </c>
      <c r="T47" s="183">
        <v>218683.49000000005</v>
      </c>
      <c r="U47" s="183">
        <v>150801.74999999997</v>
      </c>
      <c r="V47" s="183">
        <v>0</v>
      </c>
      <c r="W47" s="183">
        <v>0</v>
      </c>
      <c r="X47" s="183">
        <v>63959.420000000006</v>
      </c>
      <c r="Y47" s="183">
        <v>247778.93000000002</v>
      </c>
      <c r="Z47" s="183">
        <v>145852</v>
      </c>
      <c r="AA47" s="183">
        <v>33270.659999999996</v>
      </c>
      <c r="AB47" s="183">
        <v>174152.62000000002</v>
      </c>
      <c r="AC47" s="183">
        <v>243793.97999999998</v>
      </c>
      <c r="AD47" s="183">
        <v>0</v>
      </c>
      <c r="AE47" s="183">
        <v>190247.38</v>
      </c>
      <c r="AF47" s="183">
        <v>0</v>
      </c>
      <c r="AG47" s="183">
        <v>383201.83999999997</v>
      </c>
      <c r="AH47" s="183">
        <v>0</v>
      </c>
      <c r="AI47" s="183">
        <v>20232.650000000001</v>
      </c>
      <c r="AJ47" s="183">
        <v>968951.72</v>
      </c>
      <c r="AK47" s="183">
        <v>0</v>
      </c>
      <c r="AL47" s="183">
        <v>0</v>
      </c>
      <c r="AM47" s="183">
        <v>0</v>
      </c>
      <c r="AN47" s="183">
        <v>0</v>
      </c>
      <c r="AO47" s="183">
        <v>0</v>
      </c>
      <c r="AP47" s="183">
        <v>10141.5</v>
      </c>
      <c r="AQ47" s="183">
        <v>0</v>
      </c>
      <c r="AR47" s="183">
        <v>0</v>
      </c>
      <c r="AS47" s="183">
        <v>0</v>
      </c>
      <c r="AT47" s="183">
        <v>0</v>
      </c>
      <c r="AU47" s="183">
        <v>0</v>
      </c>
      <c r="AV47" s="183">
        <v>0</v>
      </c>
      <c r="AW47" s="183">
        <v>0</v>
      </c>
      <c r="AX47" s="183">
        <v>0</v>
      </c>
      <c r="AY47" s="183">
        <v>177313.51</v>
      </c>
      <c r="AZ47" s="183">
        <v>0</v>
      </c>
      <c r="BA47" s="183">
        <v>13791.69</v>
      </c>
      <c r="BB47" s="183">
        <v>66284.76999999999</v>
      </c>
      <c r="BC47" s="183">
        <v>0</v>
      </c>
      <c r="BD47" s="183">
        <v>0</v>
      </c>
      <c r="BE47" s="183">
        <v>136926.53</v>
      </c>
      <c r="BF47" s="183">
        <v>118799.13</v>
      </c>
      <c r="BG47" s="183">
        <v>8364.15</v>
      </c>
      <c r="BH47" s="183">
        <v>0</v>
      </c>
      <c r="BI47" s="183">
        <v>0</v>
      </c>
      <c r="BJ47" s="183">
        <v>0</v>
      </c>
      <c r="BK47" s="183">
        <v>0</v>
      </c>
      <c r="BL47" s="183">
        <v>68742.02</v>
      </c>
      <c r="BM47" s="183">
        <v>0</v>
      </c>
      <c r="BN47" s="183">
        <v>135705.64999999997</v>
      </c>
      <c r="BO47" s="183">
        <v>2038.4399999999998</v>
      </c>
      <c r="BP47" s="183">
        <v>0</v>
      </c>
      <c r="BQ47" s="183">
        <v>0</v>
      </c>
      <c r="BR47" s="183">
        <v>13342.740000000002</v>
      </c>
      <c r="BS47" s="183">
        <v>14476.2</v>
      </c>
      <c r="BT47" s="183">
        <v>7806.59</v>
      </c>
      <c r="BU47" s="183">
        <v>0</v>
      </c>
      <c r="BV47" s="183">
        <v>0</v>
      </c>
      <c r="BW47" s="183">
        <v>10168.989999999998</v>
      </c>
      <c r="BX47" s="183">
        <v>0</v>
      </c>
      <c r="BY47" s="183">
        <v>166463.53000000003</v>
      </c>
      <c r="BZ47" s="183">
        <v>0</v>
      </c>
      <c r="CA47" s="183">
        <v>0</v>
      </c>
      <c r="CB47" s="183">
        <v>0</v>
      </c>
      <c r="CC47" s="183">
        <v>0</v>
      </c>
      <c r="CD47" s="191"/>
      <c r="CE47" s="191">
        <f>SUM(C47:CC47)</f>
        <v>4818671.4700000007</v>
      </c>
    </row>
    <row r="48" spans="1:83" ht="12.6" customHeight="1" x14ac:dyDescent="0.25">
      <c r="A48" s="175" t="s">
        <v>205</v>
      </c>
      <c r="B48" s="183">
        <v>-7410.88</v>
      </c>
      <c r="C48" s="236">
        <f>ROUND(((B48/CE61)*C61),0)</f>
        <v>0</v>
      </c>
      <c r="D48" s="236">
        <f>ROUND(((B48/CE61)*D61),0)</f>
        <v>0</v>
      </c>
      <c r="E48" s="191">
        <f>ROUND(((B48/CE61)*E61),0)</f>
        <v>-1019</v>
      </c>
      <c r="F48" s="191">
        <f>ROUND(((B48/CE61)*F61),0)</f>
        <v>0</v>
      </c>
      <c r="G48" s="191">
        <f>ROUND(((B48/CE61)*G61),0)</f>
        <v>0</v>
      </c>
      <c r="H48" s="191">
        <f>ROUND(((B48/CE61)*H61),0)</f>
        <v>0</v>
      </c>
      <c r="I48" s="191">
        <f>ROUND(((B48/CE61)*I61),0)</f>
        <v>0</v>
      </c>
      <c r="J48" s="191">
        <f>ROUND(((B48/CE61)*J61),0)</f>
        <v>0</v>
      </c>
      <c r="K48" s="191">
        <f>ROUND(((B48/CE61)*K61),0)</f>
        <v>0</v>
      </c>
      <c r="L48" s="191">
        <f>ROUND(((B48/CE61)*L61),0)</f>
        <v>0</v>
      </c>
      <c r="M48" s="191">
        <f>ROUND(((B48/CE61)*M61),0)</f>
        <v>0</v>
      </c>
      <c r="N48" s="191">
        <f>ROUND(((B48/CE61)*N61),0)</f>
        <v>-57</v>
      </c>
      <c r="O48" s="191">
        <f>ROUND(((B48/CE61)*O61),0)</f>
        <v>0</v>
      </c>
      <c r="P48" s="191">
        <f>ROUND(((B48/CE61)*P61),0)</f>
        <v>-330</v>
      </c>
      <c r="Q48" s="191">
        <f>ROUND(((B48/CE61)*Q61),0)</f>
        <v>-92</v>
      </c>
      <c r="R48" s="191">
        <f>ROUND(((B48/CE61)*R61),0)</f>
        <v>0</v>
      </c>
      <c r="S48" s="191">
        <f>ROUND(((B48/CE61)*S61),0)</f>
        <v>-53</v>
      </c>
      <c r="T48" s="191">
        <f>ROUND(((B48/CE61)*T61),0)</f>
        <v>-283</v>
      </c>
      <c r="U48" s="191">
        <f>ROUND(((B48/CE61)*U61),0)</f>
        <v>-215</v>
      </c>
      <c r="V48" s="191">
        <f>ROUND(((B48/CE61)*V61),0)</f>
        <v>0</v>
      </c>
      <c r="W48" s="191">
        <f>ROUND(((B48/CE61)*W61),0)</f>
        <v>0</v>
      </c>
      <c r="X48" s="191">
        <f>ROUND(((B48/CE61)*X61),0)</f>
        <v>-87</v>
      </c>
      <c r="Y48" s="191">
        <f>ROUND(((B48/CE61)*Y61),0)</f>
        <v>-355</v>
      </c>
      <c r="Z48" s="191">
        <f>ROUND(((B48/CE61)*Z61),0)</f>
        <v>-222</v>
      </c>
      <c r="AA48" s="191">
        <f>ROUND(((B48/CE61)*AA61),0)</f>
        <v>-43</v>
      </c>
      <c r="AB48" s="191">
        <f>ROUND(((B48/CE61)*AB61),0)</f>
        <v>-374</v>
      </c>
      <c r="AC48" s="191">
        <f>ROUND(((B48/CE61)*AC61),0)</f>
        <v>-273</v>
      </c>
      <c r="AD48" s="191">
        <f>ROUND(((B48/CE61)*AD61),0)</f>
        <v>0</v>
      </c>
      <c r="AE48" s="191">
        <f>ROUND(((B48/CE61)*AE61),0)</f>
        <v>-270</v>
      </c>
      <c r="AF48" s="191">
        <f>ROUND(((B48/CE61)*AF61),0)</f>
        <v>0</v>
      </c>
      <c r="AG48" s="191">
        <f>ROUND(((B48/CE61)*AG61),0)</f>
        <v>-657</v>
      </c>
      <c r="AH48" s="191">
        <f>ROUND(((B48/CE61)*AH61),0)</f>
        <v>0</v>
      </c>
      <c r="AI48" s="191">
        <f>ROUND(((B48/CE61)*AI61),0)</f>
        <v>-31</v>
      </c>
      <c r="AJ48" s="191">
        <f>ROUND(((B48/CE61)*AJ61),0)</f>
        <v>-1755</v>
      </c>
      <c r="AK48" s="191">
        <f>ROUND(((B48/CE61)*AK61),0)</f>
        <v>0</v>
      </c>
      <c r="AL48" s="191">
        <f>ROUND(((B48/CE61)*AL61),0)</f>
        <v>0</v>
      </c>
      <c r="AM48" s="191">
        <f>ROUND(((B48/CE61)*AM61),0)</f>
        <v>0</v>
      </c>
      <c r="AN48" s="191">
        <f>ROUND(((B48/CE61)*AN61),0)</f>
        <v>0</v>
      </c>
      <c r="AO48" s="191">
        <f>ROUND(((B48/CE61)*AO61),0)</f>
        <v>0</v>
      </c>
      <c r="AP48" s="191">
        <f>ROUND(((B48/CE61)*AP61),0)</f>
        <v>-14</v>
      </c>
      <c r="AQ48" s="191">
        <f>ROUND(((B48/CE61)*AQ61),0)</f>
        <v>0</v>
      </c>
      <c r="AR48" s="191">
        <f>ROUND(((B48/CE61)*AR61),0)</f>
        <v>0</v>
      </c>
      <c r="AS48" s="191">
        <f>ROUND(((B48/CE61)*AS61),0)</f>
        <v>0</v>
      </c>
      <c r="AT48" s="191">
        <f>ROUND(((B48/CE61)*AT61),0)</f>
        <v>0</v>
      </c>
      <c r="AU48" s="191">
        <f>ROUND(((B48/CE61)*AU61),0)</f>
        <v>0</v>
      </c>
      <c r="AV48" s="191">
        <f>ROUND(((B48/CE61)*AV61),0)</f>
        <v>0</v>
      </c>
      <c r="AW48" s="191">
        <f>ROUND(((B48/CE61)*AW61),0)</f>
        <v>0</v>
      </c>
      <c r="AX48" s="191">
        <f>ROUND(((B48/CE61)*AX61),0)</f>
        <v>0</v>
      </c>
      <c r="AY48" s="191">
        <f>ROUND(((B48/CE61)*AY61),0)</f>
        <v>-171</v>
      </c>
      <c r="AZ48" s="191">
        <f>ROUND(((B48/CE61)*AZ61),0)</f>
        <v>0</v>
      </c>
      <c r="BA48" s="191">
        <f>ROUND(((B48/CE61)*BA61),0)</f>
        <v>-15</v>
      </c>
      <c r="BB48" s="191">
        <f>ROUND(((B48/CE61)*BB61),0)</f>
        <v>-78</v>
      </c>
      <c r="BC48" s="191">
        <f>ROUND(((B48/CE61)*BC61),0)</f>
        <v>0</v>
      </c>
      <c r="BD48" s="191">
        <f>ROUND(((B48/CE61)*BD61),0)</f>
        <v>0</v>
      </c>
      <c r="BE48" s="191">
        <f>ROUND(((B48/CE61)*BE61),0)</f>
        <v>-149</v>
      </c>
      <c r="BF48" s="191">
        <f>ROUND(((B48/CE61)*BF61),0)</f>
        <v>-177</v>
      </c>
      <c r="BG48" s="191">
        <f>ROUND(((B48/CE61)*BG61),0)</f>
        <v>-28</v>
      </c>
      <c r="BH48" s="191">
        <f>ROUND(((B48/CE61)*BH61),0)</f>
        <v>0</v>
      </c>
      <c r="BI48" s="191">
        <f>ROUND(((B48/CE61)*BI61),0)</f>
        <v>0</v>
      </c>
      <c r="BJ48" s="191">
        <f>ROUND(((B48/CE61)*BJ61),0)</f>
        <v>0</v>
      </c>
      <c r="BK48" s="191">
        <f>ROUND(((B48/CE61)*BK61),0)</f>
        <v>0</v>
      </c>
      <c r="BL48" s="191">
        <f>ROUND(((B48/CE61)*BL61),0)</f>
        <v>-78</v>
      </c>
      <c r="BM48" s="191">
        <f>ROUND(((B48/CE61)*BM61),0)</f>
        <v>0</v>
      </c>
      <c r="BN48" s="191">
        <f>ROUND(((B48/CE61)*BN61),0)</f>
        <v>-186</v>
      </c>
      <c r="BO48" s="191">
        <f>ROUND(((B48/CE61)*BO61),0)</f>
        <v>-3</v>
      </c>
      <c r="BP48" s="191">
        <f>ROUND(((B48/CE61)*BP61),0)</f>
        <v>0</v>
      </c>
      <c r="BQ48" s="191">
        <f>ROUND(((B48/CE61)*BQ61),0)</f>
        <v>0</v>
      </c>
      <c r="BR48" s="191">
        <f>ROUND(((B48/CE61)*BR61),0)</f>
        <v>-15</v>
      </c>
      <c r="BS48" s="191">
        <f>ROUND(((B48/CE61)*BS61),0)</f>
        <v>-14</v>
      </c>
      <c r="BT48" s="191">
        <f>ROUND(((B48/CE61)*BT61),0)</f>
        <v>-18</v>
      </c>
      <c r="BU48" s="191">
        <f>ROUND(((B48/CE61)*BU61),0)</f>
        <v>0</v>
      </c>
      <c r="BV48" s="191">
        <f>ROUND(((B48/CE61)*BV61),0)</f>
        <v>0</v>
      </c>
      <c r="BW48" s="191">
        <f>ROUND(((B48/CE61)*BW61),0)</f>
        <v>-21</v>
      </c>
      <c r="BX48" s="191">
        <f>ROUND(((B48/CE61)*BX61),0)</f>
        <v>0</v>
      </c>
      <c r="BY48" s="191">
        <f>ROUND(((B48/CE61)*BY61),0)</f>
        <v>-330</v>
      </c>
      <c r="BZ48" s="191">
        <f>ROUND(((B48/CE61)*BZ61),0)</f>
        <v>0</v>
      </c>
      <c r="CA48" s="191">
        <f>ROUND(((B48/CE61)*CA61),0)</f>
        <v>0</v>
      </c>
      <c r="CB48" s="191">
        <f>ROUND(((B48/CE61)*CB61),0)</f>
        <v>0</v>
      </c>
      <c r="CC48" s="191">
        <f>ROUND(((B48/CE61)*CC61),0)</f>
        <v>0</v>
      </c>
      <c r="CD48" s="191"/>
      <c r="CE48" s="191">
        <f>SUM(C48:CD48)</f>
        <v>-7413</v>
      </c>
    </row>
    <row r="49" spans="1:84" ht="12.6" customHeight="1" x14ac:dyDescent="0.25">
      <c r="A49" s="175" t="s">
        <v>206</v>
      </c>
      <c r="B49" s="191">
        <f>B47+B48</f>
        <v>4811260.5900000008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 customHeight="1" x14ac:dyDescent="0.25">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 customHeight="1" x14ac:dyDescent="0.25">
      <c r="A51" s="171" t="s">
        <v>207</v>
      </c>
      <c r="B51" s="183">
        <v>2141632.6399999997</v>
      </c>
      <c r="C51" s="183">
        <v>0</v>
      </c>
      <c r="D51" s="183">
        <v>2237.7799999999997</v>
      </c>
      <c r="E51" s="183">
        <v>76768.27</v>
      </c>
      <c r="F51" s="183">
        <v>0</v>
      </c>
      <c r="G51" s="183">
        <v>0</v>
      </c>
      <c r="H51" s="183">
        <v>0</v>
      </c>
      <c r="I51" s="183">
        <v>0</v>
      </c>
      <c r="J51" s="183">
        <v>0</v>
      </c>
      <c r="K51" s="183">
        <v>0</v>
      </c>
      <c r="L51" s="183">
        <v>0</v>
      </c>
      <c r="M51" s="183">
        <v>0</v>
      </c>
      <c r="N51" s="183">
        <v>0</v>
      </c>
      <c r="O51" s="183">
        <v>0</v>
      </c>
      <c r="P51" s="183">
        <v>136814.19</v>
      </c>
      <c r="Q51" s="183">
        <v>33104.39</v>
      </c>
      <c r="R51" s="183">
        <v>0</v>
      </c>
      <c r="S51" s="183">
        <v>0</v>
      </c>
      <c r="T51" s="183">
        <v>0</v>
      </c>
      <c r="U51" s="183">
        <v>2674.7799999999997</v>
      </c>
      <c r="V51" s="183">
        <v>0</v>
      </c>
      <c r="W51" s="183">
        <v>0</v>
      </c>
      <c r="X51" s="183">
        <v>1369.06</v>
      </c>
      <c r="Y51" s="183">
        <v>73105.37</v>
      </c>
      <c r="Z51" s="183">
        <v>0</v>
      </c>
      <c r="AA51" s="183">
        <v>0</v>
      </c>
      <c r="AB51" s="183">
        <v>100161</v>
      </c>
      <c r="AC51" s="183">
        <v>3854.26</v>
      </c>
      <c r="AD51" s="183">
        <v>0</v>
      </c>
      <c r="AE51" s="183">
        <v>3000.9</v>
      </c>
      <c r="AF51" s="183">
        <v>0</v>
      </c>
      <c r="AG51" s="183">
        <v>76130.01999999999</v>
      </c>
      <c r="AH51" s="183">
        <v>0</v>
      </c>
      <c r="AI51" s="183">
        <v>468.92</v>
      </c>
      <c r="AJ51" s="183">
        <v>10426.48</v>
      </c>
      <c r="AK51" s="183">
        <v>0</v>
      </c>
      <c r="AL51" s="183">
        <v>0</v>
      </c>
      <c r="AM51" s="183">
        <v>0</v>
      </c>
      <c r="AN51" s="183">
        <v>0</v>
      </c>
      <c r="AO51" s="183">
        <v>0</v>
      </c>
      <c r="AP51" s="183">
        <v>0</v>
      </c>
      <c r="AQ51" s="183">
        <v>0</v>
      </c>
      <c r="AR51" s="183">
        <v>0</v>
      </c>
      <c r="AS51" s="183">
        <v>0</v>
      </c>
      <c r="AT51" s="183">
        <v>0</v>
      </c>
      <c r="AU51" s="183">
        <v>0</v>
      </c>
      <c r="AV51" s="183">
        <v>0</v>
      </c>
      <c r="AW51" s="183">
        <v>0</v>
      </c>
      <c r="AX51" s="183">
        <v>0</v>
      </c>
      <c r="AY51" s="183">
        <v>12098.43</v>
      </c>
      <c r="AZ51" s="183">
        <v>0</v>
      </c>
      <c r="BA51" s="183">
        <v>0</v>
      </c>
      <c r="BB51" s="183">
        <v>0</v>
      </c>
      <c r="BC51" s="183">
        <v>0</v>
      </c>
      <c r="BD51" s="183">
        <v>0</v>
      </c>
      <c r="BE51" s="183">
        <v>5130.3399999999983</v>
      </c>
      <c r="BF51" s="183">
        <v>1431.24</v>
      </c>
      <c r="BG51" s="183">
        <v>0</v>
      </c>
      <c r="BH51" s="183">
        <v>0</v>
      </c>
      <c r="BI51" s="183">
        <v>0</v>
      </c>
      <c r="BJ51" s="183">
        <v>0</v>
      </c>
      <c r="BK51" s="183">
        <v>0</v>
      </c>
      <c r="BL51" s="183">
        <v>0</v>
      </c>
      <c r="BM51" s="183">
        <v>0</v>
      </c>
      <c r="BN51" s="183">
        <v>1602857.21</v>
      </c>
      <c r="BO51" s="183">
        <v>0</v>
      </c>
      <c r="BP51" s="183">
        <v>0</v>
      </c>
      <c r="BQ51" s="183">
        <v>0</v>
      </c>
      <c r="BR51" s="183">
        <v>0</v>
      </c>
      <c r="BS51" s="183">
        <v>0</v>
      </c>
      <c r="BT51" s="183">
        <v>0</v>
      </c>
      <c r="BU51" s="183">
        <v>0</v>
      </c>
      <c r="BV51" s="183">
        <v>0</v>
      </c>
      <c r="BW51" s="183">
        <v>0</v>
      </c>
      <c r="BX51" s="183">
        <v>0</v>
      </c>
      <c r="BY51" s="183">
        <v>0</v>
      </c>
      <c r="BZ51" s="183">
        <v>0</v>
      </c>
      <c r="CA51" s="183">
        <v>0</v>
      </c>
      <c r="CB51" s="183">
        <v>0</v>
      </c>
      <c r="CC51" s="183">
        <v>0</v>
      </c>
      <c r="CD51" s="191"/>
      <c r="CE51" s="191">
        <f>SUM(C51:CD51)</f>
        <v>2141632.6399999997</v>
      </c>
    </row>
    <row r="52" spans="1:84" ht="12.6" customHeight="1" x14ac:dyDescent="0.25">
      <c r="A52" s="171" t="s">
        <v>208</v>
      </c>
      <c r="B52" s="183">
        <v>20006.36</v>
      </c>
      <c r="C52" s="191">
        <f>ROUND((B52/(CE76+CF76)*C76),0)</f>
        <v>0</v>
      </c>
      <c r="D52" s="191">
        <f>ROUND((B52/(CE76+CF76)*D76),0)</f>
        <v>0</v>
      </c>
      <c r="E52" s="191">
        <f>ROUND((B52/(CE76+CF76)*E76),0)</f>
        <v>1627</v>
      </c>
      <c r="F52" s="191">
        <f>ROUND((B52/(CE76+CF76)*F76),0)</f>
        <v>0</v>
      </c>
      <c r="G52" s="191">
        <f>ROUND((B52/(CE76+CF76)*G76),0)</f>
        <v>0</v>
      </c>
      <c r="H52" s="191">
        <f>ROUND((B52/(CE76+CF76)*H76),0)</f>
        <v>0</v>
      </c>
      <c r="I52" s="191">
        <f>ROUND((B52/(CE76+CF76)*I76),0)</f>
        <v>0</v>
      </c>
      <c r="J52" s="191">
        <f>ROUND((B52/(CE76+CF76)*J76),0)</f>
        <v>0</v>
      </c>
      <c r="K52" s="191">
        <f>ROUND((B52/(CE76+CF76)*K76),0)</f>
        <v>0</v>
      </c>
      <c r="L52" s="191">
        <f>ROUND((B52/(CE76+CF76)*L76),0)</f>
        <v>0</v>
      </c>
      <c r="M52" s="191">
        <f>ROUND((B52/(CE76+CF76)*M76),0)</f>
        <v>0</v>
      </c>
      <c r="N52" s="191">
        <f>ROUND((B52/(CE76+CF76)*N76),0)</f>
        <v>0</v>
      </c>
      <c r="O52" s="191">
        <f>ROUND((B52/(CE76+CF76)*O76),0)</f>
        <v>0</v>
      </c>
      <c r="P52" s="191">
        <f>ROUND((B52/(CE76+CF76)*P76),0)</f>
        <v>436</v>
      </c>
      <c r="Q52" s="191">
        <f>ROUND((B52/(CE76+CF76)*Q76),0)</f>
        <v>0</v>
      </c>
      <c r="R52" s="191">
        <f>ROUND((B52/(CE76+CF76)*R76),0)</f>
        <v>5</v>
      </c>
      <c r="S52" s="191">
        <f>ROUND((B52/(CE76+CF76)*S76),0)</f>
        <v>370</v>
      </c>
      <c r="T52" s="191">
        <f>ROUND((B52/(CE76+CF76)*T76),0)</f>
        <v>0</v>
      </c>
      <c r="U52" s="191">
        <f>ROUND((B52/(CE76+CF76)*U76),0)</f>
        <v>134</v>
      </c>
      <c r="V52" s="191">
        <f>ROUND((B52/(CE76+CF76)*V76),0)</f>
        <v>0</v>
      </c>
      <c r="W52" s="191">
        <f>ROUND((B52/(CE76+CF76)*W76),0)</f>
        <v>0</v>
      </c>
      <c r="X52" s="191">
        <f>ROUND((B52/(CE76+CF76)*X76),0)</f>
        <v>75</v>
      </c>
      <c r="Y52" s="191">
        <f>ROUND((B52/(CE76+CF76)*Y76),0)</f>
        <v>842</v>
      </c>
      <c r="Z52" s="191">
        <f>ROUND((B52/(CE76+CF76)*Z76),0)</f>
        <v>750</v>
      </c>
      <c r="AA52" s="191">
        <f>ROUND((B52/(CE76+CF76)*AA76),0)</f>
        <v>157</v>
      </c>
      <c r="AB52" s="191">
        <f>ROUND((B52/(CE76+CF76)*AB76),0)</f>
        <v>172</v>
      </c>
      <c r="AC52" s="191">
        <f>ROUND((B52/(CE76+CF76)*AC76),0)</f>
        <v>126</v>
      </c>
      <c r="AD52" s="191">
        <f>ROUND((B52/(CE76+CF76)*AD76),0)</f>
        <v>0</v>
      </c>
      <c r="AE52" s="191">
        <f>ROUND((B52/(CE76+CF76)*AE76),0)</f>
        <v>580</v>
      </c>
      <c r="AF52" s="191">
        <f>ROUND((B52/(CE76+CF76)*AF76),0)</f>
        <v>0</v>
      </c>
      <c r="AG52" s="191">
        <f>ROUND((B52/(CE76+CF76)*AG76),0)</f>
        <v>1031</v>
      </c>
      <c r="AH52" s="191">
        <f>ROUND((B52/(CE76+CF76)*AH76),0)</f>
        <v>0</v>
      </c>
      <c r="AI52" s="191">
        <f>ROUND((B52/(CE76+CF76)*AI76),0)</f>
        <v>0</v>
      </c>
      <c r="AJ52" s="191">
        <f>ROUND((B52/(CE76+CF76)*AJ76),0)</f>
        <v>1715</v>
      </c>
      <c r="AK52" s="191">
        <f>ROUND((B52/(CE76+CF76)*AK76),0)</f>
        <v>0</v>
      </c>
      <c r="AL52" s="191">
        <f>ROUND((B52/(CE76+CF76)*AL76),0)</f>
        <v>0</v>
      </c>
      <c r="AM52" s="191">
        <f>ROUND((B52/(CE76+CF76)*AM76),0)</f>
        <v>0</v>
      </c>
      <c r="AN52" s="191">
        <f>ROUND((B52/(CE76+CF76)*AN76),0)</f>
        <v>0</v>
      </c>
      <c r="AO52" s="191">
        <f>ROUND((B52/(CE76+CF76)*AO76),0)</f>
        <v>0</v>
      </c>
      <c r="AP52" s="191">
        <f>ROUND((B52/(CE76+CF76)*AP76),0)</f>
        <v>0</v>
      </c>
      <c r="AQ52" s="191">
        <f>ROUND((B52/(CE76+CF76)*AQ76),0)</f>
        <v>0</v>
      </c>
      <c r="AR52" s="191">
        <f>ROUND((B52/(CE76+CF76)*AR76),0)</f>
        <v>0</v>
      </c>
      <c r="AS52" s="191">
        <f>ROUND((B52/(CE76+CF76)*AS76),0)</f>
        <v>0</v>
      </c>
      <c r="AT52" s="191">
        <f>ROUND((B52/(CE76+CF76)*AT76),0)</f>
        <v>0</v>
      </c>
      <c r="AU52" s="191">
        <f>ROUND((B52/(CE76+CF76)*AU76),0)</f>
        <v>0</v>
      </c>
      <c r="AV52" s="191">
        <f>ROUND((B52/(CE76+CF76)*AV76),0)</f>
        <v>0</v>
      </c>
      <c r="AW52" s="191">
        <f>ROUND((B52/(CE76+CF76)*AW76),0)</f>
        <v>0</v>
      </c>
      <c r="AX52" s="191">
        <f>ROUND((B52/(CE76+CF76)*AX76),0)</f>
        <v>0</v>
      </c>
      <c r="AY52" s="191">
        <f>ROUND((B52/(CE76+CF76)*AY76),0)</f>
        <v>753</v>
      </c>
      <c r="AZ52" s="191">
        <f>ROUND((B52/(CE76+CF76)*AZ76),0)</f>
        <v>0</v>
      </c>
      <c r="BA52" s="191">
        <f>ROUND((B52/(CE76+CF76)*BA76),0)</f>
        <v>132</v>
      </c>
      <c r="BB52" s="191">
        <f>ROUND((B52/(CE76+CF76)*BB76),0)</f>
        <v>0</v>
      </c>
      <c r="BC52" s="191">
        <f>ROUND((B52/(CE76+CF76)*BC76),0)</f>
        <v>0</v>
      </c>
      <c r="BD52" s="191">
        <f>ROUND((B52/(CE76+CF76)*BD76),0)</f>
        <v>885</v>
      </c>
      <c r="BE52" s="191">
        <f>ROUND((B52/(CE76+CF76)*BE76),0)</f>
        <v>5402</v>
      </c>
      <c r="BF52" s="191">
        <f>ROUND((B52/(CE76+CF76)*BF76),0)</f>
        <v>163</v>
      </c>
      <c r="BG52" s="191">
        <f>ROUND((B52/(CE76+CF76)*BG76),0)</f>
        <v>0</v>
      </c>
      <c r="BH52" s="191">
        <f>ROUND((B52/(CE76+CF76)*BH76),0)</f>
        <v>0</v>
      </c>
      <c r="BI52" s="191">
        <f>ROUND((B52/(CE76+CF76)*BI76),0)</f>
        <v>415</v>
      </c>
      <c r="BJ52" s="191">
        <f>ROUND((B52/(CE76+CF76)*BJ76),0)</f>
        <v>0</v>
      </c>
      <c r="BK52" s="191">
        <f>ROUND((B52/(CE76+CF76)*BK76),0)</f>
        <v>241</v>
      </c>
      <c r="BL52" s="191">
        <f>ROUND((B52/(CE76+CF76)*BL76),0)</f>
        <v>0</v>
      </c>
      <c r="BM52" s="191">
        <f>ROUND((B52/(CE76+CF76)*BM76),0)</f>
        <v>0</v>
      </c>
      <c r="BN52" s="191">
        <f>ROUND((B52/(CE76+CF76)*BN76),0)</f>
        <v>2898</v>
      </c>
      <c r="BO52" s="191">
        <f>ROUND((B52/(CE76+CF76)*BO76),0)</f>
        <v>0</v>
      </c>
      <c r="BP52" s="191">
        <f>ROUND((B52/(CE76+CF76)*BP76),0)</f>
        <v>0</v>
      </c>
      <c r="BQ52" s="191">
        <f>ROUND((B52/(CE76+CF76)*BQ76),0)</f>
        <v>0</v>
      </c>
      <c r="BR52" s="191">
        <f>ROUND((B52/(CE76+CF76)*BR76),0)</f>
        <v>88</v>
      </c>
      <c r="BS52" s="191">
        <f>ROUND((B52/(CE76+CF76)*BS76),0)</f>
        <v>312</v>
      </c>
      <c r="BT52" s="191">
        <f>ROUND((B52/(CE76+CF76)*BT76),0)</f>
        <v>0</v>
      </c>
      <c r="BU52" s="191">
        <f>ROUND((B52/(CE76+CF76)*BU76),0)</f>
        <v>0</v>
      </c>
      <c r="BV52" s="191">
        <f>ROUND((B52/(CE76+CF76)*BV76),0)</f>
        <v>0</v>
      </c>
      <c r="BW52" s="191">
        <f>ROUND((B52/(CE76+CF76)*BW76),0)</f>
        <v>398</v>
      </c>
      <c r="BX52" s="191">
        <f>ROUND((B52/(CE76+CF76)*BX76),0)</f>
        <v>0</v>
      </c>
      <c r="BY52" s="191">
        <f>ROUND((B52/(CE76+CF76)*BY76),0)</f>
        <v>70</v>
      </c>
      <c r="BZ52" s="191">
        <f>ROUND((B52/(CE76+CF76)*BZ76),0)</f>
        <v>0</v>
      </c>
      <c r="CA52" s="191">
        <f>ROUND((B52/(CE76+CF76)*CA76),0)</f>
        <v>0</v>
      </c>
      <c r="CB52" s="191">
        <f>ROUND((B52/(CE76+CF76)*CB76),0)</f>
        <v>0</v>
      </c>
      <c r="CC52" s="191">
        <f>ROUND((B52/(CE76+CF76)*CC76),0)</f>
        <v>228</v>
      </c>
      <c r="CD52" s="191"/>
      <c r="CE52" s="191">
        <f>SUM(C52:CD52)</f>
        <v>20005</v>
      </c>
    </row>
    <row r="53" spans="1:84" ht="12.6" customHeight="1" x14ac:dyDescent="0.25">
      <c r="A53" s="175" t="s">
        <v>206</v>
      </c>
      <c r="B53" s="191">
        <f>B51+B52</f>
        <v>2161638.9999999995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25">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1193</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1211</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 customHeight="1" x14ac:dyDescent="0.25">
      <c r="A59" s="171" t="s">
        <v>233</v>
      </c>
      <c r="B59" s="175"/>
      <c r="C59" s="184">
        <v>0</v>
      </c>
      <c r="D59" s="184">
        <v>0</v>
      </c>
      <c r="E59" s="184">
        <v>2075</v>
      </c>
      <c r="F59" s="184">
        <v>0</v>
      </c>
      <c r="G59" s="184">
        <v>0</v>
      </c>
      <c r="H59" s="184">
        <v>0</v>
      </c>
      <c r="I59" s="184">
        <v>0</v>
      </c>
      <c r="J59" s="184">
        <v>0</v>
      </c>
      <c r="K59" s="184">
        <v>0</v>
      </c>
      <c r="L59" s="184">
        <v>1489</v>
      </c>
      <c r="M59" s="184">
        <v>0</v>
      </c>
      <c r="N59" s="184">
        <v>0</v>
      </c>
      <c r="O59" s="184">
        <v>0</v>
      </c>
      <c r="P59" s="184">
        <v>59595</v>
      </c>
      <c r="Q59" s="184">
        <v>21971</v>
      </c>
      <c r="R59" s="184">
        <v>53208</v>
      </c>
      <c r="S59" s="239"/>
      <c r="T59" s="239"/>
      <c r="U59" s="184">
        <v>72384</v>
      </c>
      <c r="V59" s="184">
        <v>0</v>
      </c>
      <c r="W59" s="184">
        <v>1089</v>
      </c>
      <c r="X59" s="184">
        <v>4246</v>
      </c>
      <c r="Y59" s="184">
        <v>15196</v>
      </c>
      <c r="Z59" s="184">
        <v>3828</v>
      </c>
      <c r="AA59" s="184">
        <v>300</v>
      </c>
      <c r="AB59" s="239"/>
      <c r="AC59" s="184">
        <v>10507</v>
      </c>
      <c r="AD59" s="184">
        <v>0</v>
      </c>
      <c r="AE59" s="184">
        <v>16104</v>
      </c>
      <c r="AF59" s="184">
        <v>0</v>
      </c>
      <c r="AG59" s="184">
        <v>12520</v>
      </c>
      <c r="AH59" s="184">
        <v>0</v>
      </c>
      <c r="AI59" s="184">
        <v>0</v>
      </c>
      <c r="AJ59" s="184">
        <v>40679.74</v>
      </c>
      <c r="AK59" s="184">
        <v>0</v>
      </c>
      <c r="AL59" s="184">
        <v>0</v>
      </c>
      <c r="AM59" s="184">
        <v>0</v>
      </c>
      <c r="AN59" s="184">
        <v>0</v>
      </c>
      <c r="AO59" s="184">
        <v>0</v>
      </c>
      <c r="AP59" s="184">
        <v>213</v>
      </c>
      <c r="AQ59" s="184">
        <v>0</v>
      </c>
      <c r="AR59" s="184">
        <v>0</v>
      </c>
      <c r="AS59" s="184">
        <v>0</v>
      </c>
      <c r="AT59" s="184">
        <v>0</v>
      </c>
      <c r="AU59" s="184">
        <v>0</v>
      </c>
      <c r="AV59" s="239"/>
      <c r="AW59" s="239"/>
      <c r="AX59" s="239"/>
      <c r="AY59" s="184">
        <v>12056</v>
      </c>
      <c r="AZ59" s="184">
        <v>0</v>
      </c>
      <c r="BA59" s="239"/>
      <c r="BB59" s="239"/>
      <c r="BC59" s="239"/>
      <c r="BD59" s="239"/>
      <c r="BE59" s="184">
        <v>147934.19000000009</v>
      </c>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40"/>
      <c r="CE59" s="191"/>
    </row>
    <row r="60" spans="1:84" ht="12.6" customHeight="1" x14ac:dyDescent="0.25">
      <c r="A60" s="241" t="s">
        <v>234</v>
      </c>
      <c r="B60" s="175"/>
      <c r="C60" s="184">
        <v>0</v>
      </c>
      <c r="D60" s="184">
        <v>0</v>
      </c>
      <c r="E60" s="184">
        <v>28.054854132383241</v>
      </c>
      <c r="F60" s="184">
        <v>0</v>
      </c>
      <c r="G60" s="184">
        <v>0</v>
      </c>
      <c r="H60" s="184">
        <v>0</v>
      </c>
      <c r="I60" s="184">
        <v>0</v>
      </c>
      <c r="J60" s="184">
        <v>0</v>
      </c>
      <c r="K60" s="184">
        <v>0</v>
      </c>
      <c r="L60" s="184">
        <v>0</v>
      </c>
      <c r="M60" s="184">
        <v>0</v>
      </c>
      <c r="N60" s="184">
        <v>0.69670313186813182</v>
      </c>
      <c r="O60" s="184">
        <v>0</v>
      </c>
      <c r="P60" s="184">
        <v>11.521340966689557</v>
      </c>
      <c r="Q60" s="184">
        <v>2.2180886160714284</v>
      </c>
      <c r="R60" s="184">
        <v>8.5673197115384622E-3</v>
      </c>
      <c r="S60" s="184">
        <v>3.5839794352678576</v>
      </c>
      <c r="T60" s="184">
        <v>8.2806306916208801</v>
      </c>
      <c r="U60" s="184">
        <v>8.2388489677197789</v>
      </c>
      <c r="V60" s="184">
        <v>0</v>
      </c>
      <c r="W60" s="184">
        <v>0</v>
      </c>
      <c r="X60" s="184">
        <v>2.3905475525412085</v>
      </c>
      <c r="Y60" s="184">
        <v>9.9024448583447757</v>
      </c>
      <c r="Z60" s="184">
        <v>5.2824507779876368</v>
      </c>
      <c r="AA60" s="184">
        <v>1.0512189584478018</v>
      </c>
      <c r="AB60" s="184">
        <v>8.34118494906593</v>
      </c>
      <c r="AC60" s="184">
        <v>8.1942037484546706</v>
      </c>
      <c r="AD60" s="184">
        <v>0</v>
      </c>
      <c r="AE60" s="184">
        <v>7.9426669172390101</v>
      </c>
      <c r="AF60" s="184">
        <v>0</v>
      </c>
      <c r="AG60" s="184">
        <v>16.655903760989013</v>
      </c>
      <c r="AH60" s="184">
        <v>0</v>
      </c>
      <c r="AI60" s="184">
        <v>0.84969092633928556</v>
      </c>
      <c r="AJ60" s="184">
        <v>41.35712916636674</v>
      </c>
      <c r="AK60" s="184">
        <v>0</v>
      </c>
      <c r="AL60" s="184">
        <v>0</v>
      </c>
      <c r="AM60" s="184">
        <v>0</v>
      </c>
      <c r="AN60" s="184">
        <v>0</v>
      </c>
      <c r="AO60" s="184">
        <v>0</v>
      </c>
      <c r="AP60" s="184">
        <v>0.38235740144230768</v>
      </c>
      <c r="AQ60" s="184">
        <v>0</v>
      </c>
      <c r="AR60" s="184">
        <v>0</v>
      </c>
      <c r="AS60" s="184">
        <v>0</v>
      </c>
      <c r="AT60" s="184">
        <v>0</v>
      </c>
      <c r="AU60" s="184">
        <v>0</v>
      </c>
      <c r="AV60" s="184">
        <v>0</v>
      </c>
      <c r="AW60" s="184">
        <v>0</v>
      </c>
      <c r="AX60" s="184">
        <v>0</v>
      </c>
      <c r="AY60" s="184">
        <v>10.438262290693679</v>
      </c>
      <c r="AZ60" s="184">
        <v>0</v>
      </c>
      <c r="BA60" s="184">
        <v>1.1513475312500008</v>
      </c>
      <c r="BB60" s="184">
        <v>2.1945222975618139</v>
      </c>
      <c r="BC60" s="184">
        <v>0</v>
      </c>
      <c r="BD60" s="184">
        <v>0</v>
      </c>
      <c r="BE60" s="184">
        <v>4.0885811081730781</v>
      </c>
      <c r="BF60" s="184">
        <v>12.250384308207414</v>
      </c>
      <c r="BG60" s="184">
        <v>2.0340484500343403</v>
      </c>
      <c r="BH60" s="184">
        <v>0</v>
      </c>
      <c r="BI60" s="184">
        <v>0</v>
      </c>
      <c r="BJ60" s="184">
        <v>0</v>
      </c>
      <c r="BK60" s="184">
        <v>0</v>
      </c>
      <c r="BL60" s="184">
        <v>4.430176139079669</v>
      </c>
      <c r="BM60" s="184">
        <v>0</v>
      </c>
      <c r="BN60" s="184">
        <v>4.0894051935096147</v>
      </c>
      <c r="BO60" s="184">
        <v>8.0769197802197781E-2</v>
      </c>
      <c r="BP60" s="184">
        <v>0</v>
      </c>
      <c r="BQ60" s="184">
        <v>0</v>
      </c>
      <c r="BR60" s="184">
        <v>0.46593499370192298</v>
      </c>
      <c r="BS60" s="184">
        <v>0.60645594574175832</v>
      </c>
      <c r="BT60" s="184">
        <v>0.60164823076923091</v>
      </c>
      <c r="BU60" s="184">
        <v>0</v>
      </c>
      <c r="BV60" s="184">
        <v>0</v>
      </c>
      <c r="BW60" s="184">
        <v>0.50444713907967031</v>
      </c>
      <c r="BX60" s="184">
        <v>0</v>
      </c>
      <c r="BY60" s="184">
        <v>7.4660442994505489</v>
      </c>
      <c r="BZ60" s="184">
        <v>0</v>
      </c>
      <c r="CA60" s="184">
        <v>0</v>
      </c>
      <c r="CB60" s="184">
        <v>0</v>
      </c>
      <c r="CC60" s="184">
        <v>2.0707348557692309E-2</v>
      </c>
      <c r="CD60" s="240" t="s">
        <v>221</v>
      </c>
      <c r="CE60" s="242">
        <f t="shared" ref="CE60:CE70" si="0">SUM(C60:CD60)</f>
        <v>215.37554675216339</v>
      </c>
    </row>
    <row r="61" spans="1:84" ht="12.6" customHeight="1" x14ac:dyDescent="0.25">
      <c r="A61" s="171" t="s">
        <v>235</v>
      </c>
      <c r="B61" s="175"/>
      <c r="C61" s="184">
        <v>0</v>
      </c>
      <c r="D61" s="184">
        <v>0</v>
      </c>
      <c r="E61" s="184">
        <v>2608810.46</v>
      </c>
      <c r="F61" s="184">
        <v>0</v>
      </c>
      <c r="G61" s="184">
        <v>0</v>
      </c>
      <c r="H61" s="184">
        <v>0</v>
      </c>
      <c r="I61" s="184">
        <v>0</v>
      </c>
      <c r="J61" s="184">
        <v>0</v>
      </c>
      <c r="K61" s="184">
        <v>0</v>
      </c>
      <c r="L61" s="184">
        <v>0</v>
      </c>
      <c r="M61" s="184">
        <v>0</v>
      </c>
      <c r="N61" s="184">
        <v>146511.94</v>
      </c>
      <c r="O61" s="184">
        <v>0</v>
      </c>
      <c r="P61" s="184">
        <v>844639.95999999985</v>
      </c>
      <c r="Q61" s="184">
        <v>234857.75999999998</v>
      </c>
      <c r="R61" s="184">
        <v>468.19</v>
      </c>
      <c r="S61" s="184">
        <v>134806.63</v>
      </c>
      <c r="T61" s="184">
        <v>724261.29999999993</v>
      </c>
      <c r="U61" s="184">
        <v>549519.71</v>
      </c>
      <c r="V61" s="184">
        <v>0</v>
      </c>
      <c r="W61" s="184">
        <v>0</v>
      </c>
      <c r="X61" s="184">
        <v>223385.93000000002</v>
      </c>
      <c r="Y61" s="184">
        <v>908045.0900000002</v>
      </c>
      <c r="Z61" s="184">
        <v>568483.21000000008</v>
      </c>
      <c r="AA61" s="184">
        <v>109452.96000000002</v>
      </c>
      <c r="AB61" s="184">
        <v>958306.28</v>
      </c>
      <c r="AC61" s="184">
        <v>700029.51</v>
      </c>
      <c r="AD61" s="184">
        <v>0</v>
      </c>
      <c r="AE61" s="184">
        <v>691634.22999999986</v>
      </c>
      <c r="AF61" s="184">
        <v>0</v>
      </c>
      <c r="AG61" s="184">
        <v>1683107.4000000001</v>
      </c>
      <c r="AH61" s="184">
        <v>0</v>
      </c>
      <c r="AI61" s="184">
        <v>78979.969999999987</v>
      </c>
      <c r="AJ61" s="184">
        <v>4494086.71</v>
      </c>
      <c r="AK61" s="184">
        <v>0</v>
      </c>
      <c r="AL61" s="184">
        <v>0</v>
      </c>
      <c r="AM61" s="184">
        <v>0</v>
      </c>
      <c r="AN61" s="184">
        <v>0</v>
      </c>
      <c r="AO61" s="184">
        <v>0</v>
      </c>
      <c r="AP61" s="184">
        <v>35413.040000000001</v>
      </c>
      <c r="AQ61" s="184">
        <v>0</v>
      </c>
      <c r="AR61" s="184">
        <v>0</v>
      </c>
      <c r="AS61" s="184">
        <v>0</v>
      </c>
      <c r="AT61" s="184">
        <v>0</v>
      </c>
      <c r="AU61" s="184">
        <v>0</v>
      </c>
      <c r="AV61" s="184">
        <v>0</v>
      </c>
      <c r="AW61" s="184">
        <v>0</v>
      </c>
      <c r="AX61" s="184">
        <v>0</v>
      </c>
      <c r="AY61" s="184">
        <v>439135.32000000007</v>
      </c>
      <c r="AZ61" s="184">
        <v>0</v>
      </c>
      <c r="BA61" s="184">
        <v>38559.509999999995</v>
      </c>
      <c r="BB61" s="184">
        <v>198963.47999999998</v>
      </c>
      <c r="BC61" s="184">
        <v>0</v>
      </c>
      <c r="BD61" s="184">
        <v>0</v>
      </c>
      <c r="BE61" s="184">
        <v>380659.16</v>
      </c>
      <c r="BF61" s="184">
        <v>452258.69</v>
      </c>
      <c r="BG61" s="184">
        <v>72840.72</v>
      </c>
      <c r="BH61" s="184">
        <v>0</v>
      </c>
      <c r="BI61" s="184">
        <v>0</v>
      </c>
      <c r="BJ61" s="184">
        <v>0</v>
      </c>
      <c r="BK61" s="184">
        <v>0</v>
      </c>
      <c r="BL61" s="184">
        <v>200068.01999999996</v>
      </c>
      <c r="BM61" s="184">
        <v>0</v>
      </c>
      <c r="BN61" s="184">
        <v>475767.77</v>
      </c>
      <c r="BO61" s="184">
        <v>7074.48</v>
      </c>
      <c r="BP61" s="184">
        <v>0</v>
      </c>
      <c r="BQ61" s="184">
        <v>0</v>
      </c>
      <c r="BR61" s="184">
        <v>37603.69</v>
      </c>
      <c r="BS61" s="184">
        <v>36717.729999999996</v>
      </c>
      <c r="BT61" s="184">
        <v>47159.19</v>
      </c>
      <c r="BU61" s="184">
        <v>0</v>
      </c>
      <c r="BV61" s="184">
        <v>0</v>
      </c>
      <c r="BW61" s="184">
        <v>54296.79</v>
      </c>
      <c r="BX61" s="184">
        <v>0</v>
      </c>
      <c r="BY61" s="184">
        <v>844008.59</v>
      </c>
      <c r="BZ61" s="184">
        <v>0</v>
      </c>
      <c r="CA61" s="184">
        <v>0</v>
      </c>
      <c r="CB61" s="184">
        <v>0</v>
      </c>
      <c r="CC61" s="184">
        <v>0</v>
      </c>
      <c r="CD61" s="240" t="s">
        <v>221</v>
      </c>
      <c r="CE61" s="191">
        <f t="shared" si="0"/>
        <v>18979913.420000002</v>
      </c>
      <c r="CF61" s="243"/>
    </row>
    <row r="62" spans="1:84" ht="12.6" customHeight="1" x14ac:dyDescent="0.25">
      <c r="A62" s="171" t="s">
        <v>3</v>
      </c>
      <c r="B62" s="175"/>
      <c r="C62" s="191">
        <f t="shared" ref="C62:BN62" si="1">ROUND(C47+C48,0)</f>
        <v>0</v>
      </c>
      <c r="D62" s="191">
        <f t="shared" si="1"/>
        <v>0</v>
      </c>
      <c r="E62" s="191">
        <f t="shared" si="1"/>
        <v>658273</v>
      </c>
      <c r="F62" s="191">
        <f t="shared" si="1"/>
        <v>0</v>
      </c>
      <c r="G62" s="191">
        <f t="shared" si="1"/>
        <v>0</v>
      </c>
      <c r="H62" s="191">
        <f t="shared" si="1"/>
        <v>0</v>
      </c>
      <c r="I62" s="191">
        <f t="shared" si="1"/>
        <v>0</v>
      </c>
      <c r="J62" s="191">
        <f>ROUND(J47+J48,0)</f>
        <v>0</v>
      </c>
      <c r="K62" s="191">
        <f t="shared" si="1"/>
        <v>0</v>
      </c>
      <c r="L62" s="191">
        <f t="shared" si="1"/>
        <v>0</v>
      </c>
      <c r="M62" s="191">
        <f t="shared" si="1"/>
        <v>0</v>
      </c>
      <c r="N62" s="191">
        <f t="shared" si="1"/>
        <v>34435</v>
      </c>
      <c r="O62" s="191">
        <f t="shared" si="1"/>
        <v>0</v>
      </c>
      <c r="P62" s="191">
        <f t="shared" si="1"/>
        <v>244870</v>
      </c>
      <c r="Q62" s="191">
        <f t="shared" si="1"/>
        <v>55190</v>
      </c>
      <c r="R62" s="191">
        <f t="shared" si="1"/>
        <v>180</v>
      </c>
      <c r="S62" s="191">
        <f t="shared" si="1"/>
        <v>32880</v>
      </c>
      <c r="T62" s="191">
        <f t="shared" si="1"/>
        <v>218400</v>
      </c>
      <c r="U62" s="191">
        <f t="shared" si="1"/>
        <v>150587</v>
      </c>
      <c r="V62" s="191">
        <f t="shared" si="1"/>
        <v>0</v>
      </c>
      <c r="W62" s="191">
        <f t="shared" si="1"/>
        <v>0</v>
      </c>
      <c r="X62" s="191">
        <f t="shared" si="1"/>
        <v>63872</v>
      </c>
      <c r="Y62" s="191">
        <f t="shared" si="1"/>
        <v>247424</v>
      </c>
      <c r="Z62" s="191">
        <f t="shared" si="1"/>
        <v>145630</v>
      </c>
      <c r="AA62" s="191">
        <f t="shared" si="1"/>
        <v>33228</v>
      </c>
      <c r="AB62" s="191">
        <f t="shared" si="1"/>
        <v>173779</v>
      </c>
      <c r="AC62" s="191">
        <f t="shared" si="1"/>
        <v>243521</v>
      </c>
      <c r="AD62" s="191">
        <f t="shared" si="1"/>
        <v>0</v>
      </c>
      <c r="AE62" s="191">
        <f t="shared" si="1"/>
        <v>189977</v>
      </c>
      <c r="AF62" s="191">
        <f t="shared" si="1"/>
        <v>0</v>
      </c>
      <c r="AG62" s="191">
        <f t="shared" si="1"/>
        <v>382545</v>
      </c>
      <c r="AH62" s="191">
        <f t="shared" si="1"/>
        <v>0</v>
      </c>
      <c r="AI62" s="191">
        <f t="shared" si="1"/>
        <v>20202</v>
      </c>
      <c r="AJ62" s="191">
        <f t="shared" si="1"/>
        <v>967197</v>
      </c>
      <c r="AK62" s="191">
        <f t="shared" si="1"/>
        <v>0</v>
      </c>
      <c r="AL62" s="191">
        <f t="shared" si="1"/>
        <v>0</v>
      </c>
      <c r="AM62" s="191">
        <f t="shared" si="1"/>
        <v>0</v>
      </c>
      <c r="AN62" s="191">
        <f t="shared" si="1"/>
        <v>0</v>
      </c>
      <c r="AO62" s="191">
        <f t="shared" si="1"/>
        <v>0</v>
      </c>
      <c r="AP62" s="191">
        <f t="shared" si="1"/>
        <v>10128</v>
      </c>
      <c r="AQ62" s="191">
        <f t="shared" si="1"/>
        <v>0</v>
      </c>
      <c r="AR62" s="191">
        <f t="shared" si="1"/>
        <v>0</v>
      </c>
      <c r="AS62" s="191">
        <f t="shared" si="1"/>
        <v>0</v>
      </c>
      <c r="AT62" s="191">
        <f t="shared" si="1"/>
        <v>0</v>
      </c>
      <c r="AU62" s="191">
        <f t="shared" si="1"/>
        <v>0</v>
      </c>
      <c r="AV62" s="191">
        <f t="shared" si="1"/>
        <v>0</v>
      </c>
      <c r="AW62" s="191">
        <f t="shared" si="1"/>
        <v>0</v>
      </c>
      <c r="AX62" s="191">
        <f t="shared" si="1"/>
        <v>0</v>
      </c>
      <c r="AY62" s="191">
        <f>ROUND(AY47+AY48,0)</f>
        <v>177143</v>
      </c>
      <c r="AZ62" s="191">
        <f>ROUND(AZ47+AZ48,0)</f>
        <v>0</v>
      </c>
      <c r="BA62" s="191">
        <f>ROUND(BA47+BA48,0)</f>
        <v>13777</v>
      </c>
      <c r="BB62" s="191">
        <f t="shared" si="1"/>
        <v>66207</v>
      </c>
      <c r="BC62" s="191">
        <f t="shared" si="1"/>
        <v>0</v>
      </c>
      <c r="BD62" s="191">
        <f t="shared" si="1"/>
        <v>0</v>
      </c>
      <c r="BE62" s="191">
        <f t="shared" si="1"/>
        <v>136778</v>
      </c>
      <c r="BF62" s="191">
        <f t="shared" si="1"/>
        <v>118622</v>
      </c>
      <c r="BG62" s="191">
        <f t="shared" si="1"/>
        <v>8336</v>
      </c>
      <c r="BH62" s="191">
        <f t="shared" si="1"/>
        <v>0</v>
      </c>
      <c r="BI62" s="191">
        <f t="shared" si="1"/>
        <v>0</v>
      </c>
      <c r="BJ62" s="191">
        <f t="shared" si="1"/>
        <v>0</v>
      </c>
      <c r="BK62" s="191">
        <f t="shared" si="1"/>
        <v>0</v>
      </c>
      <c r="BL62" s="191">
        <f t="shared" si="1"/>
        <v>68664</v>
      </c>
      <c r="BM62" s="191">
        <f t="shared" si="1"/>
        <v>0</v>
      </c>
      <c r="BN62" s="191">
        <f t="shared" si="1"/>
        <v>135520</v>
      </c>
      <c r="BO62" s="191">
        <f t="shared" ref="BO62:CC62" si="2">ROUND(BO47+BO48,0)</f>
        <v>2035</v>
      </c>
      <c r="BP62" s="191">
        <f t="shared" si="2"/>
        <v>0</v>
      </c>
      <c r="BQ62" s="191">
        <f t="shared" si="2"/>
        <v>0</v>
      </c>
      <c r="BR62" s="191">
        <f t="shared" si="2"/>
        <v>13328</v>
      </c>
      <c r="BS62" s="191">
        <f t="shared" si="2"/>
        <v>14462</v>
      </c>
      <c r="BT62" s="191">
        <f t="shared" si="2"/>
        <v>7789</v>
      </c>
      <c r="BU62" s="191">
        <f t="shared" si="2"/>
        <v>0</v>
      </c>
      <c r="BV62" s="191">
        <f t="shared" si="2"/>
        <v>0</v>
      </c>
      <c r="BW62" s="191">
        <f t="shared" si="2"/>
        <v>10148</v>
      </c>
      <c r="BX62" s="191">
        <f t="shared" si="2"/>
        <v>0</v>
      </c>
      <c r="BY62" s="191">
        <f t="shared" si="2"/>
        <v>166134</v>
      </c>
      <c r="BZ62" s="191">
        <f t="shared" si="2"/>
        <v>0</v>
      </c>
      <c r="CA62" s="191">
        <f t="shared" si="2"/>
        <v>0</v>
      </c>
      <c r="CB62" s="191">
        <f t="shared" si="2"/>
        <v>0</v>
      </c>
      <c r="CC62" s="191">
        <f t="shared" si="2"/>
        <v>0</v>
      </c>
      <c r="CD62" s="240" t="s">
        <v>221</v>
      </c>
      <c r="CE62" s="191">
        <f t="shared" si="0"/>
        <v>4811261</v>
      </c>
      <c r="CF62" s="243"/>
    </row>
    <row r="63" spans="1:84" ht="12.6" customHeight="1" x14ac:dyDescent="0.25">
      <c r="A63" s="171" t="s">
        <v>236</v>
      </c>
      <c r="B63" s="175"/>
      <c r="C63" s="184">
        <v>0</v>
      </c>
      <c r="D63" s="184">
        <v>0</v>
      </c>
      <c r="E63" s="184">
        <v>0</v>
      </c>
      <c r="F63" s="184">
        <v>0</v>
      </c>
      <c r="G63" s="184">
        <v>0</v>
      </c>
      <c r="H63" s="184">
        <v>0</v>
      </c>
      <c r="I63" s="184">
        <v>0</v>
      </c>
      <c r="J63" s="184">
        <v>0</v>
      </c>
      <c r="K63" s="184">
        <v>0</v>
      </c>
      <c r="L63" s="184">
        <v>0</v>
      </c>
      <c r="M63" s="184">
        <v>0</v>
      </c>
      <c r="N63" s="184">
        <v>631656.26</v>
      </c>
      <c r="O63" s="184">
        <v>0</v>
      </c>
      <c r="P63" s="184">
        <v>78</v>
      </c>
      <c r="Q63" s="184">
        <v>0</v>
      </c>
      <c r="R63" s="184">
        <v>464028.5</v>
      </c>
      <c r="S63" s="184">
        <v>0</v>
      </c>
      <c r="T63" s="184">
        <v>0</v>
      </c>
      <c r="U63" s="184">
        <v>1879.1100000000001</v>
      </c>
      <c r="V63" s="184">
        <v>0</v>
      </c>
      <c r="W63" s="184">
        <v>0</v>
      </c>
      <c r="X63" s="184">
        <v>0</v>
      </c>
      <c r="Y63" s="184">
        <v>7431.66</v>
      </c>
      <c r="Z63" s="184">
        <v>446515</v>
      </c>
      <c r="AA63" s="184">
        <v>3199.99</v>
      </c>
      <c r="AB63" s="184">
        <v>0</v>
      </c>
      <c r="AC63" s="184">
        <v>39805</v>
      </c>
      <c r="AD63" s="184">
        <v>0</v>
      </c>
      <c r="AE63" s="184">
        <v>0</v>
      </c>
      <c r="AF63" s="184">
        <v>0</v>
      </c>
      <c r="AG63" s="184">
        <v>372959.02999999997</v>
      </c>
      <c r="AH63" s="184">
        <v>0</v>
      </c>
      <c r="AI63" s="184">
        <v>0</v>
      </c>
      <c r="AJ63" s="184">
        <v>720091.78</v>
      </c>
      <c r="AK63" s="184">
        <v>0</v>
      </c>
      <c r="AL63" s="184">
        <v>0</v>
      </c>
      <c r="AM63" s="184">
        <v>0</v>
      </c>
      <c r="AN63" s="184">
        <v>0</v>
      </c>
      <c r="AO63" s="184">
        <v>0</v>
      </c>
      <c r="AP63" s="184">
        <v>0</v>
      </c>
      <c r="AQ63" s="184">
        <v>0</v>
      </c>
      <c r="AR63" s="184">
        <v>0</v>
      </c>
      <c r="AS63" s="184">
        <v>0</v>
      </c>
      <c r="AT63" s="184">
        <v>0</v>
      </c>
      <c r="AU63" s="184">
        <v>0</v>
      </c>
      <c r="AV63" s="184">
        <v>0</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50300</v>
      </c>
      <c r="BO63" s="184">
        <v>0</v>
      </c>
      <c r="BP63" s="184">
        <v>0</v>
      </c>
      <c r="BQ63" s="184">
        <v>0</v>
      </c>
      <c r="BR63" s="184">
        <v>0</v>
      </c>
      <c r="BS63" s="184">
        <v>0</v>
      </c>
      <c r="BT63" s="184">
        <v>0</v>
      </c>
      <c r="BU63" s="184">
        <v>0</v>
      </c>
      <c r="BV63" s="184">
        <v>0</v>
      </c>
      <c r="BW63" s="184">
        <v>312</v>
      </c>
      <c r="BX63" s="184">
        <v>0</v>
      </c>
      <c r="BY63" s="184">
        <v>0</v>
      </c>
      <c r="BZ63" s="184">
        <v>0</v>
      </c>
      <c r="CA63" s="184">
        <v>0</v>
      </c>
      <c r="CB63" s="184">
        <v>0</v>
      </c>
      <c r="CC63" s="184">
        <v>0</v>
      </c>
      <c r="CD63" s="240" t="s">
        <v>221</v>
      </c>
      <c r="CE63" s="191">
        <f t="shared" si="0"/>
        <v>2738256.33</v>
      </c>
      <c r="CF63" s="243"/>
    </row>
    <row r="64" spans="1:84" ht="12.6" customHeight="1" x14ac:dyDescent="0.25">
      <c r="A64" s="171" t="s">
        <v>237</v>
      </c>
      <c r="B64" s="175"/>
      <c r="C64" s="184">
        <v>0</v>
      </c>
      <c r="D64" s="184">
        <v>0</v>
      </c>
      <c r="E64" s="184">
        <v>143357.44999999998</v>
      </c>
      <c r="F64" s="184">
        <v>0</v>
      </c>
      <c r="G64" s="184">
        <v>0</v>
      </c>
      <c r="H64" s="184">
        <v>0</v>
      </c>
      <c r="I64" s="184">
        <v>0</v>
      </c>
      <c r="J64" s="184">
        <v>0</v>
      </c>
      <c r="K64" s="184">
        <v>0</v>
      </c>
      <c r="L64" s="184">
        <v>426.93999999999994</v>
      </c>
      <c r="M64" s="184">
        <v>0</v>
      </c>
      <c r="N64" s="184">
        <v>349.98</v>
      </c>
      <c r="O64" s="184">
        <v>0</v>
      </c>
      <c r="P64" s="184">
        <v>524777.92999999993</v>
      </c>
      <c r="Q64" s="184">
        <v>31771.110000000004</v>
      </c>
      <c r="R64" s="184">
        <v>19088.11</v>
      </c>
      <c r="S64" s="184">
        <v>55795.599999999991</v>
      </c>
      <c r="T64" s="184">
        <v>49677.11</v>
      </c>
      <c r="U64" s="184">
        <v>133872.74000000002</v>
      </c>
      <c r="V64" s="184">
        <v>0</v>
      </c>
      <c r="W64" s="184">
        <v>8959.44</v>
      </c>
      <c r="X64" s="184">
        <v>66395.22</v>
      </c>
      <c r="Y64" s="184">
        <v>56429.429999999993</v>
      </c>
      <c r="Z64" s="184">
        <v>8826.77</v>
      </c>
      <c r="AA64" s="184">
        <v>38420.020000000004</v>
      </c>
      <c r="AB64" s="184">
        <v>4997470.43</v>
      </c>
      <c r="AC64" s="184">
        <v>56006.49</v>
      </c>
      <c r="AD64" s="184">
        <v>0</v>
      </c>
      <c r="AE64" s="184">
        <v>22126.9</v>
      </c>
      <c r="AF64" s="184">
        <v>0</v>
      </c>
      <c r="AG64" s="184">
        <v>223123.62000000008</v>
      </c>
      <c r="AH64" s="184">
        <v>0</v>
      </c>
      <c r="AI64" s="184">
        <v>52711.25</v>
      </c>
      <c r="AJ64" s="184">
        <v>450134.6300000003</v>
      </c>
      <c r="AK64" s="184">
        <v>0</v>
      </c>
      <c r="AL64" s="184">
        <v>0</v>
      </c>
      <c r="AM64" s="184">
        <v>0</v>
      </c>
      <c r="AN64" s="184">
        <v>0</v>
      </c>
      <c r="AO64" s="184">
        <v>0</v>
      </c>
      <c r="AP64" s="184">
        <v>9145.6299999999992</v>
      </c>
      <c r="AQ64" s="184">
        <v>0</v>
      </c>
      <c r="AR64" s="184">
        <v>0</v>
      </c>
      <c r="AS64" s="184">
        <v>0</v>
      </c>
      <c r="AT64" s="184">
        <v>0</v>
      </c>
      <c r="AU64" s="184">
        <v>0</v>
      </c>
      <c r="AV64" s="184">
        <v>0</v>
      </c>
      <c r="AW64" s="184">
        <v>0</v>
      </c>
      <c r="AX64" s="184">
        <v>0</v>
      </c>
      <c r="AY64" s="184">
        <v>16540.07</v>
      </c>
      <c r="AZ64" s="184">
        <v>0</v>
      </c>
      <c r="BA64" s="184">
        <v>48482.640000000007</v>
      </c>
      <c r="BB64" s="184">
        <v>470.14</v>
      </c>
      <c r="BC64" s="184">
        <v>0</v>
      </c>
      <c r="BD64" s="184">
        <v>0</v>
      </c>
      <c r="BE64" s="184">
        <v>68572.949999999983</v>
      </c>
      <c r="BF64" s="184">
        <v>37295.449999999997</v>
      </c>
      <c r="BG64" s="184">
        <v>114.10000000000001</v>
      </c>
      <c r="BH64" s="184">
        <v>0</v>
      </c>
      <c r="BI64" s="184">
        <v>0</v>
      </c>
      <c r="BJ64" s="184">
        <v>0</v>
      </c>
      <c r="BK64" s="184">
        <v>0</v>
      </c>
      <c r="BL64" s="184">
        <v>0</v>
      </c>
      <c r="BM64" s="184">
        <v>0</v>
      </c>
      <c r="BN64" s="184">
        <v>57027.1</v>
      </c>
      <c r="BO64" s="184">
        <v>8994.2800000000007</v>
      </c>
      <c r="BP64" s="184">
        <v>0</v>
      </c>
      <c r="BQ64" s="184">
        <v>0</v>
      </c>
      <c r="BR64" s="184">
        <v>0</v>
      </c>
      <c r="BS64" s="184">
        <v>8431.11</v>
      </c>
      <c r="BT64" s="184">
        <v>19.02</v>
      </c>
      <c r="BU64" s="184">
        <v>0</v>
      </c>
      <c r="BV64" s="184">
        <v>0</v>
      </c>
      <c r="BW64" s="184">
        <v>245.10999999999999</v>
      </c>
      <c r="BX64" s="184">
        <v>0</v>
      </c>
      <c r="BY64" s="184">
        <v>879.87</v>
      </c>
      <c r="BZ64" s="184">
        <v>0</v>
      </c>
      <c r="CA64" s="184">
        <v>0</v>
      </c>
      <c r="CB64" s="184">
        <v>0</v>
      </c>
      <c r="CC64" s="184">
        <v>-19529.189999999995</v>
      </c>
      <c r="CD64" s="240" t="s">
        <v>221</v>
      </c>
      <c r="CE64" s="191">
        <f t="shared" si="0"/>
        <v>7176409.4499999993</v>
      </c>
      <c r="CF64" s="243"/>
    </row>
    <row r="65" spans="1:84" ht="12.6" customHeight="1" x14ac:dyDescent="0.25">
      <c r="A65" s="171" t="s">
        <v>238</v>
      </c>
      <c r="B65" s="175"/>
      <c r="C65" s="184">
        <v>0</v>
      </c>
      <c r="D65" s="184">
        <v>0</v>
      </c>
      <c r="E65" s="184">
        <v>600</v>
      </c>
      <c r="F65" s="184">
        <v>0</v>
      </c>
      <c r="G65" s="184">
        <v>0</v>
      </c>
      <c r="H65" s="184">
        <v>0</v>
      </c>
      <c r="I65" s="184">
        <v>0</v>
      </c>
      <c r="J65" s="184">
        <v>0</v>
      </c>
      <c r="K65" s="184">
        <v>0</v>
      </c>
      <c r="L65" s="184">
        <v>0</v>
      </c>
      <c r="M65" s="184">
        <v>0</v>
      </c>
      <c r="N65" s="184">
        <v>0</v>
      </c>
      <c r="O65" s="184">
        <v>0</v>
      </c>
      <c r="P65" s="184">
        <v>0</v>
      </c>
      <c r="Q65" s="184">
        <v>0</v>
      </c>
      <c r="R65" s="184">
        <v>0</v>
      </c>
      <c r="S65" s="184">
        <v>0</v>
      </c>
      <c r="T65" s="184">
        <v>150</v>
      </c>
      <c r="U65" s="184">
        <v>0</v>
      </c>
      <c r="V65" s="184">
        <v>0</v>
      </c>
      <c r="W65" s="184">
        <v>0</v>
      </c>
      <c r="X65" s="184">
        <v>0</v>
      </c>
      <c r="Y65" s="184">
        <v>1800</v>
      </c>
      <c r="Z65" s="184">
        <v>0</v>
      </c>
      <c r="AA65" s="184">
        <v>0</v>
      </c>
      <c r="AB65" s="184">
        <v>0</v>
      </c>
      <c r="AC65" s="184">
        <v>1200</v>
      </c>
      <c r="AD65" s="184">
        <v>0</v>
      </c>
      <c r="AE65" s="184">
        <v>0</v>
      </c>
      <c r="AF65" s="184">
        <v>0</v>
      </c>
      <c r="AG65" s="184">
        <v>100</v>
      </c>
      <c r="AH65" s="184">
        <v>0</v>
      </c>
      <c r="AI65" s="184">
        <v>0</v>
      </c>
      <c r="AJ65" s="184">
        <v>25597.140000000003</v>
      </c>
      <c r="AK65" s="184">
        <v>0</v>
      </c>
      <c r="AL65" s="184">
        <v>0</v>
      </c>
      <c r="AM65" s="184">
        <v>0</v>
      </c>
      <c r="AN65" s="184">
        <v>0</v>
      </c>
      <c r="AO65" s="184">
        <v>0</v>
      </c>
      <c r="AP65" s="184">
        <v>0</v>
      </c>
      <c r="AQ65" s="184">
        <v>0</v>
      </c>
      <c r="AR65" s="184">
        <v>0</v>
      </c>
      <c r="AS65" s="184">
        <v>0</v>
      </c>
      <c r="AT65" s="184">
        <v>0</v>
      </c>
      <c r="AU65" s="184">
        <v>0</v>
      </c>
      <c r="AV65" s="184">
        <v>0</v>
      </c>
      <c r="AW65" s="184">
        <v>0</v>
      </c>
      <c r="AX65" s="184">
        <v>0</v>
      </c>
      <c r="AY65" s="184">
        <v>0</v>
      </c>
      <c r="AZ65" s="184">
        <v>0</v>
      </c>
      <c r="BA65" s="184">
        <v>0</v>
      </c>
      <c r="BB65" s="184">
        <v>0</v>
      </c>
      <c r="BC65" s="184">
        <v>0</v>
      </c>
      <c r="BD65" s="184">
        <v>0</v>
      </c>
      <c r="BE65" s="184">
        <v>19.12</v>
      </c>
      <c r="BF65" s="184">
        <v>2243.0500000000002</v>
      </c>
      <c r="BG65" s="184">
        <v>0</v>
      </c>
      <c r="BH65" s="184">
        <v>0</v>
      </c>
      <c r="BI65" s="184">
        <v>542344.34000000008</v>
      </c>
      <c r="BJ65" s="184">
        <v>0</v>
      </c>
      <c r="BK65" s="184">
        <v>0</v>
      </c>
      <c r="BL65" s="184">
        <v>1600</v>
      </c>
      <c r="BM65" s="184">
        <v>0</v>
      </c>
      <c r="BN65" s="184">
        <v>1800</v>
      </c>
      <c r="BO65" s="184">
        <v>0</v>
      </c>
      <c r="BP65" s="184">
        <v>0</v>
      </c>
      <c r="BQ65" s="184">
        <v>0</v>
      </c>
      <c r="BR65" s="184">
        <v>0</v>
      </c>
      <c r="BS65" s="184">
        <v>0</v>
      </c>
      <c r="BT65" s="184">
        <v>0</v>
      </c>
      <c r="BU65" s="184">
        <v>0</v>
      </c>
      <c r="BV65" s="184">
        <v>0</v>
      </c>
      <c r="BW65" s="184">
        <v>0</v>
      </c>
      <c r="BX65" s="184">
        <v>0</v>
      </c>
      <c r="BY65" s="184">
        <v>1200</v>
      </c>
      <c r="BZ65" s="184">
        <v>0</v>
      </c>
      <c r="CA65" s="184">
        <v>0</v>
      </c>
      <c r="CB65" s="184">
        <v>0</v>
      </c>
      <c r="CC65" s="184">
        <v>0</v>
      </c>
      <c r="CD65" s="240" t="s">
        <v>221</v>
      </c>
      <c r="CE65" s="191">
        <f t="shared" si="0"/>
        <v>578653.65000000014</v>
      </c>
      <c r="CF65" s="243"/>
    </row>
    <row r="66" spans="1:84" ht="12.6" customHeight="1" x14ac:dyDescent="0.25">
      <c r="A66" s="171" t="s">
        <v>239</v>
      </c>
      <c r="B66" s="175"/>
      <c r="C66" s="184">
        <v>0</v>
      </c>
      <c r="D66" s="184">
        <v>0</v>
      </c>
      <c r="E66" s="184">
        <v>261152.51999999996</v>
      </c>
      <c r="F66" s="184">
        <v>0</v>
      </c>
      <c r="G66" s="184">
        <v>0</v>
      </c>
      <c r="H66" s="184">
        <v>0</v>
      </c>
      <c r="I66" s="184">
        <v>0</v>
      </c>
      <c r="J66" s="184">
        <v>0</v>
      </c>
      <c r="K66" s="184">
        <v>0</v>
      </c>
      <c r="L66" s="184">
        <v>3017.1499999999996</v>
      </c>
      <c r="M66" s="184">
        <v>0</v>
      </c>
      <c r="N66" s="184">
        <v>0</v>
      </c>
      <c r="O66" s="184">
        <v>0</v>
      </c>
      <c r="P66" s="184">
        <v>136674.9</v>
      </c>
      <c r="Q66" s="184">
        <v>20596.59</v>
      </c>
      <c r="R66" s="184">
        <v>0</v>
      </c>
      <c r="S66" s="184">
        <v>7228.48</v>
      </c>
      <c r="T66" s="184">
        <v>18022.86</v>
      </c>
      <c r="U66" s="184">
        <v>624935.02000000014</v>
      </c>
      <c r="V66" s="184">
        <v>0</v>
      </c>
      <c r="W66" s="184">
        <v>576402.92999999993</v>
      </c>
      <c r="X66" s="184">
        <v>750</v>
      </c>
      <c r="Y66" s="184">
        <v>135086.99</v>
      </c>
      <c r="Z66" s="184">
        <v>146081.40999999997</v>
      </c>
      <c r="AA66" s="184">
        <v>-6469.4</v>
      </c>
      <c r="AB66" s="184">
        <v>133397.81000000003</v>
      </c>
      <c r="AC66" s="184">
        <v>50237.25</v>
      </c>
      <c r="AD66" s="184">
        <v>0</v>
      </c>
      <c r="AE66" s="184">
        <v>2120.4</v>
      </c>
      <c r="AF66" s="184">
        <v>0</v>
      </c>
      <c r="AG66" s="184">
        <v>53751.64</v>
      </c>
      <c r="AH66" s="184">
        <v>0</v>
      </c>
      <c r="AI66" s="184">
        <v>71.5</v>
      </c>
      <c r="AJ66" s="184">
        <v>131664.30999999997</v>
      </c>
      <c r="AK66" s="184">
        <v>0</v>
      </c>
      <c r="AL66" s="184">
        <v>0</v>
      </c>
      <c r="AM66" s="184">
        <v>0</v>
      </c>
      <c r="AN66" s="184">
        <v>0</v>
      </c>
      <c r="AO66" s="184">
        <v>0</v>
      </c>
      <c r="AP66" s="184">
        <v>0</v>
      </c>
      <c r="AQ66" s="184">
        <v>0</v>
      </c>
      <c r="AR66" s="184">
        <v>0</v>
      </c>
      <c r="AS66" s="184">
        <v>0</v>
      </c>
      <c r="AT66" s="184">
        <v>0</v>
      </c>
      <c r="AU66" s="184">
        <v>0</v>
      </c>
      <c r="AV66" s="184">
        <v>0</v>
      </c>
      <c r="AW66" s="184">
        <v>0</v>
      </c>
      <c r="AX66" s="184">
        <v>0</v>
      </c>
      <c r="AY66" s="184">
        <v>131950.53999999998</v>
      </c>
      <c r="AZ66" s="184">
        <v>0</v>
      </c>
      <c r="BA66" s="184">
        <v>79074.73</v>
      </c>
      <c r="BB66" s="184">
        <v>0</v>
      </c>
      <c r="BC66" s="184">
        <v>0</v>
      </c>
      <c r="BD66" s="184">
        <v>0</v>
      </c>
      <c r="BE66" s="184">
        <v>1825676.6900000002</v>
      </c>
      <c r="BF66" s="184">
        <v>124604.44</v>
      </c>
      <c r="BG66" s="184">
        <v>0</v>
      </c>
      <c r="BH66" s="184">
        <v>0</v>
      </c>
      <c r="BI66" s="184">
        <v>2148.08</v>
      </c>
      <c r="BJ66" s="184">
        <v>0</v>
      </c>
      <c r="BK66" s="184">
        <v>27120.79</v>
      </c>
      <c r="BL66" s="184">
        <v>0</v>
      </c>
      <c r="BM66" s="184">
        <v>0</v>
      </c>
      <c r="BN66" s="184">
        <v>7109976.2600000007</v>
      </c>
      <c r="BO66" s="184">
        <v>1350.34</v>
      </c>
      <c r="BP66" s="184">
        <v>268.05</v>
      </c>
      <c r="BQ66" s="184">
        <v>0</v>
      </c>
      <c r="BR66" s="184">
        <v>0</v>
      </c>
      <c r="BS66" s="184">
        <v>2021.25</v>
      </c>
      <c r="BT66" s="184">
        <v>0</v>
      </c>
      <c r="BU66" s="184">
        <v>0</v>
      </c>
      <c r="BV66" s="184">
        <v>0</v>
      </c>
      <c r="BW66" s="184">
        <v>0</v>
      </c>
      <c r="BX66" s="184">
        <v>0</v>
      </c>
      <c r="BY66" s="184">
        <v>18000</v>
      </c>
      <c r="BZ66" s="184">
        <v>0</v>
      </c>
      <c r="CA66" s="184">
        <v>0</v>
      </c>
      <c r="CB66" s="184">
        <v>0</v>
      </c>
      <c r="CC66" s="184">
        <v>0</v>
      </c>
      <c r="CD66" s="240" t="s">
        <v>221</v>
      </c>
      <c r="CE66" s="191">
        <f t="shared" si="0"/>
        <v>11616913.530000001</v>
      </c>
      <c r="CF66" s="243"/>
    </row>
    <row r="67" spans="1:84" ht="12.6" customHeight="1" x14ac:dyDescent="0.25">
      <c r="A67" s="171" t="s">
        <v>6</v>
      </c>
      <c r="B67" s="175"/>
      <c r="C67" s="191">
        <f>ROUND(C51+C52,0)</f>
        <v>0</v>
      </c>
      <c r="D67" s="191">
        <f>ROUND(D51+D52,0)</f>
        <v>2238</v>
      </c>
      <c r="E67" s="191">
        <f t="shared" ref="E67:BP67" si="3">ROUND(E51+E52,0)</f>
        <v>78395</v>
      </c>
      <c r="F67" s="191">
        <f t="shared" si="3"/>
        <v>0</v>
      </c>
      <c r="G67" s="191">
        <f t="shared" si="3"/>
        <v>0</v>
      </c>
      <c r="H67" s="191">
        <f t="shared" si="3"/>
        <v>0</v>
      </c>
      <c r="I67" s="191">
        <f t="shared" si="3"/>
        <v>0</v>
      </c>
      <c r="J67" s="191">
        <f>ROUND(J51+J52,0)</f>
        <v>0</v>
      </c>
      <c r="K67" s="191">
        <f t="shared" si="3"/>
        <v>0</v>
      </c>
      <c r="L67" s="191">
        <f t="shared" si="3"/>
        <v>0</v>
      </c>
      <c r="M67" s="191">
        <f t="shared" si="3"/>
        <v>0</v>
      </c>
      <c r="N67" s="191">
        <f t="shared" si="3"/>
        <v>0</v>
      </c>
      <c r="O67" s="191">
        <f t="shared" si="3"/>
        <v>0</v>
      </c>
      <c r="P67" s="191">
        <f t="shared" si="3"/>
        <v>137250</v>
      </c>
      <c r="Q67" s="191">
        <f t="shared" si="3"/>
        <v>33104</v>
      </c>
      <c r="R67" s="191">
        <f t="shared" si="3"/>
        <v>5</v>
      </c>
      <c r="S67" s="191">
        <f t="shared" si="3"/>
        <v>370</v>
      </c>
      <c r="T67" s="191">
        <f t="shared" si="3"/>
        <v>0</v>
      </c>
      <c r="U67" s="191">
        <f t="shared" si="3"/>
        <v>2809</v>
      </c>
      <c r="V67" s="191">
        <f t="shared" si="3"/>
        <v>0</v>
      </c>
      <c r="W67" s="191">
        <f t="shared" si="3"/>
        <v>0</v>
      </c>
      <c r="X67" s="191">
        <f t="shared" si="3"/>
        <v>1444</v>
      </c>
      <c r="Y67" s="191">
        <f t="shared" si="3"/>
        <v>73947</v>
      </c>
      <c r="Z67" s="191">
        <f t="shared" si="3"/>
        <v>750</v>
      </c>
      <c r="AA67" s="191">
        <f t="shared" si="3"/>
        <v>157</v>
      </c>
      <c r="AB67" s="191">
        <f t="shared" si="3"/>
        <v>100333</v>
      </c>
      <c r="AC67" s="191">
        <f t="shared" si="3"/>
        <v>3980</v>
      </c>
      <c r="AD67" s="191">
        <f t="shared" si="3"/>
        <v>0</v>
      </c>
      <c r="AE67" s="191">
        <f t="shared" si="3"/>
        <v>3581</v>
      </c>
      <c r="AF67" s="191">
        <f t="shared" si="3"/>
        <v>0</v>
      </c>
      <c r="AG67" s="191">
        <f t="shared" si="3"/>
        <v>77161</v>
      </c>
      <c r="AH67" s="191">
        <f t="shared" si="3"/>
        <v>0</v>
      </c>
      <c r="AI67" s="191">
        <f t="shared" si="3"/>
        <v>469</v>
      </c>
      <c r="AJ67" s="191">
        <f t="shared" si="3"/>
        <v>12141</v>
      </c>
      <c r="AK67" s="191">
        <f t="shared" si="3"/>
        <v>0</v>
      </c>
      <c r="AL67" s="191">
        <f t="shared" si="3"/>
        <v>0</v>
      </c>
      <c r="AM67" s="191">
        <f t="shared" si="3"/>
        <v>0</v>
      </c>
      <c r="AN67" s="191">
        <f t="shared" si="3"/>
        <v>0</v>
      </c>
      <c r="AO67" s="191">
        <f t="shared" si="3"/>
        <v>0</v>
      </c>
      <c r="AP67" s="191">
        <f t="shared" si="3"/>
        <v>0</v>
      </c>
      <c r="AQ67" s="191">
        <f t="shared" si="3"/>
        <v>0</v>
      </c>
      <c r="AR67" s="191">
        <f t="shared" si="3"/>
        <v>0</v>
      </c>
      <c r="AS67" s="191">
        <f t="shared" si="3"/>
        <v>0</v>
      </c>
      <c r="AT67" s="191">
        <f t="shared" si="3"/>
        <v>0</v>
      </c>
      <c r="AU67" s="191">
        <f t="shared" si="3"/>
        <v>0</v>
      </c>
      <c r="AV67" s="191">
        <f t="shared" si="3"/>
        <v>0</v>
      </c>
      <c r="AW67" s="191">
        <f t="shared" si="3"/>
        <v>0</v>
      </c>
      <c r="AX67" s="191">
        <f t="shared" si="3"/>
        <v>0</v>
      </c>
      <c r="AY67" s="191">
        <f t="shared" si="3"/>
        <v>12851</v>
      </c>
      <c r="AZ67" s="191">
        <f>ROUND(AZ51+AZ52,0)</f>
        <v>0</v>
      </c>
      <c r="BA67" s="191">
        <f>ROUND(BA51+BA52,0)</f>
        <v>132</v>
      </c>
      <c r="BB67" s="191">
        <f t="shared" si="3"/>
        <v>0</v>
      </c>
      <c r="BC67" s="191">
        <f t="shared" si="3"/>
        <v>0</v>
      </c>
      <c r="BD67" s="191">
        <f t="shared" si="3"/>
        <v>885</v>
      </c>
      <c r="BE67" s="191">
        <f t="shared" si="3"/>
        <v>10532</v>
      </c>
      <c r="BF67" s="191">
        <f t="shared" si="3"/>
        <v>1594</v>
      </c>
      <c r="BG67" s="191">
        <f t="shared" si="3"/>
        <v>0</v>
      </c>
      <c r="BH67" s="191">
        <f t="shared" si="3"/>
        <v>0</v>
      </c>
      <c r="BI67" s="191">
        <f t="shared" si="3"/>
        <v>415</v>
      </c>
      <c r="BJ67" s="191">
        <f t="shared" si="3"/>
        <v>0</v>
      </c>
      <c r="BK67" s="191">
        <f t="shared" si="3"/>
        <v>241</v>
      </c>
      <c r="BL67" s="191">
        <f t="shared" si="3"/>
        <v>0</v>
      </c>
      <c r="BM67" s="191">
        <f t="shared" si="3"/>
        <v>0</v>
      </c>
      <c r="BN67" s="191">
        <f t="shared" si="3"/>
        <v>1605755</v>
      </c>
      <c r="BO67" s="191">
        <f t="shared" si="3"/>
        <v>0</v>
      </c>
      <c r="BP67" s="191">
        <f t="shared" si="3"/>
        <v>0</v>
      </c>
      <c r="BQ67" s="191">
        <f t="shared" ref="BQ67:CC67" si="4">ROUND(BQ51+BQ52,0)</f>
        <v>0</v>
      </c>
      <c r="BR67" s="191">
        <f t="shared" si="4"/>
        <v>88</v>
      </c>
      <c r="BS67" s="191">
        <f t="shared" si="4"/>
        <v>312</v>
      </c>
      <c r="BT67" s="191">
        <f t="shared" si="4"/>
        <v>0</v>
      </c>
      <c r="BU67" s="191">
        <f t="shared" si="4"/>
        <v>0</v>
      </c>
      <c r="BV67" s="191">
        <f t="shared" si="4"/>
        <v>0</v>
      </c>
      <c r="BW67" s="191">
        <f t="shared" si="4"/>
        <v>398</v>
      </c>
      <c r="BX67" s="191">
        <f t="shared" si="4"/>
        <v>0</v>
      </c>
      <c r="BY67" s="191">
        <f t="shared" si="4"/>
        <v>70</v>
      </c>
      <c r="BZ67" s="191">
        <f t="shared" si="4"/>
        <v>0</v>
      </c>
      <c r="CA67" s="191">
        <f t="shared" si="4"/>
        <v>0</v>
      </c>
      <c r="CB67" s="191">
        <f t="shared" si="4"/>
        <v>0</v>
      </c>
      <c r="CC67" s="191">
        <f t="shared" si="4"/>
        <v>228</v>
      </c>
      <c r="CD67" s="240" t="s">
        <v>221</v>
      </c>
      <c r="CE67" s="191">
        <f t="shared" si="0"/>
        <v>2161635</v>
      </c>
      <c r="CF67" s="243"/>
    </row>
    <row r="68" spans="1:84" ht="12.6" customHeight="1" x14ac:dyDescent="0.25">
      <c r="A68" s="171" t="s">
        <v>240</v>
      </c>
      <c r="B68" s="175"/>
      <c r="C68" s="184">
        <v>0</v>
      </c>
      <c r="D68" s="184">
        <v>0</v>
      </c>
      <c r="E68" s="184">
        <v>15483.400000000001</v>
      </c>
      <c r="F68" s="184">
        <v>0</v>
      </c>
      <c r="G68" s="184">
        <v>0</v>
      </c>
      <c r="H68" s="184">
        <v>0</v>
      </c>
      <c r="I68" s="184">
        <v>0</v>
      </c>
      <c r="J68" s="184">
        <v>0</v>
      </c>
      <c r="K68" s="184">
        <v>0</v>
      </c>
      <c r="L68" s="184">
        <v>0</v>
      </c>
      <c r="M68" s="184">
        <v>0</v>
      </c>
      <c r="N68" s="184">
        <v>0</v>
      </c>
      <c r="O68" s="184">
        <v>0</v>
      </c>
      <c r="P68" s="184">
        <v>5175.04</v>
      </c>
      <c r="Q68" s="184">
        <v>0</v>
      </c>
      <c r="R68" s="184">
        <v>0</v>
      </c>
      <c r="S68" s="184">
        <v>3038</v>
      </c>
      <c r="T68" s="184">
        <v>0</v>
      </c>
      <c r="U68" s="184">
        <v>0</v>
      </c>
      <c r="V68" s="184">
        <v>0</v>
      </c>
      <c r="W68" s="184">
        <v>0</v>
      </c>
      <c r="X68" s="184">
        <v>0</v>
      </c>
      <c r="Y68" s="184">
        <v>0</v>
      </c>
      <c r="Z68" s="184">
        <v>0</v>
      </c>
      <c r="AA68" s="184">
        <v>0</v>
      </c>
      <c r="AB68" s="184">
        <v>4592.74</v>
      </c>
      <c r="AC68" s="184">
        <v>5218.58</v>
      </c>
      <c r="AD68" s="184">
        <v>0</v>
      </c>
      <c r="AE68" s="184">
        <v>0</v>
      </c>
      <c r="AF68" s="184">
        <v>0</v>
      </c>
      <c r="AG68" s="184">
        <v>0</v>
      </c>
      <c r="AH68" s="184">
        <v>0</v>
      </c>
      <c r="AI68" s="184">
        <v>0</v>
      </c>
      <c r="AJ68" s="184">
        <v>213934.93</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0</v>
      </c>
      <c r="BD68" s="184">
        <v>0</v>
      </c>
      <c r="BE68" s="184">
        <v>145179.07</v>
      </c>
      <c r="BF68" s="184">
        <v>0</v>
      </c>
      <c r="BG68" s="184">
        <v>0</v>
      </c>
      <c r="BH68" s="184">
        <v>0</v>
      </c>
      <c r="BI68" s="184">
        <v>0</v>
      </c>
      <c r="BJ68" s="184">
        <v>0</v>
      </c>
      <c r="BK68" s="184">
        <v>0</v>
      </c>
      <c r="BL68" s="184">
        <v>0</v>
      </c>
      <c r="BM68" s="184">
        <v>0</v>
      </c>
      <c r="BN68" s="184">
        <v>432470.75</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-78674.759999999966</v>
      </c>
      <c r="CD68" s="240" t="s">
        <v>221</v>
      </c>
      <c r="CE68" s="191">
        <f t="shared" si="0"/>
        <v>746417.75</v>
      </c>
      <c r="CF68" s="243"/>
    </row>
    <row r="69" spans="1:84" ht="12.6" customHeight="1" x14ac:dyDescent="0.25">
      <c r="A69" s="171" t="s">
        <v>241</v>
      </c>
      <c r="B69" s="175"/>
      <c r="C69" s="184">
        <v>0</v>
      </c>
      <c r="D69" s="184">
        <v>0</v>
      </c>
      <c r="E69" s="184">
        <v>6312.23</v>
      </c>
      <c r="F69" s="184">
        <v>0</v>
      </c>
      <c r="G69" s="184">
        <v>0</v>
      </c>
      <c r="H69" s="184">
        <v>0</v>
      </c>
      <c r="I69" s="184">
        <v>0</v>
      </c>
      <c r="J69" s="184">
        <v>0</v>
      </c>
      <c r="K69" s="184">
        <v>0</v>
      </c>
      <c r="L69" s="184">
        <v>0</v>
      </c>
      <c r="M69" s="184">
        <v>0</v>
      </c>
      <c r="N69" s="184">
        <v>1376.6</v>
      </c>
      <c r="O69" s="184">
        <v>0</v>
      </c>
      <c r="P69" s="184">
        <v>14028.349999999999</v>
      </c>
      <c r="Q69" s="184">
        <v>752.78</v>
      </c>
      <c r="R69" s="184">
        <v>147.82999999999998</v>
      </c>
      <c r="S69" s="184">
        <v>293.02</v>
      </c>
      <c r="T69" s="184">
        <v>2513.35</v>
      </c>
      <c r="U69" s="184">
        <v>2480.8200000000002</v>
      </c>
      <c r="V69" s="184">
        <v>0</v>
      </c>
      <c r="W69" s="184">
        <v>0</v>
      </c>
      <c r="X69" s="184">
        <v>57.019999999999982</v>
      </c>
      <c r="Y69" s="184">
        <v>3199.4700000000007</v>
      </c>
      <c r="Z69" s="184">
        <v>2031.8299999999981</v>
      </c>
      <c r="AA69" s="184">
        <v>379.5</v>
      </c>
      <c r="AB69" s="184">
        <v>11689.42</v>
      </c>
      <c r="AC69" s="184">
        <v>394.99</v>
      </c>
      <c r="AD69" s="184">
        <v>0</v>
      </c>
      <c r="AE69" s="184">
        <v>3713.04</v>
      </c>
      <c r="AF69" s="184">
        <v>0</v>
      </c>
      <c r="AG69" s="184">
        <v>5591.13</v>
      </c>
      <c r="AH69" s="184">
        <v>0</v>
      </c>
      <c r="AI69" s="184">
        <v>10.84</v>
      </c>
      <c r="AJ69" s="184">
        <v>34836.99</v>
      </c>
      <c r="AK69" s="184">
        <v>0</v>
      </c>
      <c r="AL69" s="184">
        <v>0</v>
      </c>
      <c r="AM69" s="184">
        <v>0</v>
      </c>
      <c r="AN69" s="184">
        <v>0</v>
      </c>
      <c r="AO69" s="184">
        <v>0</v>
      </c>
      <c r="AP69" s="184">
        <v>72.66</v>
      </c>
      <c r="AQ69" s="184">
        <v>0</v>
      </c>
      <c r="AR69" s="184">
        <v>0</v>
      </c>
      <c r="AS69" s="184">
        <v>0</v>
      </c>
      <c r="AT69" s="184">
        <v>0</v>
      </c>
      <c r="AU69" s="184">
        <v>0</v>
      </c>
      <c r="AV69" s="184">
        <v>0</v>
      </c>
      <c r="AW69" s="184">
        <v>0</v>
      </c>
      <c r="AX69" s="184">
        <v>0</v>
      </c>
      <c r="AY69" s="184">
        <v>1278.5700000000002</v>
      </c>
      <c r="AZ69" s="184">
        <v>0</v>
      </c>
      <c r="BA69" s="184">
        <v>2094.0099999999998</v>
      </c>
      <c r="BB69" s="184">
        <v>1970.38</v>
      </c>
      <c r="BC69" s="184">
        <v>0</v>
      </c>
      <c r="BD69" s="184">
        <v>0</v>
      </c>
      <c r="BE69" s="184">
        <v>2096.1999999999998</v>
      </c>
      <c r="BF69" s="184">
        <v>294.59000000000003</v>
      </c>
      <c r="BG69" s="184">
        <v>0</v>
      </c>
      <c r="BH69" s="184">
        <v>0</v>
      </c>
      <c r="BI69" s="184">
        <v>0</v>
      </c>
      <c r="BJ69" s="184">
        <v>0</v>
      </c>
      <c r="BK69" s="184">
        <v>0</v>
      </c>
      <c r="BL69" s="184">
        <v>0</v>
      </c>
      <c r="BM69" s="184">
        <v>0</v>
      </c>
      <c r="BN69" s="184">
        <v>70890.98000000001</v>
      </c>
      <c r="BO69" s="184">
        <v>29.75</v>
      </c>
      <c r="BP69" s="184">
        <v>0</v>
      </c>
      <c r="BQ69" s="184">
        <v>0</v>
      </c>
      <c r="BR69" s="184">
        <v>0</v>
      </c>
      <c r="BS69" s="184">
        <v>484.5</v>
      </c>
      <c r="BT69" s="184">
        <v>541.49</v>
      </c>
      <c r="BU69" s="184">
        <v>0</v>
      </c>
      <c r="BV69" s="184">
        <v>0</v>
      </c>
      <c r="BW69" s="184">
        <v>457.46</v>
      </c>
      <c r="BX69" s="184">
        <v>0</v>
      </c>
      <c r="BY69" s="184">
        <v>11058.5</v>
      </c>
      <c r="BZ69" s="184">
        <v>0</v>
      </c>
      <c r="CA69" s="184">
        <v>0</v>
      </c>
      <c r="CB69" s="184">
        <v>0</v>
      </c>
      <c r="CC69" s="184">
        <v>48.319999999999709</v>
      </c>
      <c r="CD69" s="184">
        <v>436407.66</v>
      </c>
      <c r="CE69" s="191">
        <f t="shared" si="0"/>
        <v>617534.28</v>
      </c>
      <c r="CF69" s="243"/>
    </row>
    <row r="70" spans="1:84" ht="12.6" customHeight="1" x14ac:dyDescent="0.25">
      <c r="A70" s="171" t="s">
        <v>242</v>
      </c>
      <c r="B70" s="175"/>
      <c r="C70" s="184">
        <v>0</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c r="Z70" s="184">
        <v>0</v>
      </c>
      <c r="AA70" s="184">
        <v>0</v>
      </c>
      <c r="AB70" s="184">
        <v>0</v>
      </c>
      <c r="AC70" s="184">
        <v>1168.55</v>
      </c>
      <c r="AD70" s="184">
        <v>0</v>
      </c>
      <c r="AE70" s="184">
        <v>0</v>
      </c>
      <c r="AF70" s="184">
        <v>0</v>
      </c>
      <c r="AG70" s="184">
        <v>0</v>
      </c>
      <c r="AH70" s="184">
        <v>0</v>
      </c>
      <c r="AI70" s="184">
        <v>0</v>
      </c>
      <c r="AJ70" s="184">
        <v>4560</v>
      </c>
      <c r="AK70" s="184">
        <v>0</v>
      </c>
      <c r="AL70" s="184">
        <v>0</v>
      </c>
      <c r="AM70" s="184">
        <v>0</v>
      </c>
      <c r="AN70" s="184">
        <v>0</v>
      </c>
      <c r="AO70" s="184">
        <v>0</v>
      </c>
      <c r="AP70" s="184">
        <v>0</v>
      </c>
      <c r="AQ70" s="184">
        <v>0</v>
      </c>
      <c r="AR70" s="184">
        <v>0</v>
      </c>
      <c r="AS70" s="184">
        <v>0</v>
      </c>
      <c r="AT70" s="184">
        <v>0</v>
      </c>
      <c r="AU70" s="184">
        <v>0</v>
      </c>
      <c r="AV70" s="184">
        <v>0</v>
      </c>
      <c r="AW70" s="184">
        <v>0</v>
      </c>
      <c r="AX70" s="184">
        <v>0</v>
      </c>
      <c r="AY70" s="184">
        <v>0</v>
      </c>
      <c r="AZ70" s="184">
        <v>0</v>
      </c>
      <c r="BA70" s="184">
        <v>0</v>
      </c>
      <c r="BB70" s="184">
        <v>0</v>
      </c>
      <c r="BC70" s="184">
        <v>0</v>
      </c>
      <c r="BD70" s="184">
        <v>0</v>
      </c>
      <c r="BE70" s="184">
        <v>9334.94</v>
      </c>
      <c r="BF70" s="184">
        <v>0</v>
      </c>
      <c r="BG70" s="184">
        <v>0</v>
      </c>
      <c r="BH70" s="184">
        <v>0</v>
      </c>
      <c r="BI70" s="184">
        <v>0</v>
      </c>
      <c r="BJ70" s="184">
        <v>0</v>
      </c>
      <c r="BK70" s="184">
        <v>0</v>
      </c>
      <c r="BL70" s="184">
        <v>0</v>
      </c>
      <c r="BM70" s="184">
        <v>0</v>
      </c>
      <c r="BN70" s="184">
        <v>0</v>
      </c>
      <c r="BO70" s="184">
        <v>0</v>
      </c>
      <c r="BP70" s="184">
        <v>0</v>
      </c>
      <c r="BQ70" s="184">
        <v>0</v>
      </c>
      <c r="BR70" s="184">
        <v>0</v>
      </c>
      <c r="BS70" s="184">
        <v>0</v>
      </c>
      <c r="BT70" s="184">
        <v>0</v>
      </c>
      <c r="BU70" s="184">
        <v>0</v>
      </c>
      <c r="BV70" s="184">
        <v>0</v>
      </c>
      <c r="BW70" s="184">
        <v>0</v>
      </c>
      <c r="BX70" s="184">
        <v>0</v>
      </c>
      <c r="BY70" s="184">
        <v>0</v>
      </c>
      <c r="BZ70" s="184">
        <v>0</v>
      </c>
      <c r="CA70" s="184">
        <v>0</v>
      </c>
      <c r="CB70" s="184">
        <v>0</v>
      </c>
      <c r="CC70" s="184">
        <v>17278</v>
      </c>
      <c r="CD70" s="184">
        <v>2190.39</v>
      </c>
      <c r="CE70" s="191">
        <f t="shared" si="0"/>
        <v>34531.880000000005</v>
      </c>
      <c r="CF70" s="243"/>
    </row>
    <row r="71" spans="1:84" ht="12.6" customHeight="1" x14ac:dyDescent="0.25">
      <c r="A71" s="171" t="s">
        <v>243</v>
      </c>
      <c r="B71" s="175"/>
      <c r="C71" s="191">
        <f>SUM(C61:C68)+C69-C70</f>
        <v>0</v>
      </c>
      <c r="D71" s="191">
        <f t="shared" ref="D71:AI71" si="5">SUM(D61:D69)-D70</f>
        <v>2238</v>
      </c>
      <c r="E71" s="191">
        <f t="shared" si="5"/>
        <v>3772384.06</v>
      </c>
      <c r="F71" s="191">
        <f t="shared" si="5"/>
        <v>0</v>
      </c>
      <c r="G71" s="191">
        <f t="shared" si="5"/>
        <v>0</v>
      </c>
      <c r="H71" s="191">
        <f t="shared" si="5"/>
        <v>0</v>
      </c>
      <c r="I71" s="191">
        <f t="shared" si="5"/>
        <v>0</v>
      </c>
      <c r="J71" s="191">
        <f t="shared" si="5"/>
        <v>0</v>
      </c>
      <c r="K71" s="191">
        <f t="shared" si="5"/>
        <v>0</v>
      </c>
      <c r="L71" s="191">
        <f t="shared" si="5"/>
        <v>3444.0899999999997</v>
      </c>
      <c r="M71" s="191">
        <f t="shared" si="5"/>
        <v>0</v>
      </c>
      <c r="N71" s="191">
        <f t="shared" si="5"/>
        <v>814329.77999999991</v>
      </c>
      <c r="O71" s="191">
        <f t="shared" si="5"/>
        <v>0</v>
      </c>
      <c r="P71" s="191">
        <f t="shared" si="5"/>
        <v>1907494.18</v>
      </c>
      <c r="Q71" s="191">
        <f t="shared" si="5"/>
        <v>376272.24000000005</v>
      </c>
      <c r="R71" s="191">
        <f t="shared" si="5"/>
        <v>483917.63</v>
      </c>
      <c r="S71" s="191">
        <f t="shared" si="5"/>
        <v>234411.72999999998</v>
      </c>
      <c r="T71" s="191">
        <f t="shared" si="5"/>
        <v>1013024.6199999999</v>
      </c>
      <c r="U71" s="191">
        <f t="shared" si="5"/>
        <v>1466083.4000000001</v>
      </c>
      <c r="V71" s="191">
        <f t="shared" si="5"/>
        <v>0</v>
      </c>
      <c r="W71" s="191">
        <f t="shared" si="5"/>
        <v>585362.36999999988</v>
      </c>
      <c r="X71" s="191">
        <f t="shared" si="5"/>
        <v>355904.17000000004</v>
      </c>
      <c r="Y71" s="191">
        <f t="shared" si="5"/>
        <v>1433363.6400000001</v>
      </c>
      <c r="Z71" s="191">
        <f t="shared" si="5"/>
        <v>1318318.22</v>
      </c>
      <c r="AA71" s="191">
        <f t="shared" si="5"/>
        <v>178368.07000000004</v>
      </c>
      <c r="AB71" s="191">
        <f t="shared" si="5"/>
        <v>6379568.6799999997</v>
      </c>
      <c r="AC71" s="191">
        <f t="shared" si="5"/>
        <v>1099224.27</v>
      </c>
      <c r="AD71" s="191">
        <f t="shared" si="5"/>
        <v>0</v>
      </c>
      <c r="AE71" s="191">
        <f t="shared" si="5"/>
        <v>913152.57</v>
      </c>
      <c r="AF71" s="191">
        <f t="shared" si="5"/>
        <v>0</v>
      </c>
      <c r="AG71" s="191">
        <f t="shared" si="5"/>
        <v>2798338.8200000003</v>
      </c>
      <c r="AH71" s="191">
        <f t="shared" si="5"/>
        <v>0</v>
      </c>
      <c r="AI71" s="191">
        <f t="shared" si="5"/>
        <v>152444.55999999997</v>
      </c>
      <c r="AJ71" s="191">
        <f t="shared" ref="AJ71:BO71" si="6">SUM(AJ61:AJ69)-AJ70</f>
        <v>7045124.4899999993</v>
      </c>
      <c r="AK71" s="191">
        <f t="shared" si="6"/>
        <v>0</v>
      </c>
      <c r="AL71" s="191">
        <f t="shared" si="6"/>
        <v>0</v>
      </c>
      <c r="AM71" s="191">
        <f t="shared" si="6"/>
        <v>0</v>
      </c>
      <c r="AN71" s="191">
        <f t="shared" si="6"/>
        <v>0</v>
      </c>
      <c r="AO71" s="191">
        <f t="shared" si="6"/>
        <v>0</v>
      </c>
      <c r="AP71" s="191">
        <f t="shared" si="6"/>
        <v>54759.33</v>
      </c>
      <c r="AQ71" s="191">
        <f t="shared" si="6"/>
        <v>0</v>
      </c>
      <c r="AR71" s="191">
        <f t="shared" si="6"/>
        <v>0</v>
      </c>
      <c r="AS71" s="191">
        <f t="shared" si="6"/>
        <v>0</v>
      </c>
      <c r="AT71" s="191">
        <f t="shared" si="6"/>
        <v>0</v>
      </c>
      <c r="AU71" s="191">
        <f t="shared" si="6"/>
        <v>0</v>
      </c>
      <c r="AV71" s="191">
        <f t="shared" si="6"/>
        <v>0</v>
      </c>
      <c r="AW71" s="191">
        <f t="shared" si="6"/>
        <v>0</v>
      </c>
      <c r="AX71" s="191">
        <f t="shared" si="6"/>
        <v>0</v>
      </c>
      <c r="AY71" s="191">
        <f t="shared" si="6"/>
        <v>778898.49999999988</v>
      </c>
      <c r="AZ71" s="191">
        <f t="shared" si="6"/>
        <v>0</v>
      </c>
      <c r="BA71" s="191">
        <f t="shared" si="6"/>
        <v>182119.89</v>
      </c>
      <c r="BB71" s="191">
        <f t="shared" si="6"/>
        <v>267611</v>
      </c>
      <c r="BC71" s="191">
        <f t="shared" si="6"/>
        <v>0</v>
      </c>
      <c r="BD71" s="191">
        <f t="shared" si="6"/>
        <v>885</v>
      </c>
      <c r="BE71" s="191">
        <f t="shared" si="6"/>
        <v>2560178.25</v>
      </c>
      <c r="BF71" s="191">
        <f t="shared" si="6"/>
        <v>736912.21999999986</v>
      </c>
      <c r="BG71" s="191">
        <f t="shared" si="6"/>
        <v>81290.820000000007</v>
      </c>
      <c r="BH71" s="191">
        <f t="shared" si="6"/>
        <v>0</v>
      </c>
      <c r="BI71" s="191">
        <f t="shared" si="6"/>
        <v>544907.42000000004</v>
      </c>
      <c r="BJ71" s="191">
        <f t="shared" si="6"/>
        <v>0</v>
      </c>
      <c r="BK71" s="191">
        <f t="shared" si="6"/>
        <v>27361.79</v>
      </c>
      <c r="BL71" s="191">
        <f t="shared" si="6"/>
        <v>270332.01999999996</v>
      </c>
      <c r="BM71" s="191">
        <f t="shared" si="6"/>
        <v>0</v>
      </c>
      <c r="BN71" s="191">
        <f t="shared" si="6"/>
        <v>9939507.8600000013</v>
      </c>
      <c r="BO71" s="191">
        <f t="shared" si="6"/>
        <v>19483.850000000002</v>
      </c>
      <c r="BP71" s="191">
        <f t="shared" ref="BP71:CC71" si="7">SUM(BP61:BP69)-BP70</f>
        <v>268.05</v>
      </c>
      <c r="BQ71" s="191">
        <f t="shared" si="7"/>
        <v>0</v>
      </c>
      <c r="BR71" s="191">
        <f t="shared" si="7"/>
        <v>51019.69</v>
      </c>
      <c r="BS71" s="191">
        <f t="shared" si="7"/>
        <v>62428.59</v>
      </c>
      <c r="BT71" s="191">
        <f t="shared" si="7"/>
        <v>55508.7</v>
      </c>
      <c r="BU71" s="191">
        <f t="shared" si="7"/>
        <v>0</v>
      </c>
      <c r="BV71" s="191">
        <f t="shared" si="7"/>
        <v>0</v>
      </c>
      <c r="BW71" s="191">
        <f t="shared" si="7"/>
        <v>65857.36</v>
      </c>
      <c r="BX71" s="191">
        <f t="shared" si="7"/>
        <v>0</v>
      </c>
      <c r="BY71" s="191">
        <f t="shared" si="7"/>
        <v>1041350.96</v>
      </c>
      <c r="BZ71" s="191">
        <f t="shared" si="7"/>
        <v>0</v>
      </c>
      <c r="CA71" s="191">
        <f t="shared" si="7"/>
        <v>0</v>
      </c>
      <c r="CB71" s="191">
        <f t="shared" si="7"/>
        <v>0</v>
      </c>
      <c r="CC71" s="191">
        <f t="shared" si="7"/>
        <v>-115205.62999999995</v>
      </c>
      <c r="CD71" s="236">
        <f>CD69-CD70</f>
        <v>434217.26999999996</v>
      </c>
      <c r="CE71" s="191">
        <f>SUM(CE61:CE69)-CE70</f>
        <v>49392462.530000001</v>
      </c>
      <c r="CF71" s="243"/>
    </row>
    <row r="72" spans="1:84" ht="12.6" customHeight="1" x14ac:dyDescent="0.25">
      <c r="A72" s="171" t="s">
        <v>244</v>
      </c>
      <c r="B72" s="175"/>
      <c r="C72" s="240" t="s">
        <v>221</v>
      </c>
      <c r="D72" s="240" t="s">
        <v>221</v>
      </c>
      <c r="E72" s="240" t="s">
        <v>221</v>
      </c>
      <c r="F72" s="240" t="s">
        <v>221</v>
      </c>
      <c r="G72" s="240" t="s">
        <v>221</v>
      </c>
      <c r="H72" s="240" t="s">
        <v>221</v>
      </c>
      <c r="I72" s="240" t="s">
        <v>221</v>
      </c>
      <c r="J72" s="240" t="s">
        <v>221</v>
      </c>
      <c r="K72" s="244" t="s">
        <v>221</v>
      </c>
      <c r="L72" s="240" t="s">
        <v>221</v>
      </c>
      <c r="M72" s="240" t="s">
        <v>221</v>
      </c>
      <c r="N72" s="240" t="s">
        <v>221</v>
      </c>
      <c r="O72" s="240" t="s">
        <v>221</v>
      </c>
      <c r="P72" s="240" t="s">
        <v>221</v>
      </c>
      <c r="Q72" s="240" t="s">
        <v>221</v>
      </c>
      <c r="R72" s="240" t="s">
        <v>221</v>
      </c>
      <c r="S72" s="240" t="s">
        <v>221</v>
      </c>
      <c r="T72" s="240" t="s">
        <v>221</v>
      </c>
      <c r="U72" s="240" t="s">
        <v>221</v>
      </c>
      <c r="V72" s="240" t="s">
        <v>221</v>
      </c>
      <c r="W72" s="240" t="s">
        <v>221</v>
      </c>
      <c r="X72" s="240" t="s">
        <v>221</v>
      </c>
      <c r="Y72" s="240" t="s">
        <v>221</v>
      </c>
      <c r="Z72" s="240" t="s">
        <v>221</v>
      </c>
      <c r="AA72" s="240" t="s">
        <v>221</v>
      </c>
      <c r="AB72" s="240" t="s">
        <v>221</v>
      </c>
      <c r="AC72" s="240" t="s">
        <v>221</v>
      </c>
      <c r="AD72" s="240" t="s">
        <v>221</v>
      </c>
      <c r="AE72" s="240" t="s">
        <v>221</v>
      </c>
      <c r="AF72" s="240" t="s">
        <v>221</v>
      </c>
      <c r="AG72" s="240" t="s">
        <v>221</v>
      </c>
      <c r="AH72" s="240" t="s">
        <v>221</v>
      </c>
      <c r="AI72" s="240" t="s">
        <v>221</v>
      </c>
      <c r="AJ72" s="240" t="s">
        <v>221</v>
      </c>
      <c r="AK72" s="240" t="s">
        <v>221</v>
      </c>
      <c r="AL72" s="240" t="s">
        <v>221</v>
      </c>
      <c r="AM72" s="240" t="s">
        <v>221</v>
      </c>
      <c r="AN72" s="240" t="s">
        <v>221</v>
      </c>
      <c r="AO72" s="240" t="s">
        <v>221</v>
      </c>
      <c r="AP72" s="240" t="s">
        <v>221</v>
      </c>
      <c r="AQ72" s="240" t="s">
        <v>221</v>
      </c>
      <c r="AR72" s="240" t="s">
        <v>221</v>
      </c>
      <c r="AS72" s="240" t="s">
        <v>221</v>
      </c>
      <c r="AT72" s="240" t="s">
        <v>221</v>
      </c>
      <c r="AU72" s="240" t="s">
        <v>221</v>
      </c>
      <c r="AV72" s="240" t="s">
        <v>221</v>
      </c>
      <c r="AW72" s="240" t="s">
        <v>221</v>
      </c>
      <c r="AX72" s="240" t="s">
        <v>221</v>
      </c>
      <c r="AY72" s="240" t="s">
        <v>221</v>
      </c>
      <c r="AZ72" s="240" t="s">
        <v>221</v>
      </c>
      <c r="BA72" s="240" t="s">
        <v>221</v>
      </c>
      <c r="BB72" s="240" t="s">
        <v>221</v>
      </c>
      <c r="BC72" s="240" t="s">
        <v>221</v>
      </c>
      <c r="BD72" s="240" t="s">
        <v>221</v>
      </c>
      <c r="BE72" s="240" t="s">
        <v>221</v>
      </c>
      <c r="BF72" s="240" t="s">
        <v>221</v>
      </c>
      <c r="BG72" s="240" t="s">
        <v>221</v>
      </c>
      <c r="BH72" s="240" t="s">
        <v>221</v>
      </c>
      <c r="BI72" s="240" t="s">
        <v>221</v>
      </c>
      <c r="BJ72" s="240" t="s">
        <v>221</v>
      </c>
      <c r="BK72" s="240" t="s">
        <v>221</v>
      </c>
      <c r="BL72" s="240" t="s">
        <v>221</v>
      </c>
      <c r="BM72" s="240" t="s">
        <v>221</v>
      </c>
      <c r="BN72" s="240" t="s">
        <v>221</v>
      </c>
      <c r="BO72" s="240" t="s">
        <v>221</v>
      </c>
      <c r="BP72" s="240" t="s">
        <v>221</v>
      </c>
      <c r="BQ72" s="240" t="s">
        <v>221</v>
      </c>
      <c r="BR72" s="240" t="s">
        <v>221</v>
      </c>
      <c r="BS72" s="240" t="s">
        <v>221</v>
      </c>
      <c r="BT72" s="240" t="s">
        <v>221</v>
      </c>
      <c r="BU72" s="240" t="s">
        <v>221</v>
      </c>
      <c r="BV72" s="240" t="s">
        <v>221</v>
      </c>
      <c r="BW72" s="240" t="s">
        <v>221</v>
      </c>
      <c r="BX72" s="240" t="s">
        <v>221</v>
      </c>
      <c r="BY72" s="240" t="s">
        <v>221</v>
      </c>
      <c r="BZ72" s="240" t="s">
        <v>221</v>
      </c>
      <c r="CA72" s="240" t="s">
        <v>221</v>
      </c>
      <c r="CB72" s="240" t="s">
        <v>221</v>
      </c>
      <c r="CC72" s="240" t="s">
        <v>221</v>
      </c>
      <c r="CD72" s="240" t="s">
        <v>221</v>
      </c>
      <c r="CE72" s="184">
        <v>0</v>
      </c>
      <c r="CF72" s="243"/>
    </row>
    <row r="73" spans="1:84" ht="12.6" customHeight="1" x14ac:dyDescent="0.25">
      <c r="A73" s="171" t="s">
        <v>245</v>
      </c>
      <c r="B73" s="175"/>
      <c r="C73" s="184">
        <v>0</v>
      </c>
      <c r="D73" s="184">
        <v>0</v>
      </c>
      <c r="E73" s="184">
        <v>8976408</v>
      </c>
      <c r="F73" s="184">
        <v>0</v>
      </c>
      <c r="G73" s="184">
        <v>0</v>
      </c>
      <c r="H73" s="184">
        <v>0</v>
      </c>
      <c r="I73" s="184">
        <v>0</v>
      </c>
      <c r="J73" s="184">
        <v>0</v>
      </c>
      <c r="K73" s="184">
        <v>0</v>
      </c>
      <c r="L73" s="184">
        <v>1577051</v>
      </c>
      <c r="M73" s="184">
        <v>0</v>
      </c>
      <c r="N73" s="184">
        <v>0</v>
      </c>
      <c r="O73" s="184">
        <v>0</v>
      </c>
      <c r="P73" s="184">
        <v>627538.75</v>
      </c>
      <c r="Q73" s="184">
        <v>70373</v>
      </c>
      <c r="R73" s="184">
        <v>201637</v>
      </c>
      <c r="S73" s="184">
        <v>0</v>
      </c>
      <c r="T73" s="184">
        <v>1077</v>
      </c>
      <c r="U73" s="184">
        <v>1430509.6</v>
      </c>
      <c r="V73" s="184">
        <v>0</v>
      </c>
      <c r="W73" s="184">
        <v>206155.09999999998</v>
      </c>
      <c r="X73" s="184">
        <v>752364.4</v>
      </c>
      <c r="Y73" s="184">
        <v>502440.9</v>
      </c>
      <c r="Z73" s="184">
        <v>77297</v>
      </c>
      <c r="AA73" s="184">
        <v>58134.600000000006</v>
      </c>
      <c r="AB73" s="184">
        <v>1798536.9000000004</v>
      </c>
      <c r="AC73" s="184">
        <v>970795</v>
      </c>
      <c r="AD73" s="184">
        <v>0</v>
      </c>
      <c r="AE73" s="184">
        <v>386211.95</v>
      </c>
      <c r="AF73" s="184">
        <v>0</v>
      </c>
      <c r="AG73" s="184">
        <v>963679</v>
      </c>
      <c r="AH73" s="184">
        <v>0</v>
      </c>
      <c r="AI73" s="184">
        <v>0</v>
      </c>
      <c r="AJ73" s="184">
        <v>0</v>
      </c>
      <c r="AK73" s="184">
        <v>0</v>
      </c>
      <c r="AL73" s="184">
        <v>0</v>
      </c>
      <c r="AM73" s="184">
        <v>0</v>
      </c>
      <c r="AN73" s="184">
        <v>0</v>
      </c>
      <c r="AO73" s="184">
        <v>0</v>
      </c>
      <c r="AP73" s="184">
        <v>2943</v>
      </c>
      <c r="AQ73" s="184">
        <v>0</v>
      </c>
      <c r="AR73" s="184">
        <v>0</v>
      </c>
      <c r="AS73" s="184">
        <v>0</v>
      </c>
      <c r="AT73" s="184">
        <v>0</v>
      </c>
      <c r="AU73" s="184">
        <v>0</v>
      </c>
      <c r="AV73" s="184">
        <v>0</v>
      </c>
      <c r="AW73" s="240" t="s">
        <v>221</v>
      </c>
      <c r="AX73" s="240" t="s">
        <v>221</v>
      </c>
      <c r="AY73" s="240" t="s">
        <v>221</v>
      </c>
      <c r="AZ73" s="240" t="s">
        <v>221</v>
      </c>
      <c r="BA73" s="240" t="s">
        <v>221</v>
      </c>
      <c r="BB73" s="240" t="s">
        <v>221</v>
      </c>
      <c r="BC73" s="240" t="s">
        <v>221</v>
      </c>
      <c r="BD73" s="240" t="s">
        <v>221</v>
      </c>
      <c r="BE73" s="240" t="s">
        <v>221</v>
      </c>
      <c r="BF73" s="240" t="s">
        <v>221</v>
      </c>
      <c r="BG73" s="240" t="s">
        <v>221</v>
      </c>
      <c r="BH73" s="240" t="s">
        <v>221</v>
      </c>
      <c r="BI73" s="240" t="s">
        <v>221</v>
      </c>
      <c r="BJ73" s="240" t="s">
        <v>221</v>
      </c>
      <c r="BK73" s="240" t="s">
        <v>221</v>
      </c>
      <c r="BL73" s="240" t="s">
        <v>221</v>
      </c>
      <c r="BM73" s="240" t="s">
        <v>221</v>
      </c>
      <c r="BN73" s="240" t="s">
        <v>221</v>
      </c>
      <c r="BO73" s="240" t="s">
        <v>221</v>
      </c>
      <c r="BP73" s="240" t="s">
        <v>221</v>
      </c>
      <c r="BQ73" s="240" t="s">
        <v>221</v>
      </c>
      <c r="BR73" s="240" t="s">
        <v>221</v>
      </c>
      <c r="BS73" s="240" t="s">
        <v>221</v>
      </c>
      <c r="BT73" s="240" t="s">
        <v>221</v>
      </c>
      <c r="BU73" s="240" t="s">
        <v>221</v>
      </c>
      <c r="BV73" s="240" t="s">
        <v>221</v>
      </c>
      <c r="BW73" s="240" t="s">
        <v>221</v>
      </c>
      <c r="BX73" s="240" t="s">
        <v>221</v>
      </c>
      <c r="BY73" s="240" t="s">
        <v>221</v>
      </c>
      <c r="BZ73" s="240" t="s">
        <v>221</v>
      </c>
      <c r="CA73" s="240" t="s">
        <v>221</v>
      </c>
      <c r="CB73" s="240" t="s">
        <v>221</v>
      </c>
      <c r="CC73" s="240" t="s">
        <v>221</v>
      </c>
      <c r="CD73" s="240" t="s">
        <v>221</v>
      </c>
      <c r="CE73" s="191">
        <f t="shared" ref="CE73:CE80" si="8">SUM(C73:CD73)</f>
        <v>18603152.199999999</v>
      </c>
      <c r="CF73" s="243"/>
    </row>
    <row r="74" spans="1:84" ht="12.6" customHeight="1" x14ac:dyDescent="0.25">
      <c r="A74" s="171" t="s">
        <v>246</v>
      </c>
      <c r="B74" s="175"/>
      <c r="C74" s="184">
        <v>0</v>
      </c>
      <c r="D74" s="184">
        <v>0</v>
      </c>
      <c r="E74" s="184">
        <v>1752188</v>
      </c>
      <c r="F74" s="184">
        <v>0</v>
      </c>
      <c r="G74" s="184">
        <v>0</v>
      </c>
      <c r="H74" s="184">
        <v>0</v>
      </c>
      <c r="I74" s="184">
        <v>0</v>
      </c>
      <c r="J74" s="184">
        <v>0</v>
      </c>
      <c r="K74" s="184">
        <v>0</v>
      </c>
      <c r="L74" s="184">
        <v>0</v>
      </c>
      <c r="M74" s="184">
        <v>0</v>
      </c>
      <c r="N74" s="184">
        <v>922551</v>
      </c>
      <c r="O74" s="184">
        <v>0</v>
      </c>
      <c r="P74" s="184">
        <v>5348387.33</v>
      </c>
      <c r="Q74" s="184">
        <v>555528</v>
      </c>
      <c r="R74" s="184">
        <v>1415056</v>
      </c>
      <c r="S74" s="184">
        <v>0</v>
      </c>
      <c r="T74" s="184">
        <v>1811875.01</v>
      </c>
      <c r="U74" s="184">
        <v>8667571.9500000011</v>
      </c>
      <c r="V74" s="184">
        <v>0</v>
      </c>
      <c r="W74" s="184">
        <v>3645659.35</v>
      </c>
      <c r="X74" s="184">
        <v>12027302.4</v>
      </c>
      <c r="Y74" s="184">
        <v>7485823.1999999993</v>
      </c>
      <c r="Z74" s="184">
        <v>7673895</v>
      </c>
      <c r="AA74" s="184">
        <v>1053387.1500000001</v>
      </c>
      <c r="AB74" s="184">
        <v>14478212.459999999</v>
      </c>
      <c r="AC74" s="184">
        <v>1614251</v>
      </c>
      <c r="AD74" s="184">
        <v>0</v>
      </c>
      <c r="AE74" s="184">
        <v>1408955.0799999998</v>
      </c>
      <c r="AF74" s="184">
        <v>0</v>
      </c>
      <c r="AG74" s="184">
        <v>22866873.199999999</v>
      </c>
      <c r="AH74" s="184">
        <v>0</v>
      </c>
      <c r="AI74" s="184">
        <v>2604</v>
      </c>
      <c r="AJ74" s="184">
        <v>10343945.999999998</v>
      </c>
      <c r="AK74" s="184">
        <v>0</v>
      </c>
      <c r="AL74" s="184">
        <v>6279</v>
      </c>
      <c r="AM74" s="184">
        <v>0</v>
      </c>
      <c r="AN74" s="184">
        <v>0</v>
      </c>
      <c r="AO74" s="184">
        <v>0</v>
      </c>
      <c r="AP74" s="184">
        <v>166824</v>
      </c>
      <c r="AQ74" s="184">
        <v>0</v>
      </c>
      <c r="AR74" s="184">
        <v>0</v>
      </c>
      <c r="AS74" s="184">
        <v>0</v>
      </c>
      <c r="AT74" s="184">
        <v>0</v>
      </c>
      <c r="AU74" s="184">
        <v>0</v>
      </c>
      <c r="AV74" s="184">
        <v>0</v>
      </c>
      <c r="AW74" s="240" t="s">
        <v>221</v>
      </c>
      <c r="AX74" s="240" t="s">
        <v>221</v>
      </c>
      <c r="AY74" s="240" t="s">
        <v>221</v>
      </c>
      <c r="AZ74" s="240" t="s">
        <v>221</v>
      </c>
      <c r="BA74" s="240" t="s">
        <v>221</v>
      </c>
      <c r="BB74" s="240" t="s">
        <v>221</v>
      </c>
      <c r="BC74" s="240" t="s">
        <v>221</v>
      </c>
      <c r="BD74" s="240" t="s">
        <v>221</v>
      </c>
      <c r="BE74" s="240" t="s">
        <v>221</v>
      </c>
      <c r="BF74" s="240" t="s">
        <v>221</v>
      </c>
      <c r="BG74" s="240" t="s">
        <v>221</v>
      </c>
      <c r="BH74" s="240" t="s">
        <v>221</v>
      </c>
      <c r="BI74" s="240" t="s">
        <v>221</v>
      </c>
      <c r="BJ74" s="240" t="s">
        <v>221</v>
      </c>
      <c r="BK74" s="240" t="s">
        <v>221</v>
      </c>
      <c r="BL74" s="240" t="s">
        <v>221</v>
      </c>
      <c r="BM74" s="240" t="s">
        <v>221</v>
      </c>
      <c r="BN74" s="240" t="s">
        <v>221</v>
      </c>
      <c r="BO74" s="240" t="s">
        <v>221</v>
      </c>
      <c r="BP74" s="240" t="s">
        <v>221</v>
      </c>
      <c r="BQ74" s="240" t="s">
        <v>221</v>
      </c>
      <c r="BR74" s="240" t="s">
        <v>221</v>
      </c>
      <c r="BS74" s="240" t="s">
        <v>221</v>
      </c>
      <c r="BT74" s="240" t="s">
        <v>221</v>
      </c>
      <c r="BU74" s="240" t="s">
        <v>221</v>
      </c>
      <c r="BV74" s="240" t="s">
        <v>221</v>
      </c>
      <c r="BW74" s="240" t="s">
        <v>221</v>
      </c>
      <c r="BX74" s="240" t="s">
        <v>221</v>
      </c>
      <c r="BY74" s="240" t="s">
        <v>221</v>
      </c>
      <c r="BZ74" s="240" t="s">
        <v>221</v>
      </c>
      <c r="CA74" s="240" t="s">
        <v>221</v>
      </c>
      <c r="CB74" s="240" t="s">
        <v>221</v>
      </c>
      <c r="CC74" s="240" t="s">
        <v>221</v>
      </c>
      <c r="CD74" s="240" t="s">
        <v>221</v>
      </c>
      <c r="CE74" s="191">
        <f t="shared" si="8"/>
        <v>103247169.13</v>
      </c>
      <c r="CF74" s="243"/>
    </row>
    <row r="75" spans="1:84" ht="12.6" customHeight="1" x14ac:dyDescent="0.25">
      <c r="A75" s="171" t="s">
        <v>247</v>
      </c>
      <c r="B75" s="175"/>
      <c r="C75" s="191">
        <f t="shared" ref="C75:AV75" si="9">SUM(C73:C74)</f>
        <v>0</v>
      </c>
      <c r="D75" s="191">
        <f t="shared" si="9"/>
        <v>0</v>
      </c>
      <c r="E75" s="191">
        <f t="shared" si="9"/>
        <v>10728596</v>
      </c>
      <c r="F75" s="191">
        <f t="shared" si="9"/>
        <v>0</v>
      </c>
      <c r="G75" s="191">
        <f t="shared" si="9"/>
        <v>0</v>
      </c>
      <c r="H75" s="191">
        <f t="shared" si="9"/>
        <v>0</v>
      </c>
      <c r="I75" s="191">
        <f t="shared" si="9"/>
        <v>0</v>
      </c>
      <c r="J75" s="191">
        <f t="shared" si="9"/>
        <v>0</v>
      </c>
      <c r="K75" s="191">
        <f t="shared" si="9"/>
        <v>0</v>
      </c>
      <c r="L75" s="191">
        <f t="shared" si="9"/>
        <v>1577051</v>
      </c>
      <c r="M75" s="191">
        <f t="shared" si="9"/>
        <v>0</v>
      </c>
      <c r="N75" s="191">
        <f t="shared" si="9"/>
        <v>922551</v>
      </c>
      <c r="O75" s="191">
        <f t="shared" si="9"/>
        <v>0</v>
      </c>
      <c r="P75" s="191">
        <f t="shared" si="9"/>
        <v>5975926.0800000001</v>
      </c>
      <c r="Q75" s="191">
        <f t="shared" si="9"/>
        <v>625901</v>
      </c>
      <c r="R75" s="191">
        <f t="shared" si="9"/>
        <v>1616693</v>
      </c>
      <c r="S75" s="191">
        <f t="shared" si="9"/>
        <v>0</v>
      </c>
      <c r="T75" s="191">
        <f t="shared" si="9"/>
        <v>1812952.01</v>
      </c>
      <c r="U75" s="191">
        <f t="shared" si="9"/>
        <v>10098081.550000001</v>
      </c>
      <c r="V75" s="191">
        <f t="shared" si="9"/>
        <v>0</v>
      </c>
      <c r="W75" s="191">
        <f t="shared" si="9"/>
        <v>3851814.45</v>
      </c>
      <c r="X75" s="191">
        <f t="shared" si="9"/>
        <v>12779666.800000001</v>
      </c>
      <c r="Y75" s="191">
        <f t="shared" si="9"/>
        <v>7988264.0999999996</v>
      </c>
      <c r="Z75" s="191">
        <f t="shared" si="9"/>
        <v>7751192</v>
      </c>
      <c r="AA75" s="191">
        <f t="shared" si="9"/>
        <v>1111521.7500000002</v>
      </c>
      <c r="AB75" s="191">
        <f t="shared" si="9"/>
        <v>16276749.359999999</v>
      </c>
      <c r="AC75" s="191">
        <f t="shared" si="9"/>
        <v>2585046</v>
      </c>
      <c r="AD75" s="191">
        <f t="shared" si="9"/>
        <v>0</v>
      </c>
      <c r="AE75" s="191">
        <f t="shared" si="9"/>
        <v>1795167.0299999998</v>
      </c>
      <c r="AF75" s="191">
        <f t="shared" si="9"/>
        <v>0</v>
      </c>
      <c r="AG75" s="191">
        <f t="shared" si="9"/>
        <v>23830552.199999999</v>
      </c>
      <c r="AH75" s="191">
        <f t="shared" si="9"/>
        <v>0</v>
      </c>
      <c r="AI75" s="191">
        <f t="shared" si="9"/>
        <v>2604</v>
      </c>
      <c r="AJ75" s="191">
        <f t="shared" si="9"/>
        <v>10343945.999999998</v>
      </c>
      <c r="AK75" s="191">
        <f t="shared" si="9"/>
        <v>0</v>
      </c>
      <c r="AL75" s="191">
        <f t="shared" si="9"/>
        <v>6279</v>
      </c>
      <c r="AM75" s="191">
        <f t="shared" si="9"/>
        <v>0</v>
      </c>
      <c r="AN75" s="191">
        <f t="shared" si="9"/>
        <v>0</v>
      </c>
      <c r="AO75" s="191">
        <f t="shared" si="9"/>
        <v>0</v>
      </c>
      <c r="AP75" s="191">
        <f t="shared" si="9"/>
        <v>169767</v>
      </c>
      <c r="AQ75" s="191">
        <f t="shared" si="9"/>
        <v>0</v>
      </c>
      <c r="AR75" s="191">
        <f t="shared" si="9"/>
        <v>0</v>
      </c>
      <c r="AS75" s="191">
        <f t="shared" si="9"/>
        <v>0</v>
      </c>
      <c r="AT75" s="191">
        <f t="shared" si="9"/>
        <v>0</v>
      </c>
      <c r="AU75" s="191">
        <f t="shared" si="9"/>
        <v>0</v>
      </c>
      <c r="AV75" s="191">
        <f t="shared" si="9"/>
        <v>0</v>
      </c>
      <c r="AW75" s="240" t="s">
        <v>221</v>
      </c>
      <c r="AX75" s="240" t="s">
        <v>221</v>
      </c>
      <c r="AY75" s="240" t="s">
        <v>221</v>
      </c>
      <c r="AZ75" s="240" t="s">
        <v>221</v>
      </c>
      <c r="BA75" s="240" t="s">
        <v>221</v>
      </c>
      <c r="BB75" s="240" t="s">
        <v>221</v>
      </c>
      <c r="BC75" s="240" t="s">
        <v>221</v>
      </c>
      <c r="BD75" s="240" t="s">
        <v>221</v>
      </c>
      <c r="BE75" s="240" t="s">
        <v>221</v>
      </c>
      <c r="BF75" s="240" t="s">
        <v>221</v>
      </c>
      <c r="BG75" s="240" t="s">
        <v>221</v>
      </c>
      <c r="BH75" s="240" t="s">
        <v>221</v>
      </c>
      <c r="BI75" s="240" t="s">
        <v>221</v>
      </c>
      <c r="BJ75" s="240" t="s">
        <v>221</v>
      </c>
      <c r="BK75" s="240" t="s">
        <v>221</v>
      </c>
      <c r="BL75" s="240" t="s">
        <v>221</v>
      </c>
      <c r="BM75" s="240" t="s">
        <v>221</v>
      </c>
      <c r="BN75" s="240" t="s">
        <v>221</v>
      </c>
      <c r="BO75" s="240" t="s">
        <v>221</v>
      </c>
      <c r="BP75" s="240" t="s">
        <v>221</v>
      </c>
      <c r="BQ75" s="240" t="s">
        <v>221</v>
      </c>
      <c r="BR75" s="240" t="s">
        <v>221</v>
      </c>
      <c r="BS75" s="240" t="s">
        <v>221</v>
      </c>
      <c r="BT75" s="240" t="s">
        <v>221</v>
      </c>
      <c r="BU75" s="240" t="s">
        <v>221</v>
      </c>
      <c r="BV75" s="240" t="s">
        <v>221</v>
      </c>
      <c r="BW75" s="240" t="s">
        <v>221</v>
      </c>
      <c r="BX75" s="240" t="s">
        <v>221</v>
      </c>
      <c r="BY75" s="240" t="s">
        <v>221</v>
      </c>
      <c r="BZ75" s="240" t="s">
        <v>221</v>
      </c>
      <c r="CA75" s="240" t="s">
        <v>221</v>
      </c>
      <c r="CB75" s="240" t="s">
        <v>221</v>
      </c>
      <c r="CC75" s="240" t="s">
        <v>221</v>
      </c>
      <c r="CD75" s="240" t="s">
        <v>221</v>
      </c>
      <c r="CE75" s="191">
        <f t="shared" si="8"/>
        <v>121850321.33</v>
      </c>
      <c r="CF75" s="243"/>
    </row>
    <row r="76" spans="1:84" ht="12.6" customHeight="1" x14ac:dyDescent="0.25">
      <c r="A76" s="171" t="s">
        <v>248</v>
      </c>
      <c r="B76" s="175"/>
      <c r="C76" s="184">
        <v>0</v>
      </c>
      <c r="D76" s="184">
        <v>0</v>
      </c>
      <c r="E76" s="184">
        <v>12030.980000000001</v>
      </c>
      <c r="F76" s="184">
        <v>0</v>
      </c>
      <c r="G76" s="184">
        <v>0</v>
      </c>
      <c r="H76" s="184">
        <v>0</v>
      </c>
      <c r="I76" s="184">
        <v>0</v>
      </c>
      <c r="J76" s="184">
        <v>0</v>
      </c>
      <c r="K76" s="184">
        <v>0</v>
      </c>
      <c r="L76" s="184">
        <v>0</v>
      </c>
      <c r="M76" s="184">
        <v>0</v>
      </c>
      <c r="N76" s="184">
        <v>0</v>
      </c>
      <c r="O76" s="184">
        <v>0</v>
      </c>
      <c r="P76" s="184">
        <v>3223.93</v>
      </c>
      <c r="Q76" s="184">
        <v>0</v>
      </c>
      <c r="R76" s="184">
        <v>36.81</v>
      </c>
      <c r="S76" s="184">
        <v>2737.26</v>
      </c>
      <c r="T76" s="184">
        <v>0</v>
      </c>
      <c r="U76" s="184">
        <v>988.54000000000008</v>
      </c>
      <c r="V76" s="184">
        <v>0</v>
      </c>
      <c r="W76" s="184">
        <v>0</v>
      </c>
      <c r="X76" s="184">
        <v>554.77</v>
      </c>
      <c r="Y76" s="184">
        <v>6228.9500000000007</v>
      </c>
      <c r="Z76" s="184">
        <v>5546.9800000000005</v>
      </c>
      <c r="AA76" s="184">
        <v>1163.4100000000001</v>
      </c>
      <c r="AB76" s="184">
        <v>1269.49</v>
      </c>
      <c r="AC76" s="184">
        <v>931.62</v>
      </c>
      <c r="AD76" s="184">
        <v>0</v>
      </c>
      <c r="AE76" s="184">
        <v>4292.4100000000008</v>
      </c>
      <c r="AF76" s="184">
        <v>0</v>
      </c>
      <c r="AG76" s="184">
        <v>7624.4800000000005</v>
      </c>
      <c r="AH76" s="184">
        <v>0</v>
      </c>
      <c r="AI76" s="184">
        <v>0</v>
      </c>
      <c r="AJ76" s="184">
        <v>12679.5</v>
      </c>
      <c r="AK76" s="184">
        <v>0</v>
      </c>
      <c r="AL76" s="184">
        <v>0</v>
      </c>
      <c r="AM76" s="184">
        <v>0</v>
      </c>
      <c r="AN76" s="184">
        <v>0</v>
      </c>
      <c r="AO76" s="184">
        <v>0</v>
      </c>
      <c r="AP76" s="184">
        <v>0</v>
      </c>
      <c r="AQ76" s="184">
        <v>0</v>
      </c>
      <c r="AR76" s="184">
        <v>0</v>
      </c>
      <c r="AS76" s="184">
        <v>0</v>
      </c>
      <c r="AT76" s="184">
        <v>0</v>
      </c>
      <c r="AU76" s="184">
        <v>0</v>
      </c>
      <c r="AV76" s="184">
        <v>0</v>
      </c>
      <c r="AW76" s="184">
        <v>0</v>
      </c>
      <c r="AX76" s="184">
        <v>0</v>
      </c>
      <c r="AY76" s="184">
        <v>5566.04</v>
      </c>
      <c r="AZ76" s="184">
        <v>0</v>
      </c>
      <c r="BA76" s="184">
        <v>979.69</v>
      </c>
      <c r="BB76" s="184">
        <v>0</v>
      </c>
      <c r="BC76" s="184">
        <v>0</v>
      </c>
      <c r="BD76" s="184">
        <v>6546.4400000000005</v>
      </c>
      <c r="BE76" s="184">
        <v>39941.149999999987</v>
      </c>
      <c r="BF76" s="184">
        <v>1208.8499999999999</v>
      </c>
      <c r="BG76" s="184">
        <v>0</v>
      </c>
      <c r="BH76" s="184">
        <v>0</v>
      </c>
      <c r="BI76" s="184">
        <v>3069.49</v>
      </c>
      <c r="BJ76" s="184">
        <v>0</v>
      </c>
      <c r="BK76" s="184">
        <v>1778.88</v>
      </c>
      <c r="BL76" s="184">
        <v>0</v>
      </c>
      <c r="BM76" s="184">
        <v>0</v>
      </c>
      <c r="BN76" s="184">
        <v>21426.480000000007</v>
      </c>
      <c r="BO76" s="184">
        <v>0</v>
      </c>
      <c r="BP76" s="184">
        <v>0</v>
      </c>
      <c r="BQ76" s="184">
        <v>0</v>
      </c>
      <c r="BR76" s="184">
        <v>649.63</v>
      </c>
      <c r="BS76" s="184">
        <v>2309.34</v>
      </c>
      <c r="BT76" s="184">
        <v>0</v>
      </c>
      <c r="BU76" s="184">
        <v>0</v>
      </c>
      <c r="BV76" s="184">
        <v>0</v>
      </c>
      <c r="BW76" s="184">
        <v>2943.92</v>
      </c>
      <c r="BX76" s="184">
        <v>0</v>
      </c>
      <c r="BY76" s="184">
        <v>517.79</v>
      </c>
      <c r="BZ76" s="184">
        <v>0</v>
      </c>
      <c r="CA76" s="184">
        <v>0</v>
      </c>
      <c r="CB76" s="184">
        <v>0</v>
      </c>
      <c r="CC76" s="184">
        <v>1687.3600000000001</v>
      </c>
      <c r="CD76" s="240" t="s">
        <v>221</v>
      </c>
      <c r="CE76" s="191">
        <f t="shared" si="8"/>
        <v>147934.19000000003</v>
      </c>
      <c r="CF76" s="191">
        <f>BE59-CE76</f>
        <v>0</v>
      </c>
    </row>
    <row r="77" spans="1:84" ht="12.6" customHeight="1" x14ac:dyDescent="0.25">
      <c r="A77" s="171" t="s">
        <v>249</v>
      </c>
      <c r="B77" s="175"/>
      <c r="C77" s="184">
        <v>0</v>
      </c>
      <c r="D77" s="184">
        <v>0</v>
      </c>
      <c r="E77" s="184">
        <v>11535</v>
      </c>
      <c r="F77" s="184">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184">
        <v>0</v>
      </c>
      <c r="AC77" s="184">
        <v>0</v>
      </c>
      <c r="AD77" s="184">
        <v>0</v>
      </c>
      <c r="AE77" s="184">
        <v>0</v>
      </c>
      <c r="AF77" s="184">
        <v>0</v>
      </c>
      <c r="AG77" s="184">
        <v>461</v>
      </c>
      <c r="AH77" s="184">
        <v>0</v>
      </c>
      <c r="AI77" s="184">
        <v>60</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0" t="s">
        <v>221</v>
      </c>
      <c r="AY77" s="240" t="s">
        <v>221</v>
      </c>
      <c r="AZ77" s="184">
        <v>0</v>
      </c>
      <c r="BA77" s="184">
        <v>0</v>
      </c>
      <c r="BB77" s="184">
        <v>0</v>
      </c>
      <c r="BC77" s="184">
        <v>0</v>
      </c>
      <c r="BD77" s="240" t="s">
        <v>221</v>
      </c>
      <c r="BE77" s="240" t="s">
        <v>221</v>
      </c>
      <c r="BF77" s="184">
        <v>0</v>
      </c>
      <c r="BG77" s="240" t="s">
        <v>221</v>
      </c>
      <c r="BH77" s="184">
        <v>0</v>
      </c>
      <c r="BI77" s="184">
        <v>0</v>
      </c>
      <c r="BJ77" s="240" t="s">
        <v>221</v>
      </c>
      <c r="BK77" s="184">
        <v>0</v>
      </c>
      <c r="BL77" s="184">
        <v>0</v>
      </c>
      <c r="BM77" s="184">
        <v>0</v>
      </c>
      <c r="BN77" s="240" t="s">
        <v>221</v>
      </c>
      <c r="BO77" s="240" t="s">
        <v>221</v>
      </c>
      <c r="BP77" s="240" t="s">
        <v>221</v>
      </c>
      <c r="BQ77" s="240" t="s">
        <v>221</v>
      </c>
      <c r="BR77" s="184">
        <v>0</v>
      </c>
      <c r="BS77" s="184">
        <v>0</v>
      </c>
      <c r="BT77" s="184">
        <v>0</v>
      </c>
      <c r="BU77" s="184">
        <v>0</v>
      </c>
      <c r="BV77" s="184">
        <v>0</v>
      </c>
      <c r="BW77" s="184">
        <v>0</v>
      </c>
      <c r="BX77" s="184">
        <v>0</v>
      </c>
      <c r="BY77" s="184">
        <v>0</v>
      </c>
      <c r="BZ77" s="184">
        <v>0</v>
      </c>
      <c r="CA77" s="184">
        <v>0</v>
      </c>
      <c r="CB77" s="184">
        <v>0</v>
      </c>
      <c r="CC77" s="240" t="s">
        <v>221</v>
      </c>
      <c r="CD77" s="240" t="s">
        <v>221</v>
      </c>
      <c r="CE77" s="191">
        <f>SUM(C77:CD77)</f>
        <v>12056</v>
      </c>
      <c r="CF77" s="191">
        <f>AY59-CE77</f>
        <v>0</v>
      </c>
    </row>
    <row r="78" spans="1:84" ht="12.6" customHeight="1" x14ac:dyDescent="0.25">
      <c r="A78" s="171" t="s">
        <v>250</v>
      </c>
      <c r="B78" s="175"/>
      <c r="C78" s="184">
        <v>0</v>
      </c>
      <c r="D78" s="184">
        <v>0</v>
      </c>
      <c r="E78" s="184">
        <v>4828.3570430578657</v>
      </c>
      <c r="F78" s="184">
        <v>0</v>
      </c>
      <c r="G78" s="184">
        <v>0</v>
      </c>
      <c r="H78" s="184">
        <v>0</v>
      </c>
      <c r="I78" s="184">
        <v>0</v>
      </c>
      <c r="J78" s="184">
        <v>0</v>
      </c>
      <c r="K78" s="184">
        <v>0</v>
      </c>
      <c r="L78" s="184">
        <v>0</v>
      </c>
      <c r="M78" s="184">
        <v>0</v>
      </c>
      <c r="N78" s="184">
        <v>0</v>
      </c>
      <c r="O78" s="184">
        <v>0</v>
      </c>
      <c r="P78" s="184">
        <v>1484.9099078539425</v>
      </c>
      <c r="Q78" s="184">
        <v>0</v>
      </c>
      <c r="R78" s="184">
        <v>16.954317776162519</v>
      </c>
      <c r="S78" s="184">
        <v>774.09983767204994</v>
      </c>
      <c r="T78" s="184">
        <v>0</v>
      </c>
      <c r="U78" s="184">
        <v>396.72778704182224</v>
      </c>
      <c r="V78" s="184">
        <v>0</v>
      </c>
      <c r="W78" s="184">
        <v>0</v>
      </c>
      <c r="X78" s="184">
        <v>222.64417668196705</v>
      </c>
      <c r="Y78" s="184">
        <v>2447.6261873309059</v>
      </c>
      <c r="Z78" s="184">
        <v>1897.4221232287518</v>
      </c>
      <c r="AA78" s="184">
        <v>397.9606691182521</v>
      </c>
      <c r="AB78" s="184">
        <v>434.24681740652898</v>
      </c>
      <c r="AC78" s="184">
        <v>318.67365637560795</v>
      </c>
      <c r="AD78" s="184">
        <v>0</v>
      </c>
      <c r="AE78" s="184">
        <v>1468.2789005852424</v>
      </c>
      <c r="AF78" s="184">
        <v>0</v>
      </c>
      <c r="AG78" s="184">
        <v>3511.7592175494592</v>
      </c>
      <c r="AH78" s="184">
        <v>0</v>
      </c>
      <c r="AI78" s="184">
        <v>0</v>
      </c>
      <c r="AJ78" s="184">
        <v>3661.1286516832834</v>
      </c>
      <c r="AK78" s="184">
        <v>0</v>
      </c>
      <c r="AL78" s="184">
        <v>0</v>
      </c>
      <c r="AM78" s="184">
        <v>0</v>
      </c>
      <c r="AN78" s="184">
        <v>0</v>
      </c>
      <c r="AO78" s="184">
        <v>0</v>
      </c>
      <c r="AP78" s="184">
        <v>0</v>
      </c>
      <c r="AQ78" s="184">
        <v>0</v>
      </c>
      <c r="AR78" s="184">
        <v>0</v>
      </c>
      <c r="AS78" s="184">
        <v>0</v>
      </c>
      <c r="AT78" s="184">
        <v>0</v>
      </c>
      <c r="AU78" s="184">
        <v>0</v>
      </c>
      <c r="AV78" s="184">
        <v>0</v>
      </c>
      <c r="AW78" s="184">
        <v>0</v>
      </c>
      <c r="AX78" s="240" t="s">
        <v>221</v>
      </c>
      <c r="AY78" s="240" t="s">
        <v>221</v>
      </c>
      <c r="AZ78" s="240" t="s">
        <v>221</v>
      </c>
      <c r="BA78" s="184">
        <v>116.11874132537902</v>
      </c>
      <c r="BB78" s="184">
        <v>0</v>
      </c>
      <c r="BC78" s="184">
        <v>0</v>
      </c>
      <c r="BD78" s="240" t="s">
        <v>221</v>
      </c>
      <c r="BE78" s="240" t="s">
        <v>221</v>
      </c>
      <c r="BF78" s="240" t="s">
        <v>221</v>
      </c>
      <c r="BG78" s="240" t="s">
        <v>221</v>
      </c>
      <c r="BH78" s="184">
        <v>0</v>
      </c>
      <c r="BI78" s="184">
        <v>363.81438547993508</v>
      </c>
      <c r="BJ78" s="240" t="s">
        <v>221</v>
      </c>
      <c r="BK78" s="184">
        <v>210.84353884278724</v>
      </c>
      <c r="BL78" s="184">
        <v>0</v>
      </c>
      <c r="BM78" s="184">
        <v>0</v>
      </c>
      <c r="BN78" s="240" t="s">
        <v>221</v>
      </c>
      <c r="BO78" s="240" t="s">
        <v>221</v>
      </c>
      <c r="BP78" s="240" t="s">
        <v>221</v>
      </c>
      <c r="BQ78" s="240" t="s">
        <v>221</v>
      </c>
      <c r="BR78" s="240" t="s">
        <v>221</v>
      </c>
      <c r="BS78" s="184">
        <v>273.71684317728136</v>
      </c>
      <c r="BT78" s="184">
        <v>0</v>
      </c>
      <c r="BU78" s="184">
        <v>0</v>
      </c>
      <c r="BV78" s="184">
        <v>0</v>
      </c>
      <c r="BW78" s="184">
        <v>348.9310750978471</v>
      </c>
      <c r="BX78" s="184">
        <v>0</v>
      </c>
      <c r="BY78" s="184">
        <v>61.371579857779501</v>
      </c>
      <c r="BZ78" s="184">
        <v>0</v>
      </c>
      <c r="CA78" s="184">
        <v>0</v>
      </c>
      <c r="CB78" s="184">
        <v>0</v>
      </c>
      <c r="CC78" s="240" t="s">
        <v>221</v>
      </c>
      <c r="CD78" s="240" t="s">
        <v>221</v>
      </c>
      <c r="CE78" s="191">
        <f t="shared" si="8"/>
        <v>23235.58545714285</v>
      </c>
      <c r="CF78" s="191"/>
    </row>
    <row r="79" spans="1:84" ht="12.6" customHeight="1" x14ac:dyDescent="0.25">
      <c r="A79" s="171" t="s">
        <v>251</v>
      </c>
      <c r="B79" s="175"/>
      <c r="C79" s="184">
        <v>0</v>
      </c>
      <c r="D79" s="184">
        <v>0</v>
      </c>
      <c r="E79" s="184">
        <v>46727.473644736529</v>
      </c>
      <c r="F79" s="184">
        <v>0</v>
      </c>
      <c r="G79" s="184">
        <v>0</v>
      </c>
      <c r="H79" s="184">
        <v>0</v>
      </c>
      <c r="I79" s="184">
        <v>0</v>
      </c>
      <c r="J79" s="184">
        <v>0</v>
      </c>
      <c r="K79" s="184">
        <v>0</v>
      </c>
      <c r="L79" s="184">
        <v>0</v>
      </c>
      <c r="M79" s="184">
        <v>0</v>
      </c>
      <c r="N79" s="184">
        <v>0</v>
      </c>
      <c r="O79" s="184">
        <v>0</v>
      </c>
      <c r="P79" s="184">
        <v>9963.6709031039845</v>
      </c>
      <c r="Q79" s="184">
        <v>5217.33448215722</v>
      </c>
      <c r="R79" s="184">
        <v>0</v>
      </c>
      <c r="S79" s="184">
        <v>0</v>
      </c>
      <c r="T79" s="184">
        <v>0</v>
      </c>
      <c r="U79" s="184">
        <v>0</v>
      </c>
      <c r="V79" s="184">
        <v>0</v>
      </c>
      <c r="W79" s="184">
        <v>0</v>
      </c>
      <c r="X79" s="184">
        <v>0</v>
      </c>
      <c r="Y79" s="184">
        <v>27830.645713563823</v>
      </c>
      <c r="Z79" s="184">
        <v>7917.7707226184402</v>
      </c>
      <c r="AA79" s="184">
        <v>0</v>
      </c>
      <c r="AB79" s="184">
        <v>0</v>
      </c>
      <c r="AC79" s="184">
        <v>927.84522654867806</v>
      </c>
      <c r="AD79" s="184">
        <v>0</v>
      </c>
      <c r="AE79" s="184">
        <v>5812.9993820659693</v>
      </c>
      <c r="AF79" s="184">
        <v>0</v>
      </c>
      <c r="AG79" s="184">
        <v>67404.390168393453</v>
      </c>
      <c r="AH79" s="184">
        <v>0</v>
      </c>
      <c r="AI79" s="184">
        <v>8501.8068821398338</v>
      </c>
      <c r="AJ79" s="184">
        <v>5685.6016686904022</v>
      </c>
      <c r="AK79" s="184">
        <v>0</v>
      </c>
      <c r="AL79" s="184">
        <v>0</v>
      </c>
      <c r="AM79" s="184">
        <v>0</v>
      </c>
      <c r="AN79" s="184">
        <v>0</v>
      </c>
      <c r="AO79" s="184">
        <v>0</v>
      </c>
      <c r="AP79" s="184">
        <v>0</v>
      </c>
      <c r="AQ79" s="184">
        <v>0</v>
      </c>
      <c r="AR79" s="184">
        <v>0</v>
      </c>
      <c r="AS79" s="184">
        <v>0</v>
      </c>
      <c r="AT79" s="184">
        <v>0</v>
      </c>
      <c r="AU79" s="184">
        <v>0</v>
      </c>
      <c r="AV79" s="184">
        <v>0</v>
      </c>
      <c r="AW79" s="184">
        <v>0</v>
      </c>
      <c r="AX79" s="240" t="s">
        <v>221</v>
      </c>
      <c r="AY79" s="240" t="s">
        <v>221</v>
      </c>
      <c r="AZ79" s="240" t="s">
        <v>221</v>
      </c>
      <c r="BA79" s="240" t="s">
        <v>221</v>
      </c>
      <c r="BB79" s="184">
        <v>0</v>
      </c>
      <c r="BC79" s="184">
        <v>0</v>
      </c>
      <c r="BD79" s="240" t="s">
        <v>221</v>
      </c>
      <c r="BE79" s="240" t="s">
        <v>221</v>
      </c>
      <c r="BF79" s="240" t="s">
        <v>221</v>
      </c>
      <c r="BG79" s="240" t="s">
        <v>221</v>
      </c>
      <c r="BH79" s="184">
        <v>0</v>
      </c>
      <c r="BI79" s="184">
        <v>0</v>
      </c>
      <c r="BJ79" s="240" t="s">
        <v>221</v>
      </c>
      <c r="BK79" s="184">
        <v>0</v>
      </c>
      <c r="BL79" s="184">
        <v>0</v>
      </c>
      <c r="BM79" s="184">
        <v>0</v>
      </c>
      <c r="BN79" s="240" t="s">
        <v>221</v>
      </c>
      <c r="BO79" s="240" t="s">
        <v>221</v>
      </c>
      <c r="BP79" s="240" t="s">
        <v>221</v>
      </c>
      <c r="BQ79" s="240" t="s">
        <v>221</v>
      </c>
      <c r="BR79" s="240" t="s">
        <v>221</v>
      </c>
      <c r="BS79" s="184">
        <v>0</v>
      </c>
      <c r="BT79" s="184">
        <v>0</v>
      </c>
      <c r="BU79" s="184">
        <v>0</v>
      </c>
      <c r="BV79" s="184">
        <v>0</v>
      </c>
      <c r="BW79" s="184">
        <v>0</v>
      </c>
      <c r="BX79" s="184">
        <v>0</v>
      </c>
      <c r="BY79" s="184">
        <v>0</v>
      </c>
      <c r="BZ79" s="184">
        <v>0</v>
      </c>
      <c r="CA79" s="184">
        <v>0</v>
      </c>
      <c r="CB79" s="184">
        <v>0</v>
      </c>
      <c r="CC79" s="240" t="s">
        <v>221</v>
      </c>
      <c r="CD79" s="240" t="s">
        <v>221</v>
      </c>
      <c r="CE79" s="191">
        <f t="shared" si="8"/>
        <v>185989.53879401833</v>
      </c>
      <c r="CF79" s="191">
        <f>BA59</f>
        <v>0</v>
      </c>
    </row>
    <row r="80" spans="1:84" ht="21" customHeight="1" x14ac:dyDescent="0.25">
      <c r="A80" s="171" t="s">
        <v>252</v>
      </c>
      <c r="B80" s="175"/>
      <c r="C80" s="184">
        <v>0</v>
      </c>
      <c r="D80" s="184">
        <v>0</v>
      </c>
      <c r="E80" s="184">
        <v>104.43367814283754</v>
      </c>
      <c r="F80" s="184">
        <v>0</v>
      </c>
      <c r="G80" s="184">
        <v>0</v>
      </c>
      <c r="H80" s="184">
        <v>0</v>
      </c>
      <c r="I80" s="184">
        <v>0</v>
      </c>
      <c r="J80" s="184">
        <v>0</v>
      </c>
      <c r="K80" s="184">
        <v>0</v>
      </c>
      <c r="L80" s="184">
        <v>0</v>
      </c>
      <c r="M80" s="184">
        <v>0</v>
      </c>
      <c r="N80" s="184">
        <v>0</v>
      </c>
      <c r="O80" s="184">
        <v>0</v>
      </c>
      <c r="P80" s="184">
        <v>18.305265468187493</v>
      </c>
      <c r="Q80" s="184">
        <v>8.5983046788375006</v>
      </c>
      <c r="R80" s="184">
        <v>0</v>
      </c>
      <c r="S80" s="184">
        <v>0</v>
      </c>
      <c r="T80" s="184">
        <v>17.909464562324999</v>
      </c>
      <c r="U80" s="184">
        <v>0</v>
      </c>
      <c r="V80" s="184">
        <v>0</v>
      </c>
      <c r="W80" s="184">
        <v>0</v>
      </c>
      <c r="X80" s="184">
        <v>0.3326664621749999</v>
      </c>
      <c r="Y80" s="184">
        <v>0.11100350849999999</v>
      </c>
      <c r="Z80" s="184">
        <v>5.0520921966375001</v>
      </c>
      <c r="AA80" s="184">
        <v>0</v>
      </c>
      <c r="AB80" s="184">
        <v>0</v>
      </c>
      <c r="AC80" s="184">
        <v>0</v>
      </c>
      <c r="AD80" s="184">
        <v>0</v>
      </c>
      <c r="AE80" s="184">
        <v>0</v>
      </c>
      <c r="AF80" s="184">
        <v>0</v>
      </c>
      <c r="AG80" s="184">
        <v>49.943613880725017</v>
      </c>
      <c r="AH80" s="184">
        <v>0</v>
      </c>
      <c r="AI80" s="184">
        <v>3.2655546734249996</v>
      </c>
      <c r="AJ80" s="184">
        <v>74.640289008481489</v>
      </c>
      <c r="AK80" s="184">
        <v>0</v>
      </c>
      <c r="AL80" s="184">
        <v>0</v>
      </c>
      <c r="AM80" s="184">
        <v>0</v>
      </c>
      <c r="AN80" s="184">
        <v>0</v>
      </c>
      <c r="AO80" s="184">
        <v>0</v>
      </c>
      <c r="AP80" s="184">
        <v>1.8912895221750001</v>
      </c>
      <c r="AQ80" s="184">
        <v>0</v>
      </c>
      <c r="AR80" s="184">
        <v>0</v>
      </c>
      <c r="AS80" s="184">
        <v>0</v>
      </c>
      <c r="AT80" s="184">
        <v>0</v>
      </c>
      <c r="AU80" s="184">
        <v>0</v>
      </c>
      <c r="AV80" s="184">
        <v>0</v>
      </c>
      <c r="AW80" s="240" t="s">
        <v>221</v>
      </c>
      <c r="AX80" s="240" t="s">
        <v>221</v>
      </c>
      <c r="AY80" s="240" t="s">
        <v>221</v>
      </c>
      <c r="AZ80" s="240" t="s">
        <v>221</v>
      </c>
      <c r="BA80" s="240" t="s">
        <v>221</v>
      </c>
      <c r="BB80" s="240" t="s">
        <v>221</v>
      </c>
      <c r="BC80" s="240" t="s">
        <v>221</v>
      </c>
      <c r="BD80" s="240" t="s">
        <v>221</v>
      </c>
      <c r="BE80" s="240" t="s">
        <v>221</v>
      </c>
      <c r="BF80" s="240" t="s">
        <v>221</v>
      </c>
      <c r="BG80" s="240" t="s">
        <v>221</v>
      </c>
      <c r="BH80" s="240" t="s">
        <v>221</v>
      </c>
      <c r="BI80" s="240" t="s">
        <v>221</v>
      </c>
      <c r="BJ80" s="240" t="s">
        <v>221</v>
      </c>
      <c r="BK80" s="240" t="s">
        <v>221</v>
      </c>
      <c r="BL80" s="240" t="s">
        <v>221</v>
      </c>
      <c r="BM80" s="240" t="s">
        <v>221</v>
      </c>
      <c r="BN80" s="240" t="s">
        <v>221</v>
      </c>
      <c r="BO80" s="240" t="s">
        <v>221</v>
      </c>
      <c r="BP80" s="240" t="s">
        <v>221</v>
      </c>
      <c r="BQ80" s="240" t="s">
        <v>221</v>
      </c>
      <c r="BR80" s="240" t="s">
        <v>221</v>
      </c>
      <c r="BS80" s="240" t="s">
        <v>221</v>
      </c>
      <c r="BT80" s="240" t="s">
        <v>221</v>
      </c>
      <c r="BU80" s="245"/>
      <c r="BV80" s="245"/>
      <c r="BW80" s="245"/>
      <c r="BX80" s="245"/>
      <c r="BY80" s="245"/>
      <c r="BZ80" s="245"/>
      <c r="CA80" s="245"/>
      <c r="CB80" s="245"/>
      <c r="CC80" s="240" t="s">
        <v>221</v>
      </c>
      <c r="CD80" s="240" t="s">
        <v>221</v>
      </c>
      <c r="CE80" s="246">
        <f t="shared" si="8"/>
        <v>284.48322210430655</v>
      </c>
      <c r="CF80" s="246"/>
    </row>
    <row r="81" spans="1:5" ht="12.6" customHeight="1" x14ac:dyDescent="0.25">
      <c r="A81" s="204" t="s">
        <v>253</v>
      </c>
      <c r="B81" s="204"/>
      <c r="C81" s="204"/>
      <c r="D81" s="204"/>
      <c r="E81" s="204"/>
    </row>
    <row r="82" spans="1:5" ht="12.6" customHeight="1" x14ac:dyDescent="0.25">
      <c r="A82" s="171" t="s">
        <v>254</v>
      </c>
      <c r="B82" s="172"/>
      <c r="C82" s="273" t="s">
        <v>1264</v>
      </c>
      <c r="D82" s="247"/>
      <c r="E82" s="175"/>
    </row>
    <row r="83" spans="1:5" ht="12.6" customHeight="1" x14ac:dyDescent="0.25">
      <c r="A83" s="173" t="s">
        <v>255</v>
      </c>
      <c r="B83" s="172" t="s">
        <v>256</v>
      </c>
      <c r="C83" s="219" t="s">
        <v>1269</v>
      </c>
      <c r="D83" s="247"/>
      <c r="E83" s="175"/>
    </row>
    <row r="84" spans="1:5" ht="12.6" customHeight="1" x14ac:dyDescent="0.25">
      <c r="A84" s="173" t="s">
        <v>257</v>
      </c>
      <c r="B84" s="172" t="s">
        <v>256</v>
      </c>
      <c r="C84" s="222" t="s">
        <v>1283</v>
      </c>
      <c r="D84" s="201"/>
      <c r="E84" s="200"/>
    </row>
    <row r="85" spans="1:5" ht="12.6" customHeight="1" x14ac:dyDescent="0.25">
      <c r="A85" s="173" t="s">
        <v>1250</v>
      </c>
      <c r="B85" s="172"/>
      <c r="C85" s="262" t="s">
        <v>1271</v>
      </c>
      <c r="D85" s="201"/>
      <c r="E85" s="200"/>
    </row>
    <row r="86" spans="1:5" ht="12.6" customHeight="1" x14ac:dyDescent="0.25">
      <c r="A86" s="173" t="s">
        <v>1251</v>
      </c>
      <c r="B86" s="172" t="s">
        <v>256</v>
      </c>
      <c r="C86" s="262" t="s">
        <v>1271</v>
      </c>
      <c r="D86" s="201"/>
      <c r="E86" s="200"/>
    </row>
    <row r="87" spans="1:5" ht="12.6" customHeight="1" x14ac:dyDescent="0.25">
      <c r="A87" s="173" t="s">
        <v>258</v>
      </c>
      <c r="B87" s="172" t="s">
        <v>256</v>
      </c>
      <c r="C87" s="222" t="s">
        <v>1272</v>
      </c>
      <c r="D87" s="201"/>
      <c r="E87" s="200"/>
    </row>
    <row r="88" spans="1:5" ht="12.6" customHeight="1" x14ac:dyDescent="0.25">
      <c r="A88" s="173" t="s">
        <v>259</v>
      </c>
      <c r="B88" s="172" t="s">
        <v>256</v>
      </c>
      <c r="C88" s="222" t="s">
        <v>1273</v>
      </c>
      <c r="D88" s="201"/>
      <c r="E88" s="200"/>
    </row>
    <row r="89" spans="1:5" ht="12.6" customHeight="1" x14ac:dyDescent="0.25">
      <c r="A89" s="173" t="s">
        <v>260</v>
      </c>
      <c r="B89" s="172" t="s">
        <v>256</v>
      </c>
      <c r="C89" s="222" t="s">
        <v>1267</v>
      </c>
      <c r="D89" s="201"/>
      <c r="E89" s="200"/>
    </row>
    <row r="90" spans="1:5" ht="12.6" customHeight="1" x14ac:dyDescent="0.25">
      <c r="A90" s="173" t="s">
        <v>261</v>
      </c>
      <c r="B90" s="172" t="s">
        <v>256</v>
      </c>
      <c r="C90" s="222" t="s">
        <v>1268</v>
      </c>
      <c r="D90" s="201"/>
      <c r="E90" s="200"/>
    </row>
    <row r="91" spans="1:5" ht="12.6" customHeight="1" x14ac:dyDescent="0.25">
      <c r="A91" s="173" t="s">
        <v>262</v>
      </c>
      <c r="B91" s="172" t="s">
        <v>256</v>
      </c>
      <c r="C91" s="222" t="s">
        <v>529</v>
      </c>
      <c r="D91" s="201"/>
      <c r="E91" s="200"/>
    </row>
    <row r="92" spans="1:5" ht="12.6" customHeight="1" x14ac:dyDescent="0.25">
      <c r="A92" s="173" t="s">
        <v>263</v>
      </c>
      <c r="B92" s="172" t="s">
        <v>256</v>
      </c>
      <c r="C92" s="218" t="s">
        <v>1274</v>
      </c>
      <c r="D92" s="247"/>
      <c r="E92" s="175"/>
    </row>
    <row r="93" spans="1:5" ht="12.6" customHeight="1" x14ac:dyDescent="0.25">
      <c r="A93" s="173" t="s">
        <v>264</v>
      </c>
      <c r="B93" s="172" t="s">
        <v>256</v>
      </c>
      <c r="C93" s="261" t="s">
        <v>1275</v>
      </c>
      <c r="D93" s="247"/>
      <c r="E93" s="175"/>
    </row>
    <row r="94" spans="1:5" ht="12.6" customHeight="1" x14ac:dyDescent="0.25">
      <c r="A94" s="173"/>
      <c r="B94" s="173"/>
      <c r="C94" s="187"/>
      <c r="D94" s="175"/>
      <c r="E94" s="175"/>
    </row>
    <row r="95" spans="1:5" ht="12.6" customHeight="1" x14ac:dyDescent="0.25">
      <c r="A95" s="204" t="s">
        <v>265</v>
      </c>
      <c r="B95" s="204"/>
      <c r="C95" s="204"/>
      <c r="D95" s="204"/>
      <c r="E95" s="204"/>
    </row>
    <row r="96" spans="1:5" ht="12.6" customHeight="1" x14ac:dyDescent="0.25">
      <c r="A96" s="248" t="s">
        <v>266</v>
      </c>
      <c r="B96" s="248"/>
      <c r="C96" s="248"/>
      <c r="D96" s="248"/>
      <c r="E96" s="248"/>
    </row>
    <row r="97" spans="1:5" ht="12.6" customHeight="1" x14ac:dyDescent="0.25">
      <c r="A97" s="173" t="s">
        <v>267</v>
      </c>
      <c r="B97" s="172" t="s">
        <v>256</v>
      </c>
      <c r="C97" s="185"/>
      <c r="D97" s="175"/>
      <c r="E97" s="175"/>
    </row>
    <row r="98" spans="1:5" ht="12.6" customHeight="1" x14ac:dyDescent="0.25">
      <c r="A98" s="173" t="s">
        <v>259</v>
      </c>
      <c r="B98" s="172" t="s">
        <v>256</v>
      </c>
      <c r="C98" s="185"/>
      <c r="D98" s="175"/>
      <c r="E98" s="175"/>
    </row>
    <row r="99" spans="1:5" ht="12.6" customHeight="1" x14ac:dyDescent="0.25">
      <c r="A99" s="173" t="s">
        <v>268</v>
      </c>
      <c r="B99" s="172" t="s">
        <v>256</v>
      </c>
      <c r="C99" s="185"/>
      <c r="D99" s="175"/>
      <c r="E99" s="175"/>
    </row>
    <row r="100" spans="1:5" ht="12.6" customHeight="1" x14ac:dyDescent="0.25">
      <c r="A100" s="248" t="s">
        <v>269</v>
      </c>
      <c r="B100" s="248"/>
      <c r="C100" s="248"/>
      <c r="D100" s="248"/>
      <c r="E100" s="248"/>
    </row>
    <row r="101" spans="1:5" ht="12.6" customHeight="1" x14ac:dyDescent="0.25">
      <c r="A101" s="173" t="s">
        <v>270</v>
      </c>
      <c r="B101" s="172" t="s">
        <v>256</v>
      </c>
      <c r="C101" s="185"/>
      <c r="D101" s="175"/>
      <c r="E101" s="175"/>
    </row>
    <row r="102" spans="1:5" ht="12.6" customHeight="1" x14ac:dyDescent="0.25">
      <c r="A102" s="173" t="s">
        <v>132</v>
      </c>
      <c r="B102" s="172" t="s">
        <v>256</v>
      </c>
      <c r="C102" s="217">
        <v>1</v>
      </c>
      <c r="D102" s="175"/>
      <c r="E102" s="175"/>
    </row>
    <row r="103" spans="1:5" ht="12.6" customHeight="1" x14ac:dyDescent="0.25">
      <c r="A103" s="248" t="s">
        <v>271</v>
      </c>
      <c r="B103" s="248"/>
      <c r="C103" s="248"/>
      <c r="D103" s="248"/>
      <c r="E103" s="248"/>
    </row>
    <row r="104" spans="1:5" ht="12.6" customHeight="1" x14ac:dyDescent="0.25">
      <c r="A104" s="173" t="s">
        <v>272</v>
      </c>
      <c r="B104" s="172" t="s">
        <v>256</v>
      </c>
      <c r="C104" s="185"/>
      <c r="D104" s="175"/>
      <c r="E104" s="175"/>
    </row>
    <row r="105" spans="1:5" ht="12.6" customHeight="1" x14ac:dyDescent="0.25">
      <c r="A105" s="173" t="s">
        <v>273</v>
      </c>
      <c r="B105" s="172" t="s">
        <v>256</v>
      </c>
      <c r="C105" s="185"/>
      <c r="D105" s="175"/>
      <c r="E105" s="175"/>
    </row>
    <row r="106" spans="1:5" ht="12.6" customHeight="1" x14ac:dyDescent="0.25">
      <c r="A106" s="173" t="s">
        <v>274</v>
      </c>
      <c r="B106" s="172" t="s">
        <v>256</v>
      </c>
      <c r="C106" s="185"/>
      <c r="D106" s="175"/>
      <c r="E106" s="175"/>
    </row>
    <row r="107" spans="1:5" ht="21.75" customHeight="1" x14ac:dyDescent="0.25">
      <c r="A107" s="173"/>
      <c r="B107" s="172"/>
      <c r="C107" s="186"/>
      <c r="D107" s="175"/>
      <c r="E107" s="175"/>
    </row>
    <row r="108" spans="1:5" ht="13.5" customHeight="1" x14ac:dyDescent="0.25">
      <c r="A108" s="203" t="s">
        <v>275</v>
      </c>
      <c r="B108" s="204"/>
      <c r="C108" s="204"/>
      <c r="D108" s="204"/>
      <c r="E108" s="204"/>
    </row>
    <row r="109" spans="1:5" ht="13.5" customHeight="1" x14ac:dyDescent="0.25">
      <c r="A109" s="173"/>
      <c r="B109" s="172"/>
      <c r="C109" s="186"/>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5">
        <v>633</v>
      </c>
      <c r="D111" s="174">
        <v>2075</v>
      </c>
      <c r="E111" s="175"/>
    </row>
    <row r="112" spans="1:5" ht="12.6" customHeight="1" x14ac:dyDescent="0.25">
      <c r="A112" s="173" t="s">
        <v>279</v>
      </c>
      <c r="B112" s="172" t="s">
        <v>256</v>
      </c>
      <c r="C112" s="185">
        <v>97</v>
      </c>
      <c r="D112" s="174">
        <v>1489</v>
      </c>
      <c r="E112" s="175"/>
    </row>
    <row r="113" spans="1:5" ht="12.6" customHeight="1" x14ac:dyDescent="0.25">
      <c r="A113" s="173" t="s">
        <v>280</v>
      </c>
      <c r="B113" s="172" t="s">
        <v>256</v>
      </c>
      <c r="C113" s="185">
        <v>0</v>
      </c>
      <c r="D113" s="174">
        <v>0</v>
      </c>
      <c r="E113" s="175"/>
    </row>
    <row r="114" spans="1:5" ht="12.6" customHeight="1" x14ac:dyDescent="0.25">
      <c r="A114" s="173" t="s">
        <v>281</v>
      </c>
      <c r="B114" s="172" t="s">
        <v>256</v>
      </c>
      <c r="C114" s="185">
        <v>0</v>
      </c>
      <c r="D114" s="174">
        <v>0</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5">
        <v>0</v>
      </c>
      <c r="D116" s="175"/>
      <c r="E116" s="175"/>
    </row>
    <row r="117" spans="1:5" ht="12.6" customHeight="1" x14ac:dyDescent="0.25">
      <c r="A117" s="173" t="s">
        <v>284</v>
      </c>
      <c r="B117" s="172" t="s">
        <v>256</v>
      </c>
      <c r="C117" s="185">
        <v>0</v>
      </c>
      <c r="D117" s="175"/>
      <c r="E117" s="175"/>
    </row>
    <row r="118" spans="1:5" ht="12.6" customHeight="1" x14ac:dyDescent="0.25">
      <c r="A118" s="173" t="s">
        <v>1238</v>
      </c>
      <c r="B118" s="172" t="s">
        <v>256</v>
      </c>
      <c r="C118" s="185">
        <v>25</v>
      </c>
      <c r="D118" s="175"/>
      <c r="E118" s="175"/>
    </row>
    <row r="119" spans="1:5" ht="12.6" customHeight="1" x14ac:dyDescent="0.25">
      <c r="A119" s="173" t="s">
        <v>285</v>
      </c>
      <c r="B119" s="172" t="s">
        <v>256</v>
      </c>
      <c r="C119" s="185">
        <v>0</v>
      </c>
      <c r="D119" s="175"/>
      <c r="E119" s="175"/>
    </row>
    <row r="120" spans="1:5" ht="12.6" customHeight="1" x14ac:dyDescent="0.25">
      <c r="A120" s="173" t="s">
        <v>286</v>
      </c>
      <c r="B120" s="172" t="s">
        <v>256</v>
      </c>
      <c r="C120" s="185">
        <v>0</v>
      </c>
      <c r="D120" s="175"/>
      <c r="E120" s="175"/>
    </row>
    <row r="121" spans="1:5" ht="12.6" customHeight="1" x14ac:dyDescent="0.25">
      <c r="A121" s="173" t="s">
        <v>287</v>
      </c>
      <c r="B121" s="172" t="s">
        <v>256</v>
      </c>
      <c r="C121" s="185">
        <v>0</v>
      </c>
      <c r="D121" s="175"/>
      <c r="E121" s="175"/>
    </row>
    <row r="122" spans="1:5" ht="12.6" customHeight="1" x14ac:dyDescent="0.25">
      <c r="A122" s="173" t="s">
        <v>97</v>
      </c>
      <c r="B122" s="172" t="s">
        <v>256</v>
      </c>
      <c r="C122" s="185">
        <v>0</v>
      </c>
      <c r="D122" s="175"/>
      <c r="E122" s="175"/>
    </row>
    <row r="123" spans="1:5" ht="12.6" customHeight="1" x14ac:dyDescent="0.25">
      <c r="A123" s="173" t="s">
        <v>288</v>
      </c>
      <c r="B123" s="172" t="s">
        <v>256</v>
      </c>
      <c r="C123" s="185">
        <v>0</v>
      </c>
      <c r="D123" s="175"/>
      <c r="E123" s="175"/>
    </row>
    <row r="124" spans="1:5" ht="12.6" customHeight="1" x14ac:dyDescent="0.25">
      <c r="A124" s="173" t="s">
        <v>289</v>
      </c>
      <c r="B124" s="172"/>
      <c r="C124" s="185">
        <v>0</v>
      </c>
      <c r="D124" s="175"/>
      <c r="E124" s="175"/>
    </row>
    <row r="125" spans="1:5" ht="12.6" customHeight="1" x14ac:dyDescent="0.25">
      <c r="A125" s="173" t="s">
        <v>280</v>
      </c>
      <c r="B125" s="172" t="s">
        <v>256</v>
      </c>
      <c r="C125" s="185">
        <v>0</v>
      </c>
      <c r="D125" s="175"/>
      <c r="E125" s="175"/>
    </row>
    <row r="126" spans="1:5" ht="12.6" customHeight="1" x14ac:dyDescent="0.25">
      <c r="A126" s="173" t="s">
        <v>290</v>
      </c>
      <c r="B126" s="172" t="s">
        <v>256</v>
      </c>
      <c r="C126" s="185">
        <v>0</v>
      </c>
      <c r="D126" s="175"/>
      <c r="E126" s="175"/>
    </row>
    <row r="127" spans="1:5" ht="12.6" customHeight="1" x14ac:dyDescent="0.25">
      <c r="A127" s="173" t="s">
        <v>291</v>
      </c>
      <c r="B127" s="175"/>
      <c r="C127" s="187"/>
      <c r="D127" s="175"/>
      <c r="E127" s="175">
        <f>SUM(C116:C126)</f>
        <v>25</v>
      </c>
    </row>
    <row r="128" spans="1:5" ht="12.6" customHeight="1" x14ac:dyDescent="0.25">
      <c r="A128" s="173" t="s">
        <v>292</v>
      </c>
      <c r="B128" s="172" t="s">
        <v>256</v>
      </c>
      <c r="C128" s="185">
        <v>25</v>
      </c>
      <c r="D128" s="175"/>
      <c r="E128" s="175"/>
    </row>
    <row r="129" spans="1:6" ht="12.6" customHeight="1" x14ac:dyDescent="0.25">
      <c r="A129" s="173" t="s">
        <v>293</v>
      </c>
      <c r="B129" s="172" t="s">
        <v>256</v>
      </c>
      <c r="C129" s="185">
        <v>0</v>
      </c>
      <c r="D129" s="175"/>
      <c r="E129" s="175"/>
    </row>
    <row r="130" spans="1:6" ht="12.6" customHeight="1" x14ac:dyDescent="0.25">
      <c r="A130" s="173"/>
      <c r="B130" s="175"/>
      <c r="C130" s="187"/>
      <c r="D130" s="175"/>
      <c r="E130" s="175"/>
    </row>
    <row r="131" spans="1:6" ht="12.6" customHeight="1" x14ac:dyDescent="0.25">
      <c r="A131" s="173" t="s">
        <v>294</v>
      </c>
      <c r="B131" s="172" t="s">
        <v>256</v>
      </c>
      <c r="C131" s="185">
        <v>0</v>
      </c>
      <c r="D131" s="175"/>
      <c r="E131" s="175"/>
    </row>
    <row r="132" spans="1:6" ht="12.6" customHeight="1" x14ac:dyDescent="0.25">
      <c r="A132" s="173"/>
      <c r="B132" s="173"/>
      <c r="C132" s="187"/>
      <c r="D132" s="175"/>
      <c r="E132" s="175"/>
    </row>
    <row r="133" spans="1:6" ht="12.6" customHeight="1" x14ac:dyDescent="0.25">
      <c r="A133" s="173"/>
      <c r="B133" s="173"/>
      <c r="C133" s="187"/>
      <c r="D133" s="175"/>
      <c r="E133" s="175"/>
    </row>
    <row r="134" spans="1:6" ht="12.6" customHeight="1" x14ac:dyDescent="0.25">
      <c r="A134" s="173"/>
      <c r="B134" s="173"/>
      <c r="C134" s="187"/>
      <c r="D134" s="175"/>
      <c r="E134" s="175"/>
    </row>
    <row r="135" spans="1:6" ht="18" customHeight="1" x14ac:dyDescent="0.25">
      <c r="A135" s="173"/>
      <c r="B135" s="173"/>
      <c r="C135" s="187"/>
      <c r="D135" s="175"/>
      <c r="E135" s="175"/>
    </row>
    <row r="136" spans="1:6" ht="12.6" customHeight="1" x14ac:dyDescent="0.25">
      <c r="A136" s="204" t="s">
        <v>1239</v>
      </c>
      <c r="B136" s="203"/>
      <c r="C136" s="203"/>
      <c r="D136" s="203"/>
      <c r="E136" s="203"/>
    </row>
    <row r="137" spans="1:6" ht="12.6" customHeight="1" x14ac:dyDescent="0.25">
      <c r="A137" s="249" t="s">
        <v>295</v>
      </c>
      <c r="B137" s="176" t="s">
        <v>296</v>
      </c>
      <c r="C137" s="188" t="s">
        <v>297</v>
      </c>
      <c r="D137" s="176" t="s">
        <v>132</v>
      </c>
      <c r="E137" s="176" t="s">
        <v>203</v>
      </c>
    </row>
    <row r="138" spans="1:6" ht="12.6" customHeight="1" x14ac:dyDescent="0.25">
      <c r="A138" s="173" t="s">
        <v>277</v>
      </c>
      <c r="B138" s="174">
        <v>467</v>
      </c>
      <c r="C138" s="174">
        <v>92</v>
      </c>
      <c r="D138" s="174">
        <v>74</v>
      </c>
      <c r="E138" s="175">
        <f>SUM(B138:D138)</f>
        <v>633</v>
      </c>
    </row>
    <row r="139" spans="1:6" ht="12.6" customHeight="1" x14ac:dyDescent="0.25">
      <c r="A139" s="173" t="s">
        <v>215</v>
      </c>
      <c r="B139" s="174">
        <v>1609</v>
      </c>
      <c r="C139" s="174">
        <v>270</v>
      </c>
      <c r="D139" s="174">
        <v>196</v>
      </c>
      <c r="E139" s="175">
        <f>SUM(B139:D139)</f>
        <v>2075</v>
      </c>
    </row>
    <row r="140" spans="1:6" ht="12.6" customHeight="1" x14ac:dyDescent="0.25">
      <c r="A140" s="173" t="s">
        <v>298</v>
      </c>
      <c r="B140" s="174">
        <v>13022.304609483499</v>
      </c>
      <c r="C140" s="174">
        <v>7526.487930692414</v>
      </c>
      <c r="D140" s="174">
        <v>9703.2074598240852</v>
      </c>
      <c r="E140" s="175">
        <f>SUM(B140:D140)</f>
        <v>30252</v>
      </c>
    </row>
    <row r="141" spans="1:6" ht="12.6" customHeight="1" x14ac:dyDescent="0.25">
      <c r="A141" s="173" t="s">
        <v>245</v>
      </c>
      <c r="B141" s="174">
        <v>11031877</v>
      </c>
      <c r="C141" s="174">
        <v>3147405</v>
      </c>
      <c r="D141" s="174">
        <v>2846819.1999999993</v>
      </c>
      <c r="E141" s="175">
        <f>SUM(B141:D141)</f>
        <v>17026101.199999999</v>
      </c>
      <c r="F141" s="195"/>
    </row>
    <row r="142" spans="1:6" ht="12.6" customHeight="1" x14ac:dyDescent="0.25">
      <c r="A142" s="173" t="s">
        <v>246</v>
      </c>
      <c r="B142" s="174">
        <v>49810345</v>
      </c>
      <c r="C142" s="174">
        <v>21171096</v>
      </c>
      <c r="D142" s="174">
        <v>32265728.129999995</v>
      </c>
      <c r="E142" s="175">
        <f>SUM(B142:D142)</f>
        <v>103247169.13</v>
      </c>
      <c r="F142" s="195"/>
    </row>
    <row r="143" spans="1:6" ht="12.6" customHeight="1" x14ac:dyDescent="0.25">
      <c r="A143" s="249" t="s">
        <v>299</v>
      </c>
      <c r="B143" s="176" t="s">
        <v>296</v>
      </c>
      <c r="C143" s="188" t="s">
        <v>297</v>
      </c>
      <c r="D143" s="176" t="s">
        <v>132</v>
      </c>
      <c r="E143" s="176" t="s">
        <v>203</v>
      </c>
    </row>
    <row r="144" spans="1:6" ht="12.6" customHeight="1" x14ac:dyDescent="0.25">
      <c r="A144" s="173" t="s">
        <v>277</v>
      </c>
      <c r="B144" s="174">
        <v>65</v>
      </c>
      <c r="C144" s="174">
        <v>28</v>
      </c>
      <c r="D144" s="174">
        <v>4</v>
      </c>
      <c r="E144" s="175">
        <f>SUM(B144:D144)</f>
        <v>97</v>
      </c>
    </row>
    <row r="145" spans="1:5" ht="12.6" customHeight="1" x14ac:dyDescent="0.25">
      <c r="A145" s="173" t="s">
        <v>215</v>
      </c>
      <c r="B145" s="174">
        <v>866</v>
      </c>
      <c r="C145" s="174">
        <v>582</v>
      </c>
      <c r="D145" s="174">
        <v>41</v>
      </c>
      <c r="E145" s="175">
        <f>SUM(B145:D145)</f>
        <v>1489</v>
      </c>
    </row>
    <row r="146" spans="1:5" ht="12.6" customHeight="1" x14ac:dyDescent="0.25">
      <c r="A146" s="173" t="s">
        <v>298</v>
      </c>
      <c r="B146" s="174">
        <v>0</v>
      </c>
      <c r="C146" s="174">
        <v>0</v>
      </c>
      <c r="D146" s="174">
        <v>0</v>
      </c>
      <c r="E146" s="175">
        <f>SUM(B146:D146)</f>
        <v>0</v>
      </c>
    </row>
    <row r="147" spans="1:5" ht="12.6" customHeight="1" x14ac:dyDescent="0.25">
      <c r="A147" s="173" t="s">
        <v>245</v>
      </c>
      <c r="B147" s="174">
        <v>916097.2684797768</v>
      </c>
      <c r="C147" s="174">
        <v>609265.17015341704</v>
      </c>
      <c r="D147" s="174">
        <v>51688.561366806141</v>
      </c>
      <c r="E147" s="175">
        <f>SUM(B147:D147)</f>
        <v>1577050.9999999998</v>
      </c>
    </row>
    <row r="148" spans="1:5" ht="12.6" customHeight="1" x14ac:dyDescent="0.25">
      <c r="A148" s="173" t="s">
        <v>246</v>
      </c>
      <c r="B148" s="174">
        <v>0</v>
      </c>
      <c r="C148" s="174">
        <v>0</v>
      </c>
      <c r="D148" s="174">
        <v>0</v>
      </c>
      <c r="E148" s="175">
        <f>SUM(B148:D148)</f>
        <v>0</v>
      </c>
    </row>
    <row r="149" spans="1:5" ht="12.6" customHeight="1" x14ac:dyDescent="0.25">
      <c r="A149" s="249" t="s">
        <v>300</v>
      </c>
      <c r="B149" s="176" t="s">
        <v>296</v>
      </c>
      <c r="C149" s="188" t="s">
        <v>297</v>
      </c>
      <c r="D149" s="176" t="s">
        <v>132</v>
      </c>
      <c r="E149" s="176" t="s">
        <v>203</v>
      </c>
    </row>
    <row r="150" spans="1:5" ht="12.6" customHeight="1" x14ac:dyDescent="0.25">
      <c r="A150" s="173" t="s">
        <v>277</v>
      </c>
      <c r="B150" s="174">
        <v>0</v>
      </c>
      <c r="C150" s="174">
        <v>0</v>
      </c>
      <c r="D150" s="174">
        <v>0</v>
      </c>
      <c r="E150" s="175">
        <f>SUM(B150:D150)</f>
        <v>0</v>
      </c>
    </row>
    <row r="151" spans="1:5" ht="12.6" customHeight="1" x14ac:dyDescent="0.25">
      <c r="A151" s="173" t="s">
        <v>215</v>
      </c>
      <c r="B151" s="174">
        <v>0</v>
      </c>
      <c r="C151" s="174">
        <v>0</v>
      </c>
      <c r="D151" s="174">
        <v>0</v>
      </c>
      <c r="E151" s="175">
        <f>SUM(B151:D151)</f>
        <v>0</v>
      </c>
    </row>
    <row r="152" spans="1:5" ht="12.6" customHeight="1" x14ac:dyDescent="0.25">
      <c r="A152" s="173" t="s">
        <v>298</v>
      </c>
      <c r="B152" s="174">
        <v>0</v>
      </c>
      <c r="C152" s="174">
        <v>0</v>
      </c>
      <c r="D152" s="174">
        <v>0</v>
      </c>
      <c r="E152" s="175">
        <f>SUM(B152:D152)</f>
        <v>0</v>
      </c>
    </row>
    <row r="153" spans="1:5" ht="12.6" customHeight="1" x14ac:dyDescent="0.25">
      <c r="A153" s="173" t="s">
        <v>245</v>
      </c>
      <c r="B153" s="174">
        <v>0</v>
      </c>
      <c r="C153" s="174">
        <v>0</v>
      </c>
      <c r="D153" s="174">
        <v>0</v>
      </c>
      <c r="E153" s="175">
        <f>SUM(B153:D153)</f>
        <v>0</v>
      </c>
    </row>
    <row r="154" spans="1:5" ht="12.6" customHeight="1" x14ac:dyDescent="0.25">
      <c r="A154" s="173" t="s">
        <v>246</v>
      </c>
      <c r="B154" s="174">
        <v>0</v>
      </c>
      <c r="C154" s="174">
        <v>0</v>
      </c>
      <c r="D154" s="174">
        <v>0</v>
      </c>
      <c r="E154" s="175">
        <f>SUM(B154:D154)</f>
        <v>0</v>
      </c>
    </row>
    <row r="155" spans="1:5" ht="12.6" customHeight="1" x14ac:dyDescent="0.25">
      <c r="A155" s="177"/>
      <c r="B155" s="177"/>
      <c r="C155" s="189"/>
      <c r="D155" s="178"/>
      <c r="E155" s="175"/>
    </row>
    <row r="156" spans="1:5" ht="12.6" customHeight="1" x14ac:dyDescent="0.25">
      <c r="A156" s="249" t="s">
        <v>301</v>
      </c>
      <c r="B156" s="176" t="s">
        <v>302</v>
      </c>
      <c r="C156" s="188" t="s">
        <v>303</v>
      </c>
      <c r="D156" s="175"/>
      <c r="E156" s="175"/>
    </row>
    <row r="157" spans="1:5" ht="12.6" customHeight="1" x14ac:dyDescent="0.25">
      <c r="A157" s="177" t="s">
        <v>304</v>
      </c>
      <c r="B157" s="174">
        <v>3589927</v>
      </c>
      <c r="C157" s="174">
        <v>4122301</v>
      </c>
      <c r="D157" s="175"/>
      <c r="E157" s="175"/>
    </row>
    <row r="158" spans="1:5" ht="12.6" customHeight="1" x14ac:dyDescent="0.25">
      <c r="A158" s="177"/>
      <c r="B158" s="178"/>
      <c r="C158" s="189"/>
      <c r="D158" s="175"/>
      <c r="E158" s="175"/>
    </row>
    <row r="159" spans="1:5" ht="12.6" customHeight="1" x14ac:dyDescent="0.25">
      <c r="A159" s="177"/>
      <c r="B159" s="177"/>
      <c r="C159" s="189"/>
      <c r="D159" s="178"/>
      <c r="E159" s="175"/>
    </row>
    <row r="160" spans="1:5" ht="12.6" customHeight="1" x14ac:dyDescent="0.25">
      <c r="A160" s="177"/>
      <c r="B160" s="177"/>
      <c r="C160" s="189"/>
      <c r="D160" s="178"/>
      <c r="E160" s="175"/>
    </row>
    <row r="161" spans="1:5" ht="12.6" customHeight="1" x14ac:dyDescent="0.25">
      <c r="A161" s="177"/>
      <c r="B161" s="177"/>
      <c r="C161" s="189"/>
      <c r="D161" s="178"/>
      <c r="E161" s="175"/>
    </row>
    <row r="162" spans="1:5" ht="21.75" customHeight="1" x14ac:dyDescent="0.25">
      <c r="A162" s="177"/>
      <c r="B162" s="177"/>
      <c r="C162" s="189"/>
      <c r="D162" s="178"/>
      <c r="E162" s="175"/>
    </row>
    <row r="163" spans="1:5" ht="11.4" customHeight="1" x14ac:dyDescent="0.25">
      <c r="A163" s="203" t="s">
        <v>305</v>
      </c>
      <c r="B163" s="204"/>
      <c r="C163" s="204"/>
      <c r="D163" s="204"/>
      <c r="E163" s="204"/>
    </row>
    <row r="164" spans="1:5" ht="11.4" customHeight="1" x14ac:dyDescent="0.25">
      <c r="A164" s="248" t="s">
        <v>306</v>
      </c>
      <c r="B164" s="248"/>
      <c r="C164" s="248"/>
      <c r="D164" s="248"/>
      <c r="E164" s="248"/>
    </row>
    <row r="165" spans="1:5" ht="11.4" customHeight="1" x14ac:dyDescent="0.25">
      <c r="A165" s="173" t="s">
        <v>307</v>
      </c>
      <c r="B165" s="172" t="s">
        <v>256</v>
      </c>
      <c r="C165" s="185">
        <v>1322346.8499999999</v>
      </c>
      <c r="D165" s="175"/>
      <c r="E165" s="175"/>
    </row>
    <row r="166" spans="1:5" ht="11.4" customHeight="1" x14ac:dyDescent="0.25">
      <c r="A166" s="173" t="s">
        <v>308</v>
      </c>
      <c r="B166" s="172" t="s">
        <v>256</v>
      </c>
      <c r="C166" s="185">
        <v>15455.160000000003</v>
      </c>
      <c r="D166" s="175"/>
      <c r="E166" s="175"/>
    </row>
    <row r="167" spans="1:5" ht="11.4" customHeight="1" x14ac:dyDescent="0.25">
      <c r="A167" s="177" t="s">
        <v>309</v>
      </c>
      <c r="B167" s="172" t="s">
        <v>256</v>
      </c>
      <c r="C167" s="185">
        <v>7861.69</v>
      </c>
      <c r="D167" s="175"/>
      <c r="E167" s="175"/>
    </row>
    <row r="168" spans="1:5" ht="11.4" customHeight="1" x14ac:dyDescent="0.25">
      <c r="A168" s="173" t="s">
        <v>310</v>
      </c>
      <c r="B168" s="172" t="s">
        <v>256</v>
      </c>
      <c r="C168" s="185">
        <v>2251826.41</v>
      </c>
      <c r="D168" s="175"/>
      <c r="E168" s="175"/>
    </row>
    <row r="169" spans="1:5" ht="11.4" customHeight="1" x14ac:dyDescent="0.25">
      <c r="A169" s="173" t="s">
        <v>311</v>
      </c>
      <c r="B169" s="172" t="s">
        <v>256</v>
      </c>
      <c r="C169" s="185">
        <v>10346.389999999996</v>
      </c>
      <c r="D169" s="175"/>
      <c r="E169" s="175"/>
    </row>
    <row r="170" spans="1:5" ht="11.4" customHeight="1" x14ac:dyDescent="0.25">
      <c r="A170" s="173" t="s">
        <v>312</v>
      </c>
      <c r="B170" s="172" t="s">
        <v>256</v>
      </c>
      <c r="C170" s="185">
        <v>1070511.78</v>
      </c>
      <c r="D170" s="175"/>
      <c r="E170" s="175"/>
    </row>
    <row r="171" spans="1:5" ht="11.4" customHeight="1" x14ac:dyDescent="0.25">
      <c r="A171" s="173" t="s">
        <v>313</v>
      </c>
      <c r="B171" s="172" t="s">
        <v>256</v>
      </c>
      <c r="C171" s="185">
        <v>132912.31</v>
      </c>
      <c r="D171" s="175"/>
      <c r="E171" s="175"/>
    </row>
    <row r="172" spans="1:5" ht="11.4" customHeight="1" x14ac:dyDescent="0.25">
      <c r="A172" s="173" t="s">
        <v>313</v>
      </c>
      <c r="B172" s="172" t="s">
        <v>256</v>
      </c>
      <c r="C172" s="185">
        <v>0</v>
      </c>
      <c r="D172" s="175"/>
      <c r="E172" s="175"/>
    </row>
    <row r="173" spans="1:5" ht="11.4" customHeight="1" x14ac:dyDescent="0.25">
      <c r="A173" s="173" t="s">
        <v>203</v>
      </c>
      <c r="B173" s="175"/>
      <c r="C173" s="187"/>
      <c r="D173" s="175">
        <f>SUM(C165:C172)</f>
        <v>4811260.59</v>
      </c>
      <c r="E173" s="175"/>
    </row>
    <row r="174" spans="1:5" ht="11.4" customHeight="1" x14ac:dyDescent="0.25">
      <c r="A174" s="248" t="s">
        <v>314</v>
      </c>
      <c r="B174" s="248"/>
      <c r="C174" s="248"/>
      <c r="D174" s="248"/>
      <c r="E174" s="248"/>
    </row>
    <row r="175" spans="1:5" ht="11.4" customHeight="1" x14ac:dyDescent="0.25">
      <c r="A175" s="173" t="s">
        <v>315</v>
      </c>
      <c r="B175" s="172" t="s">
        <v>256</v>
      </c>
      <c r="C175" s="185">
        <v>628945.84999999986</v>
      </c>
      <c r="D175" s="175"/>
      <c r="E175" s="175"/>
    </row>
    <row r="176" spans="1:5" ht="11.4" customHeight="1" x14ac:dyDescent="0.25">
      <c r="A176" s="173" t="s">
        <v>316</v>
      </c>
      <c r="B176" s="172" t="s">
        <v>256</v>
      </c>
      <c r="C176" s="185">
        <v>117471.9</v>
      </c>
      <c r="D176" s="175"/>
      <c r="E176" s="175"/>
    </row>
    <row r="177" spans="1:5" ht="11.4" customHeight="1" x14ac:dyDescent="0.25">
      <c r="A177" s="173" t="s">
        <v>203</v>
      </c>
      <c r="B177" s="175"/>
      <c r="C177" s="187"/>
      <c r="D177" s="175">
        <f>SUM(C175:C176)</f>
        <v>746417.74999999988</v>
      </c>
      <c r="E177" s="175"/>
    </row>
    <row r="178" spans="1:5" ht="11.4" customHeight="1" x14ac:dyDescent="0.25">
      <c r="A178" s="248" t="s">
        <v>317</v>
      </c>
      <c r="B178" s="248"/>
      <c r="C178" s="248"/>
      <c r="D178" s="248"/>
      <c r="E178" s="248"/>
    </row>
    <row r="179" spans="1:5" ht="11.4" customHeight="1" x14ac:dyDescent="0.25">
      <c r="A179" s="173" t="s">
        <v>318</v>
      </c>
      <c r="B179" s="172" t="s">
        <v>256</v>
      </c>
      <c r="C179" s="185">
        <v>170687.63999999996</v>
      </c>
      <c r="D179" s="175"/>
      <c r="E179" s="175"/>
    </row>
    <row r="180" spans="1:5" ht="11.4" customHeight="1" x14ac:dyDescent="0.25">
      <c r="A180" s="173" t="s">
        <v>319</v>
      </c>
      <c r="B180" s="172" t="s">
        <v>256</v>
      </c>
      <c r="C180" s="185">
        <v>96942.109999999986</v>
      </c>
      <c r="D180" s="175"/>
      <c r="E180" s="175"/>
    </row>
    <row r="181" spans="1:5" ht="11.4" customHeight="1" x14ac:dyDescent="0.25">
      <c r="A181" s="173" t="s">
        <v>203</v>
      </c>
      <c r="B181" s="175"/>
      <c r="C181" s="187"/>
      <c r="D181" s="175">
        <f>SUM(C179:C180)</f>
        <v>267629.74999999994</v>
      </c>
      <c r="E181" s="175"/>
    </row>
    <row r="182" spans="1:5" ht="11.4" customHeight="1" x14ac:dyDescent="0.25">
      <c r="A182" s="248" t="s">
        <v>320</v>
      </c>
      <c r="B182" s="248"/>
      <c r="C182" s="248"/>
      <c r="D182" s="248"/>
      <c r="E182" s="248"/>
    </row>
    <row r="183" spans="1:5" ht="11.4" customHeight="1" x14ac:dyDescent="0.25">
      <c r="A183" s="173" t="s">
        <v>321</v>
      </c>
      <c r="B183" s="172" t="s">
        <v>256</v>
      </c>
      <c r="C183" s="185">
        <v>79847</v>
      </c>
      <c r="D183" s="175"/>
      <c r="E183" s="175"/>
    </row>
    <row r="184" spans="1:5" ht="11.4" customHeight="1" x14ac:dyDescent="0.25">
      <c r="A184" s="173" t="s">
        <v>322</v>
      </c>
      <c r="B184" s="172" t="s">
        <v>256</v>
      </c>
      <c r="C184" s="185">
        <v>86349.38</v>
      </c>
      <c r="D184" s="175"/>
      <c r="E184" s="175"/>
    </row>
    <row r="185" spans="1:5" ht="11.4" customHeight="1" x14ac:dyDescent="0.25">
      <c r="A185" s="173" t="s">
        <v>132</v>
      </c>
      <c r="B185" s="172" t="s">
        <v>256</v>
      </c>
      <c r="C185" s="185">
        <v>0</v>
      </c>
      <c r="D185" s="175"/>
      <c r="E185" s="175"/>
    </row>
    <row r="186" spans="1:5" ht="11.4" customHeight="1" x14ac:dyDescent="0.25">
      <c r="A186" s="173" t="s">
        <v>203</v>
      </c>
      <c r="B186" s="175"/>
      <c r="C186" s="187"/>
      <c r="D186" s="175">
        <f>SUM(C183:C185)</f>
        <v>166196.38</v>
      </c>
      <c r="E186" s="175"/>
    </row>
    <row r="187" spans="1:5" ht="11.4" customHeight="1" x14ac:dyDescent="0.25">
      <c r="A187" s="248" t="s">
        <v>323</v>
      </c>
      <c r="B187" s="248"/>
      <c r="C187" s="248"/>
      <c r="D187" s="248"/>
      <c r="E187" s="248"/>
    </row>
    <row r="188" spans="1:5" ht="11.4" customHeight="1" x14ac:dyDescent="0.25">
      <c r="A188" s="173" t="s">
        <v>324</v>
      </c>
      <c r="B188" s="172" t="s">
        <v>256</v>
      </c>
      <c r="C188" s="185">
        <v>0</v>
      </c>
      <c r="D188" s="175"/>
      <c r="E188" s="175"/>
    </row>
    <row r="189" spans="1:5" ht="11.4" customHeight="1" x14ac:dyDescent="0.25">
      <c r="A189" s="173" t="s">
        <v>325</v>
      </c>
      <c r="B189" s="172" t="s">
        <v>256</v>
      </c>
      <c r="C189" s="185">
        <v>2581.5299999999997</v>
      </c>
      <c r="D189" s="175"/>
      <c r="E189" s="175"/>
    </row>
    <row r="190" spans="1:5" ht="11.4" customHeight="1" x14ac:dyDescent="0.25">
      <c r="A190" s="173" t="s">
        <v>203</v>
      </c>
      <c r="B190" s="175"/>
      <c r="C190" s="187"/>
      <c r="D190" s="175">
        <f>SUM(C188:C189)</f>
        <v>2581.5299999999997</v>
      </c>
      <c r="E190" s="175"/>
    </row>
    <row r="191" spans="1:5" ht="18" customHeight="1" x14ac:dyDescent="0.25">
      <c r="A191" s="173"/>
      <c r="B191" s="175"/>
      <c r="C191" s="187"/>
      <c r="D191" s="175"/>
      <c r="E191" s="175"/>
    </row>
    <row r="192" spans="1:5" ht="12.6" customHeight="1" x14ac:dyDescent="0.25">
      <c r="A192" s="204" t="s">
        <v>326</v>
      </c>
      <c r="B192" s="204"/>
      <c r="C192" s="204"/>
      <c r="D192" s="204"/>
      <c r="E192" s="204"/>
    </row>
    <row r="193" spans="1:8" ht="12.6" customHeight="1" x14ac:dyDescent="0.25">
      <c r="A193" s="203" t="s">
        <v>327</v>
      </c>
      <c r="B193" s="204"/>
      <c r="C193" s="204"/>
      <c r="D193" s="204"/>
      <c r="E193" s="204"/>
    </row>
    <row r="194" spans="1:8" ht="12.6" customHeight="1" x14ac:dyDescent="0.25">
      <c r="A194" s="171"/>
      <c r="B194" s="170" t="s">
        <v>328</v>
      </c>
      <c r="C194" s="182" t="s">
        <v>329</v>
      </c>
      <c r="D194" s="170" t="s">
        <v>330</v>
      </c>
      <c r="E194" s="170" t="s">
        <v>331</v>
      </c>
    </row>
    <row r="195" spans="1:8" ht="12.6" customHeight="1" x14ac:dyDescent="0.25">
      <c r="A195" s="173" t="s">
        <v>332</v>
      </c>
      <c r="B195" s="174">
        <v>0</v>
      </c>
      <c r="C195" s="174">
        <v>0</v>
      </c>
      <c r="D195" s="174">
        <v>0</v>
      </c>
      <c r="E195" s="175">
        <f t="shared" ref="E195:E203" si="10">SUM(B195:C195)-D195</f>
        <v>0</v>
      </c>
    </row>
    <row r="196" spans="1:8" ht="12.6" customHeight="1" x14ac:dyDescent="0.25">
      <c r="A196" s="173" t="s">
        <v>333</v>
      </c>
      <c r="B196" s="174">
        <v>0</v>
      </c>
      <c r="C196" s="174">
        <v>0</v>
      </c>
      <c r="D196" s="174">
        <v>0</v>
      </c>
      <c r="E196" s="175">
        <f t="shared" si="10"/>
        <v>0</v>
      </c>
    </row>
    <row r="197" spans="1:8" ht="12.6" customHeight="1" x14ac:dyDescent="0.25">
      <c r="A197" s="173" t="s">
        <v>334</v>
      </c>
      <c r="B197" s="174">
        <v>0</v>
      </c>
      <c r="C197" s="174">
        <v>0</v>
      </c>
      <c r="D197" s="174">
        <v>0</v>
      </c>
      <c r="E197" s="175">
        <f t="shared" si="10"/>
        <v>0</v>
      </c>
    </row>
    <row r="198" spans="1:8" ht="12.6" customHeight="1" x14ac:dyDescent="0.25">
      <c r="A198" s="173" t="s">
        <v>335</v>
      </c>
      <c r="B198" s="174">
        <v>0</v>
      </c>
      <c r="C198" s="174">
        <v>0</v>
      </c>
      <c r="D198" s="174">
        <v>0</v>
      </c>
      <c r="E198" s="175">
        <f t="shared" si="10"/>
        <v>0</v>
      </c>
    </row>
    <row r="199" spans="1:8" ht="12.6" customHeight="1" x14ac:dyDescent="0.25">
      <c r="A199" s="173" t="s">
        <v>336</v>
      </c>
      <c r="B199" s="174">
        <v>0</v>
      </c>
      <c r="C199" s="174">
        <v>25165.5</v>
      </c>
      <c r="D199" s="174">
        <v>0</v>
      </c>
      <c r="E199" s="175">
        <f t="shared" si="10"/>
        <v>25165.5</v>
      </c>
    </row>
    <row r="200" spans="1:8" ht="12.6" customHeight="1" x14ac:dyDescent="0.25">
      <c r="A200" s="173" t="s">
        <v>337</v>
      </c>
      <c r="B200" s="174">
        <v>2993627.0100000002</v>
      </c>
      <c r="C200" s="174">
        <v>1625226.1599999988</v>
      </c>
      <c r="D200" s="174">
        <v>0</v>
      </c>
      <c r="E200" s="175">
        <f t="shared" si="10"/>
        <v>4618853.169999999</v>
      </c>
    </row>
    <row r="201" spans="1:8" ht="12.6" customHeight="1" x14ac:dyDescent="0.25">
      <c r="A201" s="173" t="s">
        <v>338</v>
      </c>
      <c r="B201" s="174">
        <v>0</v>
      </c>
      <c r="C201" s="174">
        <v>0</v>
      </c>
      <c r="D201" s="174">
        <v>0</v>
      </c>
      <c r="E201" s="175">
        <f t="shared" si="10"/>
        <v>0</v>
      </c>
    </row>
    <row r="202" spans="1:8" ht="12.6" customHeight="1" x14ac:dyDescent="0.25">
      <c r="A202" s="173" t="s">
        <v>339</v>
      </c>
      <c r="B202" s="174">
        <v>193248.97999999998</v>
      </c>
      <c r="C202" s="174">
        <v>68384</v>
      </c>
      <c r="D202" s="174">
        <v>0</v>
      </c>
      <c r="E202" s="175">
        <f t="shared" si="10"/>
        <v>261632.97999999998</v>
      </c>
    </row>
    <row r="203" spans="1:8" ht="12.6" customHeight="1" x14ac:dyDescent="0.25">
      <c r="A203" s="173" t="s">
        <v>340</v>
      </c>
      <c r="B203" s="174">
        <v>65378.160000000033</v>
      </c>
      <c r="C203" s="174">
        <v>948356.12</v>
      </c>
      <c r="D203" s="174">
        <v>0</v>
      </c>
      <c r="E203" s="175">
        <f t="shared" si="10"/>
        <v>1013734.28</v>
      </c>
    </row>
    <row r="204" spans="1:8" ht="12.6" customHeight="1" x14ac:dyDescent="0.25">
      <c r="A204" s="173" t="s">
        <v>203</v>
      </c>
      <c r="B204" s="175">
        <f>SUM(B195:B203)</f>
        <v>3252254.1500000004</v>
      </c>
      <c r="C204" s="187">
        <f>SUM(C195:C203)</f>
        <v>2667131.7799999989</v>
      </c>
      <c r="D204" s="175">
        <f>SUM(D195:D203)</f>
        <v>0</v>
      </c>
      <c r="E204" s="175">
        <f>SUM(E195:E203)</f>
        <v>5919385.9299999988</v>
      </c>
    </row>
    <row r="205" spans="1:8" ht="12.6" customHeight="1" x14ac:dyDescent="0.25">
      <c r="A205" s="173"/>
      <c r="B205" s="173"/>
      <c r="C205" s="187"/>
      <c r="D205" s="175"/>
      <c r="E205" s="175"/>
    </row>
    <row r="206" spans="1:8" ht="12.6" customHeight="1" x14ac:dyDescent="0.25">
      <c r="A206" s="203" t="s">
        <v>341</v>
      </c>
      <c r="B206" s="203"/>
      <c r="C206" s="203"/>
      <c r="D206" s="203"/>
      <c r="E206" s="203"/>
    </row>
    <row r="207" spans="1:8" ht="12.6" customHeight="1" x14ac:dyDescent="0.25">
      <c r="A207" s="171"/>
      <c r="B207" s="170" t="s">
        <v>328</v>
      </c>
      <c r="C207" s="182" t="s">
        <v>329</v>
      </c>
      <c r="D207" s="170" t="s">
        <v>330</v>
      </c>
      <c r="E207" s="170" t="s">
        <v>331</v>
      </c>
      <c r="H207" s="250"/>
    </row>
    <row r="208" spans="1:8" ht="12.6" customHeight="1" x14ac:dyDescent="0.25">
      <c r="A208" s="173" t="s">
        <v>332</v>
      </c>
      <c r="B208" s="178"/>
      <c r="C208" s="189"/>
      <c r="D208" s="178"/>
      <c r="E208" s="175"/>
      <c r="H208" s="250"/>
    </row>
    <row r="209" spans="1:8" ht="12.6" customHeight="1" x14ac:dyDescent="0.25">
      <c r="A209" s="173" t="s">
        <v>333</v>
      </c>
      <c r="B209" s="174">
        <v>0</v>
      </c>
      <c r="C209" s="174">
        <v>0</v>
      </c>
      <c r="D209" s="174">
        <v>0</v>
      </c>
      <c r="E209" s="175">
        <f t="shared" ref="E209:E216" si="11">SUM(B209:C209)-D209</f>
        <v>0</v>
      </c>
      <c r="H209" s="250"/>
    </row>
    <row r="210" spans="1:8" ht="12.6" customHeight="1" x14ac:dyDescent="0.25">
      <c r="A210" s="173" t="s">
        <v>334</v>
      </c>
      <c r="B210" s="174">
        <v>0</v>
      </c>
      <c r="C210" s="174">
        <v>0</v>
      </c>
      <c r="D210" s="174">
        <v>0</v>
      </c>
      <c r="E210" s="175">
        <f t="shared" si="11"/>
        <v>0</v>
      </c>
      <c r="H210" s="250"/>
    </row>
    <row r="211" spans="1:8" ht="12.6" customHeight="1" x14ac:dyDescent="0.25">
      <c r="A211" s="173" t="s">
        <v>335</v>
      </c>
      <c r="B211" s="174">
        <v>0</v>
      </c>
      <c r="C211" s="174">
        <v>0</v>
      </c>
      <c r="D211" s="174">
        <v>0</v>
      </c>
      <c r="E211" s="175">
        <f t="shared" si="11"/>
        <v>0</v>
      </c>
      <c r="H211" s="250"/>
    </row>
    <row r="212" spans="1:8" ht="12.6" customHeight="1" x14ac:dyDescent="0.25">
      <c r="A212" s="173" t="s">
        <v>336</v>
      </c>
      <c r="B212" s="174">
        <v>0</v>
      </c>
      <c r="C212" s="174">
        <v>935.11000000000013</v>
      </c>
      <c r="D212" s="174">
        <v>0</v>
      </c>
      <c r="E212" s="175">
        <f t="shared" si="11"/>
        <v>935.11000000000013</v>
      </c>
      <c r="H212" s="250"/>
    </row>
    <row r="213" spans="1:8" ht="12.6" customHeight="1" x14ac:dyDescent="0.25">
      <c r="A213" s="173" t="s">
        <v>337</v>
      </c>
      <c r="B213" s="174">
        <v>1097212.5299999998</v>
      </c>
      <c r="C213" s="174">
        <v>673030.56</v>
      </c>
      <c r="D213" s="174">
        <v>0</v>
      </c>
      <c r="E213" s="175">
        <f t="shared" si="11"/>
        <v>1770243.0899999999</v>
      </c>
      <c r="H213" s="250"/>
    </row>
    <row r="214" spans="1:8" ht="12.6" customHeight="1" x14ac:dyDescent="0.25">
      <c r="A214" s="173" t="s">
        <v>338</v>
      </c>
      <c r="B214" s="174">
        <v>0</v>
      </c>
      <c r="C214" s="174">
        <v>0</v>
      </c>
      <c r="D214" s="174">
        <v>0</v>
      </c>
      <c r="E214" s="175">
        <f t="shared" si="11"/>
        <v>0</v>
      </c>
      <c r="H214" s="250"/>
    </row>
    <row r="215" spans="1:8" ht="12.6" customHeight="1" x14ac:dyDescent="0.25">
      <c r="A215" s="173" t="s">
        <v>339</v>
      </c>
      <c r="B215" s="174">
        <v>26055.639999999996</v>
      </c>
      <c r="C215" s="174">
        <v>19071.250000000004</v>
      </c>
      <c r="D215" s="174">
        <v>0</v>
      </c>
      <c r="E215" s="175">
        <f t="shared" si="11"/>
        <v>45126.89</v>
      </c>
      <c r="H215" s="250"/>
    </row>
    <row r="216" spans="1:8" ht="12.6" customHeight="1" x14ac:dyDescent="0.25">
      <c r="A216" s="173" t="s">
        <v>340</v>
      </c>
      <c r="B216" s="174">
        <v>0</v>
      </c>
      <c r="C216" s="174">
        <v>0</v>
      </c>
      <c r="D216" s="174">
        <v>0</v>
      </c>
      <c r="E216" s="175">
        <f t="shared" si="11"/>
        <v>0</v>
      </c>
      <c r="H216" s="250"/>
    </row>
    <row r="217" spans="1:8" ht="12.6" customHeight="1" x14ac:dyDescent="0.25">
      <c r="A217" s="173" t="s">
        <v>203</v>
      </c>
      <c r="B217" s="175">
        <f>SUM(B208:B216)</f>
        <v>1123268.1699999997</v>
      </c>
      <c r="C217" s="187">
        <f>SUM(C208:C216)</f>
        <v>693036.92</v>
      </c>
      <c r="D217" s="175">
        <f>SUM(D208:D216)</f>
        <v>0</v>
      </c>
      <c r="E217" s="175">
        <f>SUM(E208:E216)</f>
        <v>1816305.0899999999</v>
      </c>
    </row>
    <row r="218" spans="1:8" ht="21.75" customHeight="1" x14ac:dyDescent="0.25">
      <c r="A218" s="173"/>
      <c r="B218" s="175"/>
      <c r="C218" s="187"/>
      <c r="D218" s="175"/>
      <c r="E218" s="175"/>
    </row>
    <row r="219" spans="1:8" ht="12.6" customHeight="1" x14ac:dyDescent="0.25">
      <c r="A219" s="204" t="s">
        <v>342</v>
      </c>
      <c r="B219" s="204"/>
      <c r="C219" s="204"/>
      <c r="D219" s="204"/>
      <c r="E219" s="204"/>
    </row>
    <row r="220" spans="1:8" ht="12.6" customHeight="1" x14ac:dyDescent="0.25">
      <c r="A220" s="204"/>
      <c r="B220" s="279" t="s">
        <v>1254</v>
      </c>
      <c r="C220" s="279"/>
      <c r="D220" s="204"/>
      <c r="E220" s="204"/>
    </row>
    <row r="221" spans="1:8" ht="12.6" customHeight="1" x14ac:dyDescent="0.25">
      <c r="A221" s="263" t="s">
        <v>1254</v>
      </c>
      <c r="B221" s="204"/>
      <c r="C221" s="185">
        <v>2510653.7500000005</v>
      </c>
      <c r="D221" s="172">
        <f>C221</f>
        <v>2510653.7500000005</v>
      </c>
      <c r="E221" s="204"/>
    </row>
    <row r="222" spans="1:8" ht="12.6" customHeight="1" x14ac:dyDescent="0.25">
      <c r="A222" s="248" t="s">
        <v>343</v>
      </c>
      <c r="B222" s="248"/>
      <c r="C222" s="248"/>
      <c r="D222" s="248"/>
      <c r="E222" s="248"/>
    </row>
    <row r="223" spans="1:8" ht="12.6" customHeight="1" x14ac:dyDescent="0.25">
      <c r="A223" s="173" t="s">
        <v>344</v>
      </c>
      <c r="B223" s="172" t="s">
        <v>256</v>
      </c>
      <c r="C223" s="185">
        <v>32018451.079999998</v>
      </c>
      <c r="D223" s="175"/>
      <c r="E223" s="175"/>
    </row>
    <row r="224" spans="1:8" ht="12.6" customHeight="1" x14ac:dyDescent="0.25">
      <c r="A224" s="173" t="s">
        <v>345</v>
      </c>
      <c r="B224" s="172" t="s">
        <v>256</v>
      </c>
      <c r="C224" s="185">
        <v>15093680.939999998</v>
      </c>
      <c r="D224" s="175"/>
      <c r="E224" s="175"/>
    </row>
    <row r="225" spans="1:5" ht="12.6" customHeight="1" x14ac:dyDescent="0.25">
      <c r="A225" s="173" t="s">
        <v>346</v>
      </c>
      <c r="B225" s="172" t="s">
        <v>256</v>
      </c>
      <c r="C225" s="185">
        <v>856158.78766668285</v>
      </c>
      <c r="D225" s="175"/>
      <c r="E225" s="175"/>
    </row>
    <row r="226" spans="1:5" ht="12.6" customHeight="1" x14ac:dyDescent="0.25">
      <c r="A226" s="173" t="s">
        <v>347</v>
      </c>
      <c r="B226" s="172" t="s">
        <v>256</v>
      </c>
      <c r="C226" s="185">
        <v>1074731.0499999998</v>
      </c>
      <c r="D226" s="175"/>
      <c r="E226" s="175"/>
    </row>
    <row r="227" spans="1:5" ht="12.6" customHeight="1" x14ac:dyDescent="0.25">
      <c r="A227" s="173" t="s">
        <v>348</v>
      </c>
      <c r="B227" s="172" t="s">
        <v>256</v>
      </c>
      <c r="C227" s="185">
        <v>10590784.5043881</v>
      </c>
      <c r="D227" s="175"/>
      <c r="E227" s="175"/>
    </row>
    <row r="228" spans="1:5" ht="12.6" customHeight="1" x14ac:dyDescent="0.25">
      <c r="A228" s="173" t="s">
        <v>349</v>
      </c>
      <c r="B228" s="172" t="s">
        <v>256</v>
      </c>
      <c r="C228" s="185">
        <v>0</v>
      </c>
      <c r="D228" s="175"/>
      <c r="E228" s="175"/>
    </row>
    <row r="229" spans="1:5" ht="12.6" customHeight="1" x14ac:dyDescent="0.25">
      <c r="A229" s="173" t="s">
        <v>350</v>
      </c>
      <c r="B229" s="175"/>
      <c r="C229" s="187"/>
      <c r="D229" s="175">
        <f>SUM(C223:C228)</f>
        <v>59633806.36205478</v>
      </c>
      <c r="E229" s="175"/>
    </row>
    <row r="230" spans="1:5" ht="12.6" customHeight="1" x14ac:dyDescent="0.25">
      <c r="A230" s="248" t="s">
        <v>351</v>
      </c>
      <c r="B230" s="248"/>
      <c r="C230" s="248"/>
      <c r="D230" s="248"/>
      <c r="E230" s="248"/>
    </row>
    <row r="231" spans="1:5" ht="12.6" customHeight="1" x14ac:dyDescent="0.25">
      <c r="A231" s="171" t="s">
        <v>352</v>
      </c>
      <c r="B231" s="172" t="s">
        <v>256</v>
      </c>
      <c r="C231" s="185">
        <v>3606</v>
      </c>
      <c r="D231" s="175"/>
      <c r="E231" s="175"/>
    </row>
    <row r="232" spans="1:5" ht="12.6" customHeight="1" x14ac:dyDescent="0.25">
      <c r="A232" s="171"/>
      <c r="B232" s="172"/>
      <c r="C232" s="187"/>
      <c r="D232" s="175"/>
      <c r="E232" s="175"/>
    </row>
    <row r="233" spans="1:5" ht="12.6" customHeight="1" x14ac:dyDescent="0.25">
      <c r="A233" s="171" t="s">
        <v>353</v>
      </c>
      <c r="B233" s="172" t="s">
        <v>256</v>
      </c>
      <c r="C233" s="185">
        <v>322540</v>
      </c>
      <c r="D233" s="175"/>
      <c r="E233" s="175"/>
    </row>
    <row r="234" spans="1:5" ht="12.6" customHeight="1" x14ac:dyDescent="0.25">
      <c r="A234" s="171" t="s">
        <v>354</v>
      </c>
      <c r="B234" s="172" t="s">
        <v>256</v>
      </c>
      <c r="C234" s="185">
        <v>1890276</v>
      </c>
      <c r="D234" s="175"/>
      <c r="E234" s="175"/>
    </row>
    <row r="235" spans="1:5" ht="12.6" customHeight="1" x14ac:dyDescent="0.25">
      <c r="A235" s="173"/>
      <c r="B235" s="175"/>
      <c r="C235" s="187"/>
      <c r="D235" s="175"/>
      <c r="E235" s="175"/>
    </row>
    <row r="236" spans="1:5" ht="12.6" customHeight="1" x14ac:dyDescent="0.25">
      <c r="A236" s="171" t="s">
        <v>355</v>
      </c>
      <c r="B236" s="175"/>
      <c r="C236" s="187"/>
      <c r="D236" s="175">
        <f>SUM(C233:C235)</f>
        <v>2212816</v>
      </c>
      <c r="E236" s="175"/>
    </row>
    <row r="237" spans="1:5" ht="12.6" customHeight="1" x14ac:dyDescent="0.25">
      <c r="A237" s="248" t="s">
        <v>356</v>
      </c>
      <c r="B237" s="248"/>
      <c r="C237" s="248"/>
      <c r="D237" s="248"/>
      <c r="E237" s="248"/>
    </row>
    <row r="238" spans="1:5" ht="12.6" customHeight="1" x14ac:dyDescent="0.25">
      <c r="A238" s="173" t="s">
        <v>357</v>
      </c>
      <c r="B238" s="172" t="s">
        <v>256</v>
      </c>
      <c r="C238" s="185">
        <v>1033510.3079452188</v>
      </c>
      <c r="D238" s="175"/>
      <c r="E238" s="175"/>
    </row>
    <row r="239" spans="1:5" ht="12.6" customHeight="1" x14ac:dyDescent="0.25">
      <c r="A239" s="173" t="s">
        <v>356</v>
      </c>
      <c r="B239" s="172" t="s">
        <v>256</v>
      </c>
      <c r="C239" s="185">
        <v>0</v>
      </c>
      <c r="D239" s="175"/>
      <c r="E239" s="175"/>
    </row>
    <row r="240" spans="1:5" ht="12.6" customHeight="1" x14ac:dyDescent="0.25">
      <c r="A240" s="173" t="s">
        <v>358</v>
      </c>
      <c r="B240" s="175"/>
      <c r="C240" s="187"/>
      <c r="D240" s="175">
        <f>SUM(C238:C239)</f>
        <v>1033510.3079452188</v>
      </c>
      <c r="E240" s="175"/>
    </row>
    <row r="241" spans="1:5" ht="12.6" customHeight="1" x14ac:dyDescent="0.25">
      <c r="A241" s="173"/>
      <c r="B241" s="175"/>
      <c r="C241" s="187"/>
      <c r="D241" s="175"/>
      <c r="E241" s="175"/>
    </row>
    <row r="242" spans="1:5" ht="12.6" customHeight="1" x14ac:dyDescent="0.25">
      <c r="A242" s="173" t="s">
        <v>359</v>
      </c>
      <c r="B242" s="175"/>
      <c r="C242" s="187"/>
      <c r="D242" s="175">
        <f>D221+D229+D236+D240</f>
        <v>65390786.420000002</v>
      </c>
      <c r="E242" s="175"/>
    </row>
    <row r="243" spans="1:5" ht="12.6" customHeight="1" x14ac:dyDescent="0.25">
      <c r="A243" s="173"/>
      <c r="B243" s="173"/>
      <c r="C243" s="187"/>
      <c r="D243" s="175"/>
      <c r="E243" s="175"/>
    </row>
    <row r="244" spans="1:5" ht="12.6" customHeight="1" x14ac:dyDescent="0.25">
      <c r="A244" s="173"/>
      <c r="B244" s="173"/>
      <c r="C244" s="187"/>
      <c r="D244" s="175"/>
      <c r="E244" s="175"/>
    </row>
    <row r="245" spans="1:5" ht="12.6" customHeight="1" x14ac:dyDescent="0.25">
      <c r="A245" s="173"/>
      <c r="B245" s="173"/>
      <c r="C245" s="187"/>
      <c r="D245" s="175"/>
      <c r="E245" s="175"/>
    </row>
    <row r="246" spans="1:5" ht="12.6" customHeight="1" x14ac:dyDescent="0.25">
      <c r="A246" s="173"/>
      <c r="B246" s="173"/>
      <c r="C246" s="187"/>
      <c r="D246" s="175"/>
      <c r="E246" s="175"/>
    </row>
    <row r="247" spans="1:5" ht="21.75" customHeight="1" x14ac:dyDescent="0.25">
      <c r="A247" s="173"/>
      <c r="B247" s="173"/>
      <c r="C247" s="187"/>
      <c r="D247" s="175"/>
      <c r="E247" s="175"/>
    </row>
    <row r="248" spans="1:5" ht="12.45" customHeight="1" x14ac:dyDescent="0.25">
      <c r="A248" s="204" t="s">
        <v>360</v>
      </c>
      <c r="B248" s="204"/>
      <c r="C248" s="204"/>
      <c r="D248" s="204"/>
      <c r="E248" s="204"/>
    </row>
    <row r="249" spans="1:5" ht="11.25" customHeight="1" x14ac:dyDescent="0.25">
      <c r="A249" s="248" t="s">
        <v>361</v>
      </c>
      <c r="B249" s="248"/>
      <c r="C249" s="248"/>
      <c r="D249" s="248"/>
      <c r="E249" s="248"/>
    </row>
    <row r="250" spans="1:5" ht="12.45" customHeight="1" x14ac:dyDescent="0.25">
      <c r="A250" s="173" t="s">
        <v>362</v>
      </c>
      <c r="B250" s="172" t="s">
        <v>256</v>
      </c>
      <c r="C250" s="185">
        <v>1623361.7999999973</v>
      </c>
      <c r="D250" s="175"/>
      <c r="E250" s="175"/>
    </row>
    <row r="251" spans="1:5" ht="12.45" customHeight="1" x14ac:dyDescent="0.25">
      <c r="A251" s="173" t="s">
        <v>363</v>
      </c>
      <c r="B251" s="172" t="s">
        <v>256</v>
      </c>
      <c r="C251" s="185">
        <v>0</v>
      </c>
      <c r="D251" s="175"/>
      <c r="E251" s="175"/>
    </row>
    <row r="252" spans="1:5" ht="12.45" customHeight="1" x14ac:dyDescent="0.25">
      <c r="A252" s="173" t="s">
        <v>364</v>
      </c>
      <c r="B252" s="172" t="s">
        <v>256</v>
      </c>
      <c r="C252" s="185">
        <v>18391486.690000005</v>
      </c>
      <c r="D252" s="175"/>
      <c r="E252" s="175"/>
    </row>
    <row r="253" spans="1:5" ht="12.45" customHeight="1" x14ac:dyDescent="0.25">
      <c r="A253" s="173" t="s">
        <v>365</v>
      </c>
      <c r="B253" s="172" t="s">
        <v>256</v>
      </c>
      <c r="C253" s="185">
        <v>11025759.189999999</v>
      </c>
      <c r="D253" s="175"/>
      <c r="E253" s="175"/>
    </row>
    <row r="254" spans="1:5" ht="12.45" customHeight="1" x14ac:dyDescent="0.25">
      <c r="A254" s="173" t="s">
        <v>1240</v>
      </c>
      <c r="B254" s="172" t="s">
        <v>256</v>
      </c>
      <c r="C254" s="185">
        <v>0</v>
      </c>
      <c r="D254" s="175"/>
      <c r="E254" s="175"/>
    </row>
    <row r="255" spans="1:5" ht="12.45" customHeight="1" x14ac:dyDescent="0.25">
      <c r="A255" s="173" t="s">
        <v>366</v>
      </c>
      <c r="B255" s="172" t="s">
        <v>256</v>
      </c>
      <c r="C255" s="185">
        <v>-1810702.4899999972</v>
      </c>
      <c r="D255" s="175"/>
      <c r="E255" s="175"/>
    </row>
    <row r="256" spans="1:5" ht="12.45" customHeight="1" x14ac:dyDescent="0.25">
      <c r="A256" s="173" t="s">
        <v>367</v>
      </c>
      <c r="B256" s="172" t="s">
        <v>256</v>
      </c>
      <c r="C256" s="185">
        <v>0</v>
      </c>
      <c r="D256" s="175"/>
      <c r="E256" s="175"/>
    </row>
    <row r="257" spans="1:5" ht="12.45" customHeight="1" x14ac:dyDescent="0.25">
      <c r="A257" s="173" t="s">
        <v>368</v>
      </c>
      <c r="B257" s="172" t="s">
        <v>256</v>
      </c>
      <c r="C257" s="185">
        <v>1411506.5700000008</v>
      </c>
      <c r="D257" s="175"/>
      <c r="E257" s="175"/>
    </row>
    <row r="258" spans="1:5" ht="12.45" customHeight="1" x14ac:dyDescent="0.25">
      <c r="A258" s="173" t="s">
        <v>369</v>
      </c>
      <c r="B258" s="172" t="s">
        <v>256</v>
      </c>
      <c r="C258" s="185">
        <v>0</v>
      </c>
      <c r="D258" s="175"/>
      <c r="E258" s="175"/>
    </row>
    <row r="259" spans="1:5" ht="12.45" customHeight="1" x14ac:dyDescent="0.25">
      <c r="A259" s="173" t="s">
        <v>370</v>
      </c>
      <c r="B259" s="172" t="s">
        <v>256</v>
      </c>
      <c r="C259" s="185">
        <v>0</v>
      </c>
      <c r="D259" s="175"/>
      <c r="E259" s="175"/>
    </row>
    <row r="260" spans="1:5" ht="12.45" customHeight="1" x14ac:dyDescent="0.25">
      <c r="A260" s="173" t="s">
        <v>371</v>
      </c>
      <c r="B260" s="175"/>
      <c r="C260" s="187"/>
      <c r="D260" s="175">
        <f>SUM(C250:C252)-C253+SUM(C254:C259)</f>
        <v>8589893.3800000064</v>
      </c>
      <c r="E260" s="175"/>
    </row>
    <row r="261" spans="1:5" ht="11.25" customHeight="1" x14ac:dyDescent="0.25">
      <c r="A261" s="248" t="s">
        <v>372</v>
      </c>
      <c r="B261" s="248"/>
      <c r="C261" s="248"/>
      <c r="D261" s="248"/>
      <c r="E261" s="248"/>
    </row>
    <row r="262" spans="1:5" ht="12.45" customHeight="1" x14ac:dyDescent="0.25">
      <c r="A262" s="173" t="s">
        <v>362</v>
      </c>
      <c r="B262" s="172" t="s">
        <v>256</v>
      </c>
      <c r="C262" s="185">
        <v>0</v>
      </c>
      <c r="D262" s="175"/>
      <c r="E262" s="175"/>
    </row>
    <row r="263" spans="1:5" ht="12.45" customHeight="1" x14ac:dyDescent="0.25">
      <c r="A263" s="173" t="s">
        <v>363</v>
      </c>
      <c r="B263" s="172" t="s">
        <v>256</v>
      </c>
      <c r="C263" s="185">
        <v>0</v>
      </c>
      <c r="D263" s="175"/>
      <c r="E263" s="175"/>
    </row>
    <row r="264" spans="1:5" ht="12.45" customHeight="1" x14ac:dyDescent="0.25">
      <c r="A264" s="173" t="s">
        <v>373</v>
      </c>
      <c r="B264" s="172" t="s">
        <v>256</v>
      </c>
      <c r="C264" s="185">
        <v>0</v>
      </c>
      <c r="D264" s="175"/>
      <c r="E264" s="175"/>
    </row>
    <row r="265" spans="1:5" ht="12.45" customHeight="1" x14ac:dyDescent="0.25">
      <c r="A265" s="173" t="s">
        <v>374</v>
      </c>
      <c r="B265" s="175"/>
      <c r="C265" s="187"/>
      <c r="D265" s="175">
        <f>SUM(C262:C264)</f>
        <v>0</v>
      </c>
      <c r="E265" s="175"/>
    </row>
    <row r="266" spans="1:5" ht="11.25" customHeight="1" x14ac:dyDescent="0.25">
      <c r="A266" s="248" t="s">
        <v>375</v>
      </c>
      <c r="B266" s="248"/>
      <c r="C266" s="248"/>
      <c r="D266" s="248"/>
      <c r="E266" s="248"/>
    </row>
    <row r="267" spans="1:5" ht="12.45" customHeight="1" x14ac:dyDescent="0.25">
      <c r="A267" s="173" t="s">
        <v>332</v>
      </c>
      <c r="B267" s="172" t="s">
        <v>256</v>
      </c>
      <c r="C267" s="185">
        <v>0</v>
      </c>
      <c r="D267" s="175"/>
      <c r="E267" s="175"/>
    </row>
    <row r="268" spans="1:5" ht="12.45" customHeight="1" x14ac:dyDescent="0.25">
      <c r="A268" s="173" t="s">
        <v>333</v>
      </c>
      <c r="B268" s="172" t="s">
        <v>256</v>
      </c>
      <c r="C268" s="185">
        <v>0</v>
      </c>
      <c r="D268" s="175"/>
      <c r="E268" s="175"/>
    </row>
    <row r="269" spans="1:5" ht="12.45" customHeight="1" x14ac:dyDescent="0.25">
      <c r="A269" s="173" t="s">
        <v>334</v>
      </c>
      <c r="B269" s="172" t="s">
        <v>256</v>
      </c>
      <c r="C269" s="185">
        <v>0</v>
      </c>
      <c r="D269" s="175"/>
      <c r="E269" s="175"/>
    </row>
    <row r="270" spans="1:5" ht="12.45" customHeight="1" x14ac:dyDescent="0.25">
      <c r="A270" s="173" t="s">
        <v>376</v>
      </c>
      <c r="B270" s="172" t="s">
        <v>256</v>
      </c>
      <c r="C270" s="185">
        <v>0</v>
      </c>
      <c r="D270" s="175"/>
      <c r="E270" s="175"/>
    </row>
    <row r="271" spans="1:5" ht="12.45" customHeight="1" x14ac:dyDescent="0.25">
      <c r="A271" s="173" t="s">
        <v>377</v>
      </c>
      <c r="B271" s="172" t="s">
        <v>256</v>
      </c>
      <c r="C271" s="185">
        <v>25165.5</v>
      </c>
      <c r="D271" s="175"/>
      <c r="E271" s="175"/>
    </row>
    <row r="272" spans="1:5" ht="12.45" customHeight="1" x14ac:dyDescent="0.25">
      <c r="A272" s="173" t="s">
        <v>378</v>
      </c>
      <c r="B272" s="172" t="s">
        <v>256</v>
      </c>
      <c r="C272" s="185">
        <v>4618853.2499999991</v>
      </c>
      <c r="D272" s="175"/>
      <c r="E272" s="175"/>
    </row>
    <row r="273" spans="1:5" ht="12.45" customHeight="1" x14ac:dyDescent="0.25">
      <c r="A273" s="173" t="s">
        <v>339</v>
      </c>
      <c r="B273" s="172" t="s">
        <v>256</v>
      </c>
      <c r="C273" s="185">
        <v>261632.98</v>
      </c>
      <c r="D273" s="175"/>
      <c r="E273" s="175"/>
    </row>
    <row r="274" spans="1:5" ht="12.45" customHeight="1" x14ac:dyDescent="0.25">
      <c r="A274" s="173" t="s">
        <v>340</v>
      </c>
      <c r="B274" s="172" t="s">
        <v>256</v>
      </c>
      <c r="C274" s="185">
        <v>1013734.28</v>
      </c>
      <c r="D274" s="175"/>
      <c r="E274" s="175"/>
    </row>
    <row r="275" spans="1:5" ht="12.45" customHeight="1" x14ac:dyDescent="0.25">
      <c r="A275" s="173" t="s">
        <v>379</v>
      </c>
      <c r="B275" s="175"/>
      <c r="C275" s="187"/>
      <c r="D275" s="175">
        <f>SUM(C267:C274)</f>
        <v>5919386.0099999998</v>
      </c>
      <c r="E275" s="175"/>
    </row>
    <row r="276" spans="1:5" ht="12.6" customHeight="1" x14ac:dyDescent="0.25">
      <c r="A276" s="173" t="s">
        <v>380</v>
      </c>
      <c r="B276" s="172" t="s">
        <v>256</v>
      </c>
      <c r="C276" s="185">
        <v>1816305.0900000003</v>
      </c>
      <c r="D276" s="175"/>
      <c r="E276" s="175"/>
    </row>
    <row r="277" spans="1:5" ht="12.6" customHeight="1" x14ac:dyDescent="0.25">
      <c r="A277" s="173" t="s">
        <v>381</v>
      </c>
      <c r="B277" s="175"/>
      <c r="C277" s="187"/>
      <c r="D277" s="175">
        <f>D275-C276</f>
        <v>4103080.9199999995</v>
      </c>
      <c r="E277" s="175"/>
    </row>
    <row r="278" spans="1:5" ht="12.6" customHeight="1" x14ac:dyDescent="0.25">
      <c r="A278" s="248" t="s">
        <v>382</v>
      </c>
      <c r="B278" s="248"/>
      <c r="C278" s="248"/>
      <c r="D278" s="248"/>
      <c r="E278" s="248"/>
    </row>
    <row r="279" spans="1:5" ht="12.6" customHeight="1" x14ac:dyDescent="0.25">
      <c r="A279" s="173" t="s">
        <v>383</v>
      </c>
      <c r="B279" s="172" t="s">
        <v>256</v>
      </c>
      <c r="C279" s="185">
        <v>0</v>
      </c>
      <c r="D279" s="175"/>
      <c r="E279" s="175"/>
    </row>
    <row r="280" spans="1:5" ht="12.6" customHeight="1" x14ac:dyDescent="0.25">
      <c r="A280" s="173" t="s">
        <v>384</v>
      </c>
      <c r="B280" s="172" t="s">
        <v>256</v>
      </c>
      <c r="C280" s="185">
        <v>0</v>
      </c>
      <c r="D280" s="175"/>
      <c r="E280" s="175"/>
    </row>
    <row r="281" spans="1:5" ht="12.6" customHeight="1" x14ac:dyDescent="0.25">
      <c r="A281" s="173" t="s">
        <v>385</v>
      </c>
      <c r="B281" s="172" t="s">
        <v>256</v>
      </c>
      <c r="C281" s="185">
        <v>0</v>
      </c>
      <c r="D281" s="175"/>
      <c r="E281" s="175"/>
    </row>
    <row r="282" spans="1:5" ht="12.6" customHeight="1" x14ac:dyDescent="0.25">
      <c r="A282" s="173" t="s">
        <v>373</v>
      </c>
      <c r="B282" s="172" t="s">
        <v>256</v>
      </c>
      <c r="C282" s="185">
        <v>9827916.6499999929</v>
      </c>
      <c r="D282" s="175"/>
      <c r="E282" s="175"/>
    </row>
    <row r="283" spans="1:5" ht="12.6" customHeight="1" x14ac:dyDescent="0.25">
      <c r="A283" s="173" t="s">
        <v>386</v>
      </c>
      <c r="B283" s="175"/>
      <c r="C283" s="187"/>
      <c r="D283" s="175">
        <f>C279-C280+C281+C282</f>
        <v>9827916.6499999929</v>
      </c>
      <c r="E283" s="175"/>
    </row>
    <row r="284" spans="1:5" ht="12.6" customHeight="1" x14ac:dyDescent="0.25">
      <c r="A284" s="173"/>
      <c r="B284" s="175"/>
      <c r="C284" s="187"/>
      <c r="D284" s="175"/>
      <c r="E284" s="175"/>
    </row>
    <row r="285" spans="1:5" ht="12.6" customHeight="1" x14ac:dyDescent="0.25">
      <c r="A285" s="248" t="s">
        <v>387</v>
      </c>
      <c r="B285" s="248"/>
      <c r="C285" s="248"/>
      <c r="D285" s="248"/>
      <c r="E285" s="248"/>
    </row>
    <row r="286" spans="1:5" ht="12.6" customHeight="1" x14ac:dyDescent="0.25">
      <c r="A286" s="173" t="s">
        <v>388</v>
      </c>
      <c r="B286" s="172" t="s">
        <v>256</v>
      </c>
      <c r="C286" s="185">
        <v>0</v>
      </c>
      <c r="D286" s="175"/>
      <c r="E286" s="175"/>
    </row>
    <row r="287" spans="1:5" ht="12.6" customHeight="1" x14ac:dyDescent="0.25">
      <c r="A287" s="173" t="s">
        <v>389</v>
      </c>
      <c r="B287" s="172" t="s">
        <v>256</v>
      </c>
      <c r="C287" s="185">
        <v>0</v>
      </c>
      <c r="D287" s="175"/>
      <c r="E287" s="175"/>
    </row>
    <row r="288" spans="1:5" ht="12.6" customHeight="1" x14ac:dyDescent="0.25">
      <c r="A288" s="173" t="s">
        <v>390</v>
      </c>
      <c r="B288" s="172" t="s">
        <v>256</v>
      </c>
      <c r="C288" s="185">
        <v>0</v>
      </c>
      <c r="D288" s="175"/>
      <c r="E288" s="175"/>
    </row>
    <row r="289" spans="1:5" ht="12.6" customHeight="1" x14ac:dyDescent="0.25">
      <c r="A289" s="173" t="s">
        <v>391</v>
      </c>
      <c r="B289" s="172" t="s">
        <v>256</v>
      </c>
      <c r="C289" s="185">
        <v>0</v>
      </c>
      <c r="D289" s="175"/>
      <c r="E289" s="175"/>
    </row>
    <row r="290" spans="1:5" ht="12.6" customHeight="1" x14ac:dyDescent="0.25">
      <c r="A290" s="173" t="s">
        <v>392</v>
      </c>
      <c r="B290" s="175"/>
      <c r="C290" s="187"/>
      <c r="D290" s="175">
        <f>SUM(C286:C289)</f>
        <v>0</v>
      </c>
      <c r="E290" s="175"/>
    </row>
    <row r="291" spans="1:5" ht="12.6" customHeight="1" x14ac:dyDescent="0.25">
      <c r="A291" s="173"/>
      <c r="B291" s="175"/>
      <c r="C291" s="187"/>
      <c r="D291" s="175"/>
      <c r="E291" s="175"/>
    </row>
    <row r="292" spans="1:5" ht="12.6" customHeight="1" x14ac:dyDescent="0.25">
      <c r="A292" s="173" t="s">
        <v>393</v>
      </c>
      <c r="B292" s="175"/>
      <c r="C292" s="187"/>
      <c r="D292" s="175">
        <f>D260+D265+D277+D283+D290</f>
        <v>22520890.949999999</v>
      </c>
      <c r="E292" s="175"/>
    </row>
    <row r="293" spans="1:5" ht="12.6" customHeight="1" x14ac:dyDescent="0.25">
      <c r="A293" s="173"/>
      <c r="B293" s="173"/>
      <c r="C293" s="187"/>
      <c r="D293" s="175"/>
      <c r="E293" s="175"/>
    </row>
    <row r="294" spans="1:5" ht="12.6" customHeight="1" x14ac:dyDescent="0.25">
      <c r="A294" s="173"/>
      <c r="B294" s="173"/>
      <c r="C294" s="187"/>
      <c r="D294" s="175"/>
      <c r="E294" s="175"/>
    </row>
    <row r="295" spans="1:5" ht="12.6" customHeight="1" x14ac:dyDescent="0.25">
      <c r="A295" s="173"/>
      <c r="B295" s="173"/>
      <c r="C295" s="187"/>
      <c r="D295" s="175"/>
      <c r="E295" s="175"/>
    </row>
    <row r="296" spans="1:5" ht="12.6" customHeight="1" x14ac:dyDescent="0.25">
      <c r="A296" s="173"/>
      <c r="B296" s="173"/>
      <c r="C296" s="187"/>
      <c r="D296" s="175"/>
      <c r="E296" s="175"/>
    </row>
    <row r="297" spans="1:5" ht="12.6" customHeight="1" x14ac:dyDescent="0.25">
      <c r="A297" s="173"/>
      <c r="B297" s="173"/>
      <c r="C297" s="187"/>
      <c r="D297" s="175"/>
      <c r="E297" s="175"/>
    </row>
    <row r="298" spans="1:5" ht="12.6" customHeight="1" x14ac:dyDescent="0.25">
      <c r="A298" s="173"/>
      <c r="B298" s="173"/>
      <c r="C298" s="187"/>
      <c r="D298" s="175"/>
      <c r="E298" s="175"/>
    </row>
    <row r="299" spans="1:5" ht="12.6" customHeight="1" x14ac:dyDescent="0.25">
      <c r="A299" s="173"/>
      <c r="B299" s="173"/>
      <c r="C299" s="187"/>
      <c r="D299" s="175"/>
      <c r="E299" s="175"/>
    </row>
    <row r="300" spans="1:5" ht="12.6" customHeight="1" x14ac:dyDescent="0.25">
      <c r="A300" s="173"/>
      <c r="B300" s="173"/>
      <c r="C300" s="187"/>
      <c r="D300" s="175"/>
      <c r="E300" s="175"/>
    </row>
    <row r="301" spans="1:5" ht="20.25" customHeight="1" x14ac:dyDescent="0.25">
      <c r="A301" s="173"/>
      <c r="B301" s="173"/>
      <c r="C301" s="187"/>
      <c r="D301" s="175"/>
      <c r="E301" s="175"/>
    </row>
    <row r="302" spans="1:5" ht="12.6" customHeight="1" x14ac:dyDescent="0.25">
      <c r="A302" s="204" t="s">
        <v>394</v>
      </c>
      <c r="B302" s="204"/>
      <c r="C302" s="204"/>
      <c r="D302" s="204"/>
      <c r="E302" s="204"/>
    </row>
    <row r="303" spans="1:5" ht="14.25" customHeight="1" x14ac:dyDescent="0.25">
      <c r="A303" s="248" t="s">
        <v>395</v>
      </c>
      <c r="B303" s="248"/>
      <c r="C303" s="248"/>
      <c r="D303" s="248"/>
      <c r="E303" s="248"/>
    </row>
    <row r="304" spans="1:5" ht="12.6" customHeight="1" x14ac:dyDescent="0.25">
      <c r="A304" s="173" t="s">
        <v>396</v>
      </c>
      <c r="B304" s="172" t="s">
        <v>256</v>
      </c>
      <c r="C304" s="185">
        <v>0</v>
      </c>
      <c r="D304" s="175"/>
      <c r="E304" s="175"/>
    </row>
    <row r="305" spans="1:5" ht="12.6" customHeight="1" x14ac:dyDescent="0.25">
      <c r="A305" s="173" t="s">
        <v>397</v>
      </c>
      <c r="B305" s="172" t="s">
        <v>256</v>
      </c>
      <c r="C305" s="185">
        <v>507402.37000000395</v>
      </c>
      <c r="D305" s="175"/>
      <c r="E305" s="175"/>
    </row>
    <row r="306" spans="1:5" ht="12.6" customHeight="1" x14ac:dyDescent="0.25">
      <c r="A306" s="173" t="s">
        <v>398</v>
      </c>
      <c r="B306" s="172" t="s">
        <v>256</v>
      </c>
      <c r="C306" s="185">
        <v>-1.9068124856858049E-9</v>
      </c>
      <c r="D306" s="175"/>
      <c r="E306" s="175"/>
    </row>
    <row r="307" spans="1:5" ht="12.6" customHeight="1" x14ac:dyDescent="0.25">
      <c r="A307" s="173" t="s">
        <v>399</v>
      </c>
      <c r="B307" s="172" t="s">
        <v>256</v>
      </c>
      <c r="C307" s="185">
        <v>968224.04999999795</v>
      </c>
      <c r="D307" s="175"/>
      <c r="E307" s="175"/>
    </row>
    <row r="308" spans="1:5" ht="12.6" customHeight="1" x14ac:dyDescent="0.25">
      <c r="A308" s="173" t="s">
        <v>400</v>
      </c>
      <c r="B308" s="172" t="s">
        <v>256</v>
      </c>
      <c r="C308" s="185">
        <v>0</v>
      </c>
      <c r="D308" s="175"/>
      <c r="E308" s="175"/>
    </row>
    <row r="309" spans="1:5" ht="12.6" customHeight="1" x14ac:dyDescent="0.25">
      <c r="A309" s="173" t="s">
        <v>1241</v>
      </c>
      <c r="B309" s="172" t="s">
        <v>256</v>
      </c>
      <c r="C309" s="185">
        <v>-1999776.56</v>
      </c>
      <c r="D309" s="175"/>
      <c r="E309" s="175"/>
    </row>
    <row r="310" spans="1:5" ht="12.6" customHeight="1" x14ac:dyDescent="0.25">
      <c r="A310" s="173" t="s">
        <v>401</v>
      </c>
      <c r="B310" s="172" t="s">
        <v>256</v>
      </c>
      <c r="C310" s="185">
        <v>0</v>
      </c>
      <c r="D310" s="175"/>
      <c r="E310" s="175"/>
    </row>
    <row r="311" spans="1:5" ht="12.6" customHeight="1" x14ac:dyDescent="0.25">
      <c r="A311" s="173" t="s">
        <v>402</v>
      </c>
      <c r="B311" s="172" t="s">
        <v>256</v>
      </c>
      <c r="C311" s="185">
        <v>0</v>
      </c>
      <c r="D311" s="175"/>
      <c r="E311" s="175"/>
    </row>
    <row r="312" spans="1:5" ht="12.6" customHeight="1" x14ac:dyDescent="0.25">
      <c r="A312" s="173" t="s">
        <v>403</v>
      </c>
      <c r="B312" s="172" t="s">
        <v>256</v>
      </c>
      <c r="C312" s="185">
        <v>0</v>
      </c>
      <c r="D312" s="175"/>
      <c r="E312" s="175"/>
    </row>
    <row r="313" spans="1:5" ht="12.6" customHeight="1" x14ac:dyDescent="0.25">
      <c r="A313" s="173" t="s">
        <v>404</v>
      </c>
      <c r="B313" s="172" t="s">
        <v>256</v>
      </c>
      <c r="C313" s="185">
        <v>1.4551915228366852E-11</v>
      </c>
      <c r="D313" s="175"/>
      <c r="E313" s="175"/>
    </row>
    <row r="314" spans="1:5" ht="12.6" customHeight="1" x14ac:dyDescent="0.25">
      <c r="A314" s="173" t="s">
        <v>405</v>
      </c>
      <c r="B314" s="175"/>
      <c r="C314" s="187"/>
      <c r="D314" s="175">
        <f>SUM(C304:C313)</f>
        <v>-524150.14000000013</v>
      </c>
      <c r="E314" s="175"/>
    </row>
    <row r="315" spans="1:5" ht="12.6" customHeight="1" x14ac:dyDescent="0.25">
      <c r="A315" s="248" t="s">
        <v>406</v>
      </c>
      <c r="B315" s="248"/>
      <c r="C315" s="248"/>
      <c r="D315" s="248"/>
      <c r="E315" s="248"/>
    </row>
    <row r="316" spans="1:5" ht="12.6" customHeight="1" x14ac:dyDescent="0.25">
      <c r="A316" s="173" t="s">
        <v>407</v>
      </c>
      <c r="B316" s="172" t="s">
        <v>256</v>
      </c>
      <c r="C316" s="185">
        <v>0</v>
      </c>
      <c r="D316" s="175"/>
      <c r="E316" s="175"/>
    </row>
    <row r="317" spans="1:5" ht="12.6" customHeight="1" x14ac:dyDescent="0.25">
      <c r="A317" s="173" t="s">
        <v>408</v>
      </c>
      <c r="B317" s="172" t="s">
        <v>256</v>
      </c>
      <c r="C317" s="185">
        <v>0</v>
      </c>
      <c r="D317" s="175"/>
      <c r="E317" s="175"/>
    </row>
    <row r="318" spans="1:5" ht="12.6" customHeight="1" x14ac:dyDescent="0.25">
      <c r="A318" s="173" t="s">
        <v>409</v>
      </c>
      <c r="B318" s="172" t="s">
        <v>256</v>
      </c>
      <c r="C318" s="185">
        <v>0</v>
      </c>
      <c r="D318" s="175"/>
      <c r="E318" s="175"/>
    </row>
    <row r="319" spans="1:5" ht="12.6" customHeight="1" x14ac:dyDescent="0.25">
      <c r="A319" s="173" t="s">
        <v>410</v>
      </c>
      <c r="B319" s="175"/>
      <c r="C319" s="187"/>
      <c r="D319" s="175">
        <f>SUM(C316:C318)</f>
        <v>0</v>
      </c>
      <c r="E319" s="175"/>
    </row>
    <row r="320" spans="1:5" ht="12.6" customHeight="1" x14ac:dyDescent="0.25">
      <c r="A320" s="248" t="s">
        <v>411</v>
      </c>
      <c r="B320" s="248"/>
      <c r="C320" s="248"/>
      <c r="D320" s="248"/>
      <c r="E320" s="248"/>
    </row>
    <row r="321" spans="1:5" ht="12.6" customHeight="1" x14ac:dyDescent="0.25">
      <c r="A321" s="173" t="s">
        <v>412</v>
      </c>
      <c r="B321" s="172" t="s">
        <v>256</v>
      </c>
      <c r="C321" s="185">
        <v>0</v>
      </c>
      <c r="D321" s="175"/>
      <c r="E321" s="175"/>
    </row>
    <row r="322" spans="1:5" ht="12.6" customHeight="1" x14ac:dyDescent="0.25">
      <c r="A322" s="173" t="s">
        <v>413</v>
      </c>
      <c r="B322" s="172" t="s">
        <v>256</v>
      </c>
      <c r="C322" s="185">
        <v>0</v>
      </c>
      <c r="D322" s="175"/>
      <c r="E322" s="175"/>
    </row>
    <row r="323" spans="1:5" ht="12.6" customHeight="1" x14ac:dyDescent="0.25">
      <c r="A323" s="173" t="s">
        <v>414</v>
      </c>
      <c r="B323" s="172" t="s">
        <v>256</v>
      </c>
      <c r="C323" s="185">
        <v>0</v>
      </c>
      <c r="D323" s="175"/>
      <c r="E323" s="175"/>
    </row>
    <row r="324" spans="1:5" ht="12.6" customHeight="1" x14ac:dyDescent="0.25">
      <c r="A324" s="171" t="s">
        <v>415</v>
      </c>
      <c r="B324" s="172" t="s">
        <v>256</v>
      </c>
      <c r="C324" s="185">
        <v>2.9103830456733704E-11</v>
      </c>
      <c r="D324" s="175"/>
      <c r="E324" s="175"/>
    </row>
    <row r="325" spans="1:5" ht="12.6" customHeight="1" x14ac:dyDescent="0.25">
      <c r="A325" s="173" t="s">
        <v>416</v>
      </c>
      <c r="B325" s="172" t="s">
        <v>256</v>
      </c>
      <c r="C325" s="185">
        <v>0</v>
      </c>
      <c r="D325" s="175"/>
      <c r="E325" s="175"/>
    </row>
    <row r="326" spans="1:5" ht="12.6" customHeight="1" x14ac:dyDescent="0.25">
      <c r="A326" s="171" t="s">
        <v>417</v>
      </c>
      <c r="B326" s="172" t="s">
        <v>256</v>
      </c>
      <c r="C326" s="185">
        <v>0</v>
      </c>
      <c r="D326" s="175"/>
      <c r="E326" s="175"/>
    </row>
    <row r="327" spans="1:5" ht="12.6" customHeight="1" x14ac:dyDescent="0.25">
      <c r="A327" s="173" t="s">
        <v>418</v>
      </c>
      <c r="B327" s="172" t="s">
        <v>256</v>
      </c>
      <c r="C327" s="185">
        <v>0</v>
      </c>
      <c r="D327" s="175"/>
      <c r="E327" s="175"/>
    </row>
    <row r="328" spans="1:5" ht="19.5" customHeight="1" x14ac:dyDescent="0.25">
      <c r="A328" s="173" t="s">
        <v>203</v>
      </c>
      <c r="B328" s="175"/>
      <c r="C328" s="187"/>
      <c r="D328" s="175">
        <f>SUM(C321:C327)</f>
        <v>2.9103830456733704E-11</v>
      </c>
      <c r="E328" s="175"/>
    </row>
    <row r="329" spans="1:5" ht="12.6" customHeight="1" x14ac:dyDescent="0.25">
      <c r="A329" s="173" t="s">
        <v>419</v>
      </c>
      <c r="B329" s="175"/>
      <c r="C329" s="187"/>
      <c r="D329" s="175">
        <f>C313</f>
        <v>1.4551915228366852E-11</v>
      </c>
      <c r="E329" s="175"/>
    </row>
    <row r="330" spans="1:5" ht="12.6" customHeight="1" x14ac:dyDescent="0.25">
      <c r="A330" s="173" t="s">
        <v>420</v>
      </c>
      <c r="B330" s="175"/>
      <c r="C330" s="187"/>
      <c r="D330" s="175">
        <f>D328-D329</f>
        <v>1.4551915228366852E-11</v>
      </c>
      <c r="E330" s="175"/>
    </row>
    <row r="331" spans="1:5" ht="12.6" customHeight="1" x14ac:dyDescent="0.25">
      <c r="A331" s="173"/>
      <c r="B331" s="175"/>
      <c r="C331" s="187"/>
      <c r="D331" s="175"/>
      <c r="E331" s="175"/>
    </row>
    <row r="332" spans="1:5" ht="12.6" customHeight="1" x14ac:dyDescent="0.25">
      <c r="A332" s="173" t="s">
        <v>421</v>
      </c>
      <c r="B332" s="172" t="s">
        <v>256</v>
      </c>
      <c r="C332" s="185">
        <v>23045041.090000041</v>
      </c>
      <c r="D332" s="175"/>
      <c r="E332" s="175"/>
    </row>
    <row r="333" spans="1:5" ht="12.6" customHeight="1" x14ac:dyDescent="0.25">
      <c r="A333" s="173"/>
      <c r="B333" s="172"/>
      <c r="C333" s="223"/>
      <c r="D333" s="175"/>
      <c r="E333" s="175"/>
    </row>
    <row r="334" spans="1:5" ht="12.6" customHeight="1" x14ac:dyDescent="0.25">
      <c r="A334" s="173" t="s">
        <v>1141</v>
      </c>
      <c r="B334" s="172" t="s">
        <v>256</v>
      </c>
      <c r="C334" s="185">
        <v>0</v>
      </c>
      <c r="D334" s="175"/>
      <c r="E334" s="175"/>
    </row>
    <row r="335" spans="1:5" ht="12.6" customHeight="1" x14ac:dyDescent="0.25">
      <c r="A335" s="173" t="s">
        <v>1142</v>
      </c>
      <c r="B335" s="172" t="s">
        <v>256</v>
      </c>
      <c r="C335" s="185">
        <v>0</v>
      </c>
      <c r="D335" s="175"/>
      <c r="E335" s="175"/>
    </row>
    <row r="336" spans="1:5" ht="12.6" customHeight="1" x14ac:dyDescent="0.25">
      <c r="A336" s="173" t="s">
        <v>423</v>
      </c>
      <c r="B336" s="172" t="s">
        <v>256</v>
      </c>
      <c r="C336" s="185">
        <v>0</v>
      </c>
      <c r="D336" s="175"/>
      <c r="E336" s="175"/>
    </row>
    <row r="337" spans="1:5" ht="12.6" customHeight="1" x14ac:dyDescent="0.25">
      <c r="A337" s="173" t="s">
        <v>422</v>
      </c>
      <c r="B337" s="172" t="s">
        <v>256</v>
      </c>
      <c r="C337" s="185">
        <v>0</v>
      </c>
      <c r="D337" s="175"/>
      <c r="E337" s="175"/>
    </row>
    <row r="338" spans="1:5" ht="12.6" customHeight="1" x14ac:dyDescent="0.25">
      <c r="A338" s="173" t="s">
        <v>1252</v>
      </c>
      <c r="B338" s="172" t="s">
        <v>256</v>
      </c>
      <c r="C338" s="185">
        <v>0</v>
      </c>
      <c r="D338" s="175"/>
      <c r="E338" s="175"/>
    </row>
    <row r="339" spans="1:5" ht="12.6" customHeight="1" x14ac:dyDescent="0.25">
      <c r="A339" s="173" t="s">
        <v>424</v>
      </c>
      <c r="B339" s="175"/>
      <c r="C339" s="187"/>
      <c r="D339" s="175">
        <f>D314+D319+D330+C332+C336+C337</f>
        <v>22520890.95000004</v>
      </c>
      <c r="E339" s="175"/>
    </row>
    <row r="340" spans="1:5" ht="12.6" customHeight="1" x14ac:dyDescent="0.25">
      <c r="A340" s="173"/>
      <c r="B340" s="175"/>
      <c r="C340" s="187"/>
      <c r="D340" s="175"/>
      <c r="E340" s="175"/>
    </row>
    <row r="341" spans="1:5" ht="12.6" customHeight="1" x14ac:dyDescent="0.25">
      <c r="A341" s="173" t="s">
        <v>425</v>
      </c>
      <c r="B341" s="175"/>
      <c r="C341" s="187"/>
      <c r="D341" s="175">
        <f>D292</f>
        <v>22520890.949999999</v>
      </c>
      <c r="E341" s="175"/>
    </row>
    <row r="342" spans="1:5" ht="12.6" customHeight="1" x14ac:dyDescent="0.25">
      <c r="A342" s="173"/>
      <c r="B342" s="173"/>
      <c r="C342" s="187"/>
      <c r="D342" s="175"/>
      <c r="E342" s="175"/>
    </row>
    <row r="343" spans="1:5" ht="12.6" customHeight="1" x14ac:dyDescent="0.25">
      <c r="A343" s="173"/>
      <c r="B343" s="173"/>
      <c r="C343" s="187"/>
      <c r="D343" s="175"/>
      <c r="E343" s="175"/>
    </row>
    <row r="344" spans="1:5" ht="12.6" customHeight="1" x14ac:dyDescent="0.25">
      <c r="A344" s="173"/>
      <c r="B344" s="173"/>
      <c r="C344" s="187"/>
      <c r="D344" s="175"/>
      <c r="E344" s="175"/>
    </row>
    <row r="345" spans="1:5" ht="12.6" customHeight="1" x14ac:dyDescent="0.25">
      <c r="A345" s="173"/>
      <c r="B345" s="173"/>
      <c r="C345" s="187"/>
      <c r="D345" s="175"/>
      <c r="E345" s="175"/>
    </row>
    <row r="346" spans="1:5" ht="12.6" customHeight="1" x14ac:dyDescent="0.25">
      <c r="A346" s="173"/>
      <c r="B346" s="173"/>
      <c r="C346" s="187"/>
      <c r="D346" s="175"/>
      <c r="E346" s="175"/>
    </row>
    <row r="347" spans="1:5" ht="12.6" customHeight="1" x14ac:dyDescent="0.25">
      <c r="A347" s="173"/>
      <c r="B347" s="173"/>
      <c r="C347" s="187"/>
      <c r="D347" s="175"/>
      <c r="E347" s="175"/>
    </row>
    <row r="348" spans="1:5" ht="12.6" customHeight="1" x14ac:dyDescent="0.25">
      <c r="A348" s="173"/>
      <c r="B348" s="173"/>
      <c r="C348" s="187"/>
      <c r="D348" s="175"/>
      <c r="E348" s="175"/>
    </row>
    <row r="349" spans="1:5" ht="12.6" customHeight="1" x14ac:dyDescent="0.25">
      <c r="A349" s="173"/>
      <c r="B349" s="173"/>
      <c r="C349" s="187"/>
      <c r="D349" s="175"/>
      <c r="E349" s="175"/>
    </row>
    <row r="350" spans="1:5" ht="12.6" customHeight="1" x14ac:dyDescent="0.25">
      <c r="A350" s="173"/>
      <c r="B350" s="173"/>
      <c r="C350" s="187"/>
      <c r="D350" s="175"/>
      <c r="E350" s="175"/>
    </row>
    <row r="351" spans="1:5" ht="12.6" customHeight="1" x14ac:dyDescent="0.25">
      <c r="A351" s="173"/>
      <c r="B351" s="173"/>
      <c r="C351" s="187"/>
      <c r="D351" s="175"/>
      <c r="E351" s="175"/>
    </row>
    <row r="352" spans="1:5" ht="12.6" customHeight="1" x14ac:dyDescent="0.25">
      <c r="A352" s="173"/>
      <c r="B352" s="173"/>
      <c r="C352" s="187"/>
      <c r="D352" s="175"/>
      <c r="E352" s="175"/>
    </row>
    <row r="353" spans="1:5" ht="12.6" customHeight="1" x14ac:dyDescent="0.25">
      <c r="A353" s="173"/>
      <c r="B353" s="173"/>
      <c r="C353" s="187"/>
      <c r="D353" s="175"/>
      <c r="E353" s="175"/>
    </row>
    <row r="354" spans="1:5" ht="12.6" customHeight="1" x14ac:dyDescent="0.25">
      <c r="A354" s="173"/>
      <c r="B354" s="173"/>
      <c r="C354" s="187"/>
      <c r="D354" s="175"/>
      <c r="E354" s="175"/>
    </row>
    <row r="355" spans="1:5" ht="12.6" customHeight="1" x14ac:dyDescent="0.25">
      <c r="A355" s="173"/>
      <c r="B355" s="173"/>
      <c r="C355" s="187"/>
      <c r="D355" s="175"/>
      <c r="E355" s="175"/>
    </row>
    <row r="356" spans="1:5" ht="20.25" customHeight="1" x14ac:dyDescent="0.25">
      <c r="A356" s="173"/>
      <c r="B356" s="173"/>
      <c r="C356" s="187"/>
      <c r="D356" s="175"/>
      <c r="E356" s="175"/>
    </row>
    <row r="357" spans="1:5" ht="12.6" customHeight="1" x14ac:dyDescent="0.25">
      <c r="A357" s="204" t="s">
        <v>426</v>
      </c>
      <c r="B357" s="204"/>
      <c r="C357" s="204"/>
      <c r="D357" s="204"/>
      <c r="E357" s="204"/>
    </row>
    <row r="358" spans="1:5" ht="12.6" customHeight="1" x14ac:dyDescent="0.25">
      <c r="A358" s="248" t="s">
        <v>427</v>
      </c>
      <c r="B358" s="248"/>
      <c r="C358" s="248"/>
      <c r="D358" s="248"/>
      <c r="E358" s="248"/>
    </row>
    <row r="359" spans="1:5" ht="12.6" customHeight="1" x14ac:dyDescent="0.25">
      <c r="A359" s="173" t="s">
        <v>428</v>
      </c>
      <c r="B359" s="172" t="s">
        <v>256</v>
      </c>
      <c r="C359" s="185">
        <v>18603152.199999999</v>
      </c>
      <c r="D359" s="175"/>
      <c r="E359" s="175"/>
    </row>
    <row r="360" spans="1:5" ht="12.6" customHeight="1" x14ac:dyDescent="0.25">
      <c r="A360" s="173" t="s">
        <v>429</v>
      </c>
      <c r="B360" s="172" t="s">
        <v>256</v>
      </c>
      <c r="C360" s="185">
        <v>103247169.13</v>
      </c>
      <c r="D360" s="175"/>
      <c r="E360" s="175"/>
    </row>
    <row r="361" spans="1:5" ht="12.6" customHeight="1" x14ac:dyDescent="0.25">
      <c r="A361" s="173" t="s">
        <v>430</v>
      </c>
      <c r="B361" s="175"/>
      <c r="C361" s="187"/>
      <c r="D361" s="175">
        <f>SUM(C359:C360)</f>
        <v>121850321.33</v>
      </c>
      <c r="E361" s="175"/>
    </row>
    <row r="362" spans="1:5" ht="12.6" customHeight="1" x14ac:dyDescent="0.25">
      <c r="A362" s="248" t="s">
        <v>431</v>
      </c>
      <c r="B362" s="248"/>
      <c r="C362" s="248"/>
      <c r="D362" s="248"/>
      <c r="E362" s="248"/>
    </row>
    <row r="363" spans="1:5" ht="12.6" customHeight="1" x14ac:dyDescent="0.25">
      <c r="A363" s="173" t="s">
        <v>1254</v>
      </c>
      <c r="B363" s="248"/>
      <c r="C363" s="185">
        <v>2510653.7500000005</v>
      </c>
      <c r="D363" s="175"/>
      <c r="E363" s="248"/>
    </row>
    <row r="364" spans="1:5" ht="12.6" customHeight="1" x14ac:dyDescent="0.25">
      <c r="A364" s="173" t="s">
        <v>432</v>
      </c>
      <c r="B364" s="172" t="s">
        <v>256</v>
      </c>
      <c r="C364" s="185">
        <v>59633806.36205478</v>
      </c>
      <c r="D364" s="175"/>
      <c r="E364" s="175"/>
    </row>
    <row r="365" spans="1:5" ht="12.6" customHeight="1" x14ac:dyDescent="0.25">
      <c r="A365" s="173" t="s">
        <v>433</v>
      </c>
      <c r="B365" s="172" t="s">
        <v>256</v>
      </c>
      <c r="C365" s="185">
        <v>2212816.0699999998</v>
      </c>
      <c r="D365" s="175"/>
      <c r="E365" s="175"/>
    </row>
    <row r="366" spans="1:5" ht="12.6" customHeight="1" x14ac:dyDescent="0.25">
      <c r="A366" s="173" t="s">
        <v>434</v>
      </c>
      <c r="B366" s="172" t="s">
        <v>256</v>
      </c>
      <c r="C366" s="185">
        <v>1033510.3079452188</v>
      </c>
      <c r="D366" s="175"/>
      <c r="E366" s="175"/>
    </row>
    <row r="367" spans="1:5" ht="12.6" customHeight="1" x14ac:dyDescent="0.25">
      <c r="A367" s="173" t="s">
        <v>359</v>
      </c>
      <c r="B367" s="175"/>
      <c r="C367" s="187"/>
      <c r="D367" s="175">
        <f>SUM(C363:C366)</f>
        <v>65390786.490000002</v>
      </c>
      <c r="E367" s="175"/>
    </row>
    <row r="368" spans="1:5" ht="12.6" customHeight="1" x14ac:dyDescent="0.25">
      <c r="A368" s="173" t="s">
        <v>435</v>
      </c>
      <c r="B368" s="175"/>
      <c r="C368" s="187"/>
      <c r="D368" s="175">
        <f>D361-D367</f>
        <v>56459534.839999996</v>
      </c>
      <c r="E368" s="175"/>
    </row>
    <row r="369" spans="1:5" ht="12.6" customHeight="1" x14ac:dyDescent="0.25">
      <c r="A369" s="248" t="s">
        <v>436</v>
      </c>
      <c r="B369" s="248"/>
      <c r="C369" s="248"/>
      <c r="D369" s="248"/>
      <c r="E369" s="248"/>
    </row>
    <row r="370" spans="1:5" ht="12.6" customHeight="1" x14ac:dyDescent="0.25">
      <c r="A370" s="173" t="s">
        <v>437</v>
      </c>
      <c r="B370" s="172" t="s">
        <v>256</v>
      </c>
      <c r="C370" s="185">
        <v>34531.880000000005</v>
      </c>
      <c r="D370" s="175"/>
      <c r="E370" s="175"/>
    </row>
    <row r="371" spans="1:5" ht="12.6" customHeight="1" x14ac:dyDescent="0.25">
      <c r="A371" s="173" t="s">
        <v>438</v>
      </c>
      <c r="B371" s="172" t="s">
        <v>256</v>
      </c>
      <c r="C371" s="185">
        <v>0</v>
      </c>
      <c r="D371" s="175"/>
      <c r="E371" s="175"/>
    </row>
    <row r="372" spans="1:5" ht="12.6" customHeight="1" x14ac:dyDescent="0.25">
      <c r="A372" s="173" t="s">
        <v>439</v>
      </c>
      <c r="B372" s="175"/>
      <c r="C372" s="187"/>
      <c r="D372" s="175">
        <f>SUM(C370:C371)</f>
        <v>34531.880000000005</v>
      </c>
      <c r="E372" s="175"/>
    </row>
    <row r="373" spans="1:5" ht="12.6" customHeight="1" x14ac:dyDescent="0.25">
      <c r="A373" s="173" t="s">
        <v>440</v>
      </c>
      <c r="B373" s="175"/>
      <c r="C373" s="187"/>
      <c r="D373" s="175">
        <f>D368+D372</f>
        <v>56494066.719999999</v>
      </c>
      <c r="E373" s="175"/>
    </row>
    <row r="374" spans="1:5" ht="12.6" customHeight="1" x14ac:dyDescent="0.25">
      <c r="A374" s="173"/>
      <c r="B374" s="175"/>
      <c r="C374" s="187"/>
      <c r="D374" s="175"/>
      <c r="E374" s="175"/>
    </row>
    <row r="375" spans="1:5" ht="12.6" customHeight="1" x14ac:dyDescent="0.25">
      <c r="A375" s="173"/>
      <c r="B375" s="175"/>
      <c r="C375" s="187"/>
      <c r="D375" s="175"/>
      <c r="E375" s="175"/>
    </row>
    <row r="376" spans="1:5" ht="12.6" customHeight="1" x14ac:dyDescent="0.25">
      <c r="A376" s="173"/>
      <c r="B376" s="175"/>
      <c r="C376" s="187"/>
      <c r="D376" s="175"/>
      <c r="E376" s="175"/>
    </row>
    <row r="377" spans="1:5" ht="12.6" customHeight="1" x14ac:dyDescent="0.25">
      <c r="A377" s="248" t="s">
        <v>441</v>
      </c>
      <c r="B377" s="248"/>
      <c r="C377" s="248"/>
      <c r="D377" s="248"/>
      <c r="E377" s="248"/>
    </row>
    <row r="378" spans="1:5" ht="12.6" customHeight="1" x14ac:dyDescent="0.25">
      <c r="A378" s="173" t="s">
        <v>442</v>
      </c>
      <c r="B378" s="172" t="s">
        <v>256</v>
      </c>
      <c r="C378" s="185">
        <v>18979913.420000002</v>
      </c>
      <c r="D378" s="175"/>
      <c r="E378" s="175"/>
    </row>
    <row r="379" spans="1:5" ht="12.6" customHeight="1" x14ac:dyDescent="0.25">
      <c r="A379" s="173" t="s">
        <v>3</v>
      </c>
      <c r="B379" s="172" t="s">
        <v>256</v>
      </c>
      <c r="C379" s="185">
        <v>4811260.59</v>
      </c>
      <c r="D379" s="175"/>
      <c r="E379" s="175"/>
    </row>
    <row r="380" spans="1:5" ht="12.6" customHeight="1" x14ac:dyDescent="0.25">
      <c r="A380" s="173" t="s">
        <v>236</v>
      </c>
      <c r="B380" s="172" t="s">
        <v>256</v>
      </c>
      <c r="C380" s="185">
        <v>2738256.33</v>
      </c>
      <c r="D380" s="175"/>
      <c r="E380" s="175"/>
    </row>
    <row r="381" spans="1:5" ht="12.6" customHeight="1" x14ac:dyDescent="0.25">
      <c r="A381" s="173" t="s">
        <v>443</v>
      </c>
      <c r="B381" s="172" t="s">
        <v>256</v>
      </c>
      <c r="C381" s="185">
        <v>7176409.4499999993</v>
      </c>
      <c r="D381" s="175"/>
      <c r="E381" s="175"/>
    </row>
    <row r="382" spans="1:5" ht="12.6" customHeight="1" x14ac:dyDescent="0.25">
      <c r="A382" s="173" t="s">
        <v>444</v>
      </c>
      <c r="B382" s="172" t="s">
        <v>256</v>
      </c>
      <c r="C382" s="185">
        <v>578653.65000000014</v>
      </c>
      <c r="D382" s="175"/>
      <c r="E382" s="175"/>
    </row>
    <row r="383" spans="1:5" ht="12.6" customHeight="1" x14ac:dyDescent="0.25">
      <c r="A383" s="173" t="s">
        <v>445</v>
      </c>
      <c r="B383" s="172" t="s">
        <v>256</v>
      </c>
      <c r="C383" s="185">
        <v>11616913.530000001</v>
      </c>
      <c r="D383" s="175"/>
      <c r="E383" s="175"/>
    </row>
    <row r="384" spans="1:5" ht="12.6" customHeight="1" x14ac:dyDescent="0.25">
      <c r="A384" s="173" t="s">
        <v>6</v>
      </c>
      <c r="B384" s="172" t="s">
        <v>256</v>
      </c>
      <c r="C384" s="185">
        <v>2161639.0000000005</v>
      </c>
      <c r="D384" s="175"/>
      <c r="E384" s="175"/>
    </row>
    <row r="385" spans="1:6" ht="12.6" customHeight="1" x14ac:dyDescent="0.25">
      <c r="A385" s="173" t="s">
        <v>446</v>
      </c>
      <c r="B385" s="172" t="s">
        <v>256</v>
      </c>
      <c r="C385" s="185">
        <v>746417.74999999988</v>
      </c>
      <c r="D385" s="175"/>
      <c r="E385" s="175"/>
    </row>
    <row r="386" spans="1:6" ht="12.6" customHeight="1" x14ac:dyDescent="0.25">
      <c r="A386" s="173" t="s">
        <v>447</v>
      </c>
      <c r="B386" s="172" t="s">
        <v>256</v>
      </c>
      <c r="C386" s="185">
        <v>267629.74999999994</v>
      </c>
      <c r="D386" s="175"/>
      <c r="E386" s="175"/>
    </row>
    <row r="387" spans="1:6" ht="12.6" customHeight="1" x14ac:dyDescent="0.25">
      <c r="A387" s="173" t="s">
        <v>448</v>
      </c>
      <c r="B387" s="172" t="s">
        <v>256</v>
      </c>
      <c r="C387" s="185">
        <v>166196.38</v>
      </c>
      <c r="D387" s="175"/>
      <c r="E387" s="175"/>
    </row>
    <row r="388" spans="1:6" ht="12.6" customHeight="1" x14ac:dyDescent="0.25">
      <c r="A388" s="173" t="s">
        <v>449</v>
      </c>
      <c r="B388" s="172" t="s">
        <v>256</v>
      </c>
      <c r="C388" s="185">
        <v>2581.5299999999997</v>
      </c>
      <c r="D388" s="175"/>
      <c r="E388" s="175"/>
    </row>
    <row r="389" spans="1:6" ht="12.6" customHeight="1" x14ac:dyDescent="0.25">
      <c r="A389" s="173" t="s">
        <v>451</v>
      </c>
      <c r="B389" s="172" t="s">
        <v>256</v>
      </c>
      <c r="C389" s="185">
        <v>181126.62000000011</v>
      </c>
      <c r="D389" s="175"/>
      <c r="E389" s="175"/>
    </row>
    <row r="390" spans="1:6" ht="12.6" customHeight="1" x14ac:dyDescent="0.25">
      <c r="A390" s="173" t="s">
        <v>452</v>
      </c>
      <c r="B390" s="175"/>
      <c r="C390" s="187"/>
      <c r="D390" s="175">
        <f>SUM(C378:C389)</f>
        <v>49426998.000000007</v>
      </c>
      <c r="E390" s="175"/>
    </row>
    <row r="391" spans="1:6" ht="12.6" customHeight="1" x14ac:dyDescent="0.25">
      <c r="A391" s="173" t="s">
        <v>453</v>
      </c>
      <c r="B391" s="175"/>
      <c r="C391" s="187"/>
      <c r="D391" s="175">
        <f>D373-D390</f>
        <v>7067068.7199999914</v>
      </c>
      <c r="E391" s="175"/>
    </row>
    <row r="392" spans="1:6" ht="12.6" customHeight="1" x14ac:dyDescent="0.25">
      <c r="A392" s="173" t="s">
        <v>454</v>
      </c>
      <c r="B392" s="172" t="s">
        <v>256</v>
      </c>
      <c r="C392" s="185">
        <v>0</v>
      </c>
      <c r="D392" s="175"/>
      <c r="E392" s="175"/>
    </row>
    <row r="393" spans="1:6" ht="12.6" customHeight="1" x14ac:dyDescent="0.25">
      <c r="A393" s="173" t="s">
        <v>455</v>
      </c>
      <c r="B393" s="175"/>
      <c r="C393" s="187"/>
      <c r="D393" s="191">
        <f>D391+C392</f>
        <v>7067068.7199999914</v>
      </c>
      <c r="E393" s="175"/>
      <c r="F393" s="193"/>
    </row>
    <row r="394" spans="1:6" ht="12.6" customHeight="1" x14ac:dyDescent="0.25">
      <c r="A394" s="173" t="s">
        <v>456</v>
      </c>
      <c r="B394" s="172" t="s">
        <v>256</v>
      </c>
      <c r="C394" s="185">
        <v>0</v>
      </c>
      <c r="D394" s="175"/>
      <c r="E394" s="175"/>
    </row>
    <row r="395" spans="1:6" ht="12.6" customHeight="1" x14ac:dyDescent="0.25">
      <c r="A395" s="173" t="s">
        <v>457</v>
      </c>
      <c r="B395" s="172" t="s">
        <v>256</v>
      </c>
      <c r="C395" s="185">
        <v>0</v>
      </c>
      <c r="D395" s="175"/>
      <c r="E395" s="175"/>
    </row>
    <row r="396" spans="1:6" ht="12.6" customHeight="1" x14ac:dyDescent="0.25">
      <c r="A396" s="173" t="s">
        <v>458</v>
      </c>
      <c r="B396" s="175"/>
      <c r="C396" s="187"/>
      <c r="D396" s="175">
        <f>D393+C394-C395</f>
        <v>7067068.7199999914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1"/>
    </row>
    <row r="412" spans="1:5" ht="12.6" customHeight="1" x14ac:dyDescent="0.25">
      <c r="A412" s="179" t="str">
        <f>C84&amp;"   "&amp;"H-"&amp;FIXED(C83,0,TRUE)&amp;"     FYE "&amp;C82</f>
        <v>PeaceHealth United General Medical Center   H-0     FYE 06/30/2018</v>
      </c>
      <c r="B412" s="179"/>
      <c r="C412" s="179"/>
      <c r="D412" s="179"/>
      <c r="E412" s="251"/>
    </row>
    <row r="413" spans="1:5" ht="12.6" customHeight="1" x14ac:dyDescent="0.25">
      <c r="A413" s="179" t="s">
        <v>460</v>
      </c>
      <c r="B413" s="181" t="s">
        <v>461</v>
      </c>
      <c r="C413" s="181" t="s">
        <v>1242</v>
      </c>
      <c r="D413" s="181" t="s">
        <v>462</v>
      </c>
    </row>
    <row r="414" spans="1:5" ht="12.6" customHeight="1" x14ac:dyDescent="0.25">
      <c r="A414" s="179" t="s">
        <v>463</v>
      </c>
      <c r="B414" s="179">
        <f>C111</f>
        <v>633</v>
      </c>
      <c r="C414" s="190">
        <f>E138</f>
        <v>633</v>
      </c>
      <c r="D414" s="179"/>
    </row>
    <row r="415" spans="1:5" ht="12.6" customHeight="1" x14ac:dyDescent="0.25">
      <c r="A415" s="179" t="s">
        <v>464</v>
      </c>
      <c r="B415" s="179">
        <f>D111</f>
        <v>2075</v>
      </c>
      <c r="C415" s="179">
        <f>E139</f>
        <v>2075</v>
      </c>
      <c r="D415" s="190">
        <f>SUM(C59:H59)+N59</f>
        <v>2075</v>
      </c>
    </row>
    <row r="416" spans="1:5" ht="12.6" customHeight="1" x14ac:dyDescent="0.25">
      <c r="A416" s="179"/>
      <c r="B416" s="179"/>
      <c r="C416" s="190"/>
      <c r="D416" s="179"/>
    </row>
    <row r="417" spans="1:7" ht="12.6" customHeight="1" x14ac:dyDescent="0.25">
      <c r="A417" s="179" t="s">
        <v>465</v>
      </c>
      <c r="B417" s="179">
        <f>C112</f>
        <v>97</v>
      </c>
      <c r="C417" s="190">
        <f>E144</f>
        <v>97</v>
      </c>
      <c r="D417" s="179"/>
    </row>
    <row r="418" spans="1:7" ht="12.6" customHeight="1" x14ac:dyDescent="0.25">
      <c r="A418" s="179" t="s">
        <v>466</v>
      </c>
      <c r="B418" s="179">
        <f>D112</f>
        <v>1489</v>
      </c>
      <c r="C418" s="179">
        <f>E145</f>
        <v>1489</v>
      </c>
      <c r="D418" s="179">
        <f>K59+L59</f>
        <v>1489</v>
      </c>
    </row>
    <row r="419" spans="1:7" ht="12.6" customHeight="1" x14ac:dyDescent="0.25">
      <c r="A419" s="179"/>
      <c r="B419" s="179"/>
      <c r="C419" s="190"/>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2"/>
      <c r="B422" s="202"/>
      <c r="C422" s="181"/>
      <c r="D422" s="179"/>
    </row>
    <row r="423" spans="1:7" ht="12.6" customHeight="1" x14ac:dyDescent="0.25">
      <c r="A423" s="180" t="s">
        <v>469</v>
      </c>
      <c r="B423" s="180">
        <f>C114</f>
        <v>0</v>
      </c>
    </row>
    <row r="424" spans="1:7" ht="12.6" customHeight="1" x14ac:dyDescent="0.25">
      <c r="A424" s="179" t="s">
        <v>1243</v>
      </c>
      <c r="B424" s="179">
        <f>D114</f>
        <v>0</v>
      </c>
      <c r="D424" s="179">
        <f>J59</f>
        <v>0</v>
      </c>
    </row>
    <row r="425" spans="1:7" ht="12.6" customHeight="1" x14ac:dyDescent="0.25">
      <c r="A425" s="202"/>
      <c r="B425" s="202"/>
      <c r="C425" s="202"/>
      <c r="D425" s="202"/>
      <c r="F425" s="202"/>
      <c r="G425" s="202"/>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18979913.420000002</v>
      </c>
      <c r="C427" s="179">
        <f t="shared" ref="C427:C434" si="13">CE61</f>
        <v>18979913.420000002</v>
      </c>
      <c r="D427" s="179"/>
    </row>
    <row r="428" spans="1:7" ht="12.6" customHeight="1" x14ac:dyDescent="0.25">
      <c r="A428" s="179" t="s">
        <v>3</v>
      </c>
      <c r="B428" s="179">
        <f t="shared" si="12"/>
        <v>4811260.59</v>
      </c>
      <c r="C428" s="179">
        <f t="shared" si="13"/>
        <v>4811261</v>
      </c>
      <c r="D428" s="179">
        <f>D173</f>
        <v>4811260.59</v>
      </c>
    </row>
    <row r="429" spans="1:7" ht="12.6" customHeight="1" x14ac:dyDescent="0.25">
      <c r="A429" s="179" t="s">
        <v>236</v>
      </c>
      <c r="B429" s="179">
        <f t="shared" si="12"/>
        <v>2738256.33</v>
      </c>
      <c r="C429" s="179">
        <f t="shared" si="13"/>
        <v>2738256.33</v>
      </c>
      <c r="D429" s="179"/>
    </row>
    <row r="430" spans="1:7" ht="12.6" customHeight="1" x14ac:dyDescent="0.25">
      <c r="A430" s="179" t="s">
        <v>237</v>
      </c>
      <c r="B430" s="179">
        <f t="shared" si="12"/>
        <v>7176409.4499999993</v>
      </c>
      <c r="C430" s="179">
        <f t="shared" si="13"/>
        <v>7176409.4499999993</v>
      </c>
      <c r="D430" s="179"/>
    </row>
    <row r="431" spans="1:7" ht="12.6" customHeight="1" x14ac:dyDescent="0.25">
      <c r="A431" s="179" t="s">
        <v>444</v>
      </c>
      <c r="B431" s="179">
        <f t="shared" si="12"/>
        <v>578653.65000000014</v>
      </c>
      <c r="C431" s="179">
        <f t="shared" si="13"/>
        <v>578653.65000000014</v>
      </c>
      <c r="D431" s="179"/>
    </row>
    <row r="432" spans="1:7" ht="12.6" customHeight="1" x14ac:dyDescent="0.25">
      <c r="A432" s="179" t="s">
        <v>445</v>
      </c>
      <c r="B432" s="179">
        <f t="shared" si="12"/>
        <v>11616913.530000001</v>
      </c>
      <c r="C432" s="179">
        <f t="shared" si="13"/>
        <v>11616913.530000001</v>
      </c>
      <c r="D432" s="179"/>
    </row>
    <row r="433" spans="1:7" ht="12.6" customHeight="1" x14ac:dyDescent="0.25">
      <c r="A433" s="179" t="s">
        <v>6</v>
      </c>
      <c r="B433" s="179">
        <f t="shared" si="12"/>
        <v>2161639.0000000005</v>
      </c>
      <c r="C433" s="179">
        <f t="shared" si="13"/>
        <v>2161635</v>
      </c>
      <c r="D433" s="179">
        <f>C217</f>
        <v>693036.92</v>
      </c>
    </row>
    <row r="434" spans="1:7" ht="12.6" customHeight="1" x14ac:dyDescent="0.25">
      <c r="A434" s="179" t="s">
        <v>474</v>
      </c>
      <c r="B434" s="179">
        <f t="shared" si="12"/>
        <v>746417.74999999988</v>
      </c>
      <c r="C434" s="179">
        <f t="shared" si="13"/>
        <v>746417.75</v>
      </c>
      <c r="D434" s="179">
        <f>D177</f>
        <v>746417.74999999988</v>
      </c>
    </row>
    <row r="435" spans="1:7" ht="12.6" customHeight="1" x14ac:dyDescent="0.25">
      <c r="A435" s="179" t="s">
        <v>447</v>
      </c>
      <c r="B435" s="179">
        <f t="shared" si="12"/>
        <v>267629.74999999994</v>
      </c>
      <c r="C435" s="179"/>
      <c r="D435" s="179">
        <f>D181</f>
        <v>267629.74999999994</v>
      </c>
    </row>
    <row r="436" spans="1:7" ht="12.6" customHeight="1" x14ac:dyDescent="0.25">
      <c r="A436" s="179" t="s">
        <v>475</v>
      </c>
      <c r="B436" s="179">
        <f t="shared" si="12"/>
        <v>166196.38</v>
      </c>
      <c r="C436" s="179"/>
      <c r="D436" s="179">
        <f>D186</f>
        <v>166196.38</v>
      </c>
    </row>
    <row r="437" spans="1:7" ht="12.6" customHeight="1" x14ac:dyDescent="0.25">
      <c r="A437" s="190" t="s">
        <v>449</v>
      </c>
      <c r="B437" s="190">
        <f t="shared" si="12"/>
        <v>2581.5299999999997</v>
      </c>
      <c r="C437" s="190"/>
      <c r="D437" s="190">
        <f>D190</f>
        <v>2581.5299999999997</v>
      </c>
    </row>
    <row r="438" spans="1:7" ht="12.6" customHeight="1" x14ac:dyDescent="0.25">
      <c r="A438" s="190" t="s">
        <v>476</v>
      </c>
      <c r="B438" s="190">
        <f>C386+C387+C388</f>
        <v>436407.66</v>
      </c>
      <c r="C438" s="190">
        <f>CD69</f>
        <v>436407.66</v>
      </c>
      <c r="D438" s="190">
        <f>D181+D186+D190</f>
        <v>436407.66</v>
      </c>
    </row>
    <row r="439" spans="1:7" ht="12.6" customHeight="1" x14ac:dyDescent="0.25">
      <c r="A439" s="179" t="s">
        <v>451</v>
      </c>
      <c r="B439" s="190">
        <f>C389</f>
        <v>181126.62000000011</v>
      </c>
      <c r="C439" s="190">
        <f>SUM(C69:CC69)</f>
        <v>181126.62</v>
      </c>
      <c r="D439" s="179"/>
    </row>
    <row r="440" spans="1:7" ht="12.6" customHeight="1" x14ac:dyDescent="0.25">
      <c r="A440" s="179" t="s">
        <v>477</v>
      </c>
      <c r="B440" s="190">
        <f>B438+B439</f>
        <v>617534.28</v>
      </c>
      <c r="C440" s="190">
        <f>CE69</f>
        <v>617534.28</v>
      </c>
      <c r="D440" s="179"/>
    </row>
    <row r="441" spans="1:7" ht="12.6" customHeight="1" x14ac:dyDescent="0.25">
      <c r="A441" s="179" t="s">
        <v>478</v>
      </c>
      <c r="B441" s="179">
        <f>D390</f>
        <v>49426998.000000007</v>
      </c>
      <c r="C441" s="179">
        <f>SUM(C427:C437)+C440</f>
        <v>49426994.410000004</v>
      </c>
      <c r="D441" s="179"/>
    </row>
    <row r="442" spans="1:7" ht="12.6" customHeight="1" x14ac:dyDescent="0.25">
      <c r="A442" s="202"/>
      <c r="B442" s="202"/>
      <c r="C442" s="202"/>
      <c r="D442" s="202"/>
      <c r="F442" s="202"/>
      <c r="G442" s="202"/>
    </row>
    <row r="443" spans="1:7" ht="12.6" customHeight="1" x14ac:dyDescent="0.25">
      <c r="A443" s="179" t="s">
        <v>479</v>
      </c>
      <c r="B443" s="181" t="s">
        <v>480</v>
      </c>
      <c r="C443" s="181" t="s">
        <v>471</v>
      </c>
      <c r="D443" s="179"/>
    </row>
    <row r="444" spans="1:7" ht="12.6" customHeight="1" x14ac:dyDescent="0.25">
      <c r="A444" s="179" t="s">
        <v>1256</v>
      </c>
      <c r="B444" s="179">
        <f>D221</f>
        <v>2510653.7500000005</v>
      </c>
      <c r="C444" s="179">
        <f>C363</f>
        <v>2510653.7500000005</v>
      </c>
      <c r="D444" s="179"/>
    </row>
    <row r="445" spans="1:7" ht="12.6" customHeight="1" x14ac:dyDescent="0.25">
      <c r="A445" s="179" t="s">
        <v>343</v>
      </c>
      <c r="B445" s="179">
        <f>D229</f>
        <v>59633806.36205478</v>
      </c>
      <c r="C445" s="179">
        <f>C364</f>
        <v>59633806.36205478</v>
      </c>
      <c r="D445" s="179"/>
    </row>
    <row r="446" spans="1:7" ht="12.6" customHeight="1" x14ac:dyDescent="0.25">
      <c r="A446" s="179" t="s">
        <v>351</v>
      </c>
      <c r="B446" s="179">
        <f>D236</f>
        <v>2212816</v>
      </c>
      <c r="C446" s="179">
        <f>C365</f>
        <v>2212816.0699999998</v>
      </c>
      <c r="D446" s="179"/>
    </row>
    <row r="447" spans="1:7" ht="12.6" customHeight="1" x14ac:dyDescent="0.25">
      <c r="A447" s="179" t="s">
        <v>356</v>
      </c>
      <c r="B447" s="179">
        <f>D240</f>
        <v>1033510.3079452188</v>
      </c>
      <c r="C447" s="179">
        <f>C366</f>
        <v>1033510.3079452188</v>
      </c>
      <c r="D447" s="179"/>
    </row>
    <row r="448" spans="1:7" ht="12.6" customHeight="1" x14ac:dyDescent="0.25">
      <c r="A448" s="179" t="s">
        <v>358</v>
      </c>
      <c r="B448" s="179">
        <f>D242</f>
        <v>65390786.420000002</v>
      </c>
      <c r="C448" s="179">
        <f>D367</f>
        <v>65390786.490000002</v>
      </c>
      <c r="D448" s="179"/>
    </row>
    <row r="449" spans="1:7" ht="12.6" customHeight="1" x14ac:dyDescent="0.25">
      <c r="A449" s="202"/>
      <c r="B449" s="202"/>
      <c r="C449" s="202"/>
      <c r="D449" s="202"/>
      <c r="F449" s="202"/>
      <c r="G449" s="202"/>
    </row>
    <row r="450" spans="1:7" ht="12.6" customHeight="1" x14ac:dyDescent="0.25">
      <c r="A450" s="180" t="s">
        <v>481</v>
      </c>
      <c r="B450" s="181" t="s">
        <v>482</v>
      </c>
      <c r="C450" s="202"/>
      <c r="D450" s="202"/>
      <c r="F450" s="202"/>
      <c r="G450" s="202"/>
    </row>
    <row r="451" spans="1:7" ht="12.6" customHeight="1" x14ac:dyDescent="0.25">
      <c r="B451" s="181" t="s">
        <v>483</v>
      </c>
    </row>
    <row r="452" spans="1:7" ht="12.6" customHeight="1" x14ac:dyDescent="0.25">
      <c r="B452" s="181" t="s">
        <v>472</v>
      </c>
    </row>
    <row r="453" spans="1:7" ht="12.6" customHeight="1" x14ac:dyDescent="0.25">
      <c r="A453" s="195" t="s">
        <v>484</v>
      </c>
      <c r="B453" s="180">
        <f>C231</f>
        <v>3606</v>
      </c>
    </row>
    <row r="454" spans="1:7" ht="12.6" customHeight="1" x14ac:dyDescent="0.25">
      <c r="A454" s="179" t="s">
        <v>168</v>
      </c>
      <c r="B454" s="179">
        <f>C233</f>
        <v>322540</v>
      </c>
      <c r="C454" s="179"/>
      <c r="D454" s="179"/>
    </row>
    <row r="455" spans="1:7" ht="12.6" customHeight="1" x14ac:dyDescent="0.25">
      <c r="A455" s="179" t="s">
        <v>131</v>
      </c>
      <c r="B455" s="179">
        <f>C234</f>
        <v>1890276</v>
      </c>
      <c r="C455" s="179"/>
      <c r="D455" s="179"/>
    </row>
    <row r="456" spans="1:7" ht="12.6" customHeight="1" x14ac:dyDescent="0.25">
      <c r="A456" s="202"/>
      <c r="B456" s="202"/>
      <c r="C456" s="202"/>
      <c r="D456" s="202"/>
      <c r="F456" s="202"/>
      <c r="G456" s="202"/>
    </row>
    <row r="457" spans="1:7" ht="12.6" customHeight="1" x14ac:dyDescent="0.25">
      <c r="A457" s="179" t="s">
        <v>485</v>
      </c>
      <c r="B457" s="181" t="s">
        <v>471</v>
      </c>
      <c r="C457" s="181" t="s">
        <v>486</v>
      </c>
      <c r="D457" s="179"/>
    </row>
    <row r="458" spans="1:7" ht="12.6" customHeight="1" x14ac:dyDescent="0.25">
      <c r="A458" s="179" t="s">
        <v>487</v>
      </c>
      <c r="B458" s="190">
        <f>C370</f>
        <v>34531.880000000005</v>
      </c>
      <c r="C458" s="190">
        <f>CE70</f>
        <v>34531.880000000005</v>
      </c>
      <c r="D458" s="190"/>
    </row>
    <row r="459" spans="1:7" ht="12.6" customHeight="1" x14ac:dyDescent="0.25">
      <c r="A459" s="179" t="s">
        <v>244</v>
      </c>
      <c r="B459" s="190">
        <f>C371</f>
        <v>0</v>
      </c>
      <c r="C459" s="190">
        <f>CE72</f>
        <v>0</v>
      </c>
      <c r="D459" s="190"/>
    </row>
    <row r="460" spans="1:7" ht="12.6" customHeight="1" x14ac:dyDescent="0.25">
      <c r="A460" s="202"/>
      <c r="B460" s="202"/>
      <c r="C460" s="202"/>
      <c r="D460" s="202"/>
      <c r="F460" s="202"/>
      <c r="G460" s="202"/>
    </row>
    <row r="461" spans="1:7" ht="12.6" customHeight="1" x14ac:dyDescent="0.25">
      <c r="A461" s="179" t="s">
        <v>488</v>
      </c>
      <c r="B461" s="181"/>
      <c r="C461" s="181"/>
      <c r="D461" s="181" t="s">
        <v>1244</v>
      </c>
    </row>
    <row r="462" spans="1:7" ht="12.6" customHeight="1" x14ac:dyDescent="0.25">
      <c r="B462" s="181" t="s">
        <v>471</v>
      </c>
      <c r="C462" s="181" t="s">
        <v>486</v>
      </c>
      <c r="D462" s="181" t="s">
        <v>490</v>
      </c>
    </row>
    <row r="463" spans="1:7" ht="12.6" customHeight="1" x14ac:dyDescent="0.25">
      <c r="A463" s="179" t="s">
        <v>245</v>
      </c>
      <c r="B463" s="190">
        <f>C359</f>
        <v>18603152.199999999</v>
      </c>
      <c r="C463" s="190">
        <f>CE73</f>
        <v>18603152.199999999</v>
      </c>
      <c r="D463" s="190">
        <f>E141+E147+E153</f>
        <v>18603152.199999999</v>
      </c>
    </row>
    <row r="464" spans="1:7" ht="12.6" customHeight="1" x14ac:dyDescent="0.25">
      <c r="A464" s="179" t="s">
        <v>246</v>
      </c>
      <c r="B464" s="190">
        <f>C360</f>
        <v>103247169.13</v>
      </c>
      <c r="C464" s="190">
        <f>CE74</f>
        <v>103247169.13</v>
      </c>
      <c r="D464" s="190">
        <f>E142+E148+E154</f>
        <v>103247169.13</v>
      </c>
    </row>
    <row r="465" spans="1:7" ht="12.6" customHeight="1" x14ac:dyDescent="0.25">
      <c r="A465" s="179" t="s">
        <v>247</v>
      </c>
      <c r="B465" s="190">
        <f>D361</f>
        <v>121850321.33</v>
      </c>
      <c r="C465" s="190">
        <f>CE75</f>
        <v>121850321.33</v>
      </c>
      <c r="D465" s="190">
        <f>D463+D464</f>
        <v>121850321.33</v>
      </c>
    </row>
    <row r="466" spans="1:7" ht="12.6" customHeight="1" x14ac:dyDescent="0.25">
      <c r="A466" s="202"/>
      <c r="B466" s="202"/>
      <c r="C466" s="202"/>
      <c r="D466" s="202"/>
      <c r="F466" s="202"/>
      <c r="G466" s="202"/>
    </row>
    <row r="467" spans="1:7" ht="12.6" customHeight="1" x14ac:dyDescent="0.25">
      <c r="A467" s="179" t="s">
        <v>491</v>
      </c>
      <c r="B467" s="181" t="s">
        <v>492</v>
      </c>
      <c r="C467" s="181" t="s">
        <v>493</v>
      </c>
      <c r="D467" s="179"/>
    </row>
    <row r="468" spans="1:7" ht="12.6" customHeight="1" x14ac:dyDescent="0.25">
      <c r="A468" s="179" t="s">
        <v>332</v>
      </c>
      <c r="B468" s="179">
        <f t="shared" ref="B468:B475" si="14">C267</f>
        <v>0</v>
      </c>
      <c r="C468" s="179">
        <f>E195</f>
        <v>0</v>
      </c>
      <c r="D468" s="179"/>
    </row>
    <row r="469" spans="1:7" ht="12.6" customHeight="1" x14ac:dyDescent="0.25">
      <c r="A469" s="179" t="s">
        <v>333</v>
      </c>
      <c r="B469" s="179">
        <f t="shared" si="14"/>
        <v>0</v>
      </c>
      <c r="C469" s="179">
        <f>E196</f>
        <v>0</v>
      </c>
      <c r="D469" s="179"/>
    </row>
    <row r="470" spans="1:7" ht="12.6" customHeight="1" x14ac:dyDescent="0.25">
      <c r="A470" s="179" t="s">
        <v>334</v>
      </c>
      <c r="B470" s="179">
        <f t="shared" si="14"/>
        <v>0</v>
      </c>
      <c r="C470" s="179">
        <f>E197</f>
        <v>0</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25165.5</v>
      </c>
      <c r="C472" s="179">
        <f>E199</f>
        <v>25165.5</v>
      </c>
      <c r="D472" s="179"/>
    </row>
    <row r="473" spans="1:7" ht="12.6" customHeight="1" x14ac:dyDescent="0.25">
      <c r="A473" s="179" t="s">
        <v>495</v>
      </c>
      <c r="B473" s="179">
        <f t="shared" si="14"/>
        <v>4618853.2499999991</v>
      </c>
      <c r="C473" s="179">
        <f>SUM(E200:E201)</f>
        <v>4618853.169999999</v>
      </c>
      <c r="D473" s="179"/>
    </row>
    <row r="474" spans="1:7" ht="12.6" customHeight="1" x14ac:dyDescent="0.25">
      <c r="A474" s="179" t="s">
        <v>339</v>
      </c>
      <c r="B474" s="179">
        <f t="shared" si="14"/>
        <v>261632.98</v>
      </c>
      <c r="C474" s="179">
        <f>E202</f>
        <v>261632.97999999998</v>
      </c>
      <c r="D474" s="179"/>
    </row>
    <row r="475" spans="1:7" ht="12.6" customHeight="1" x14ac:dyDescent="0.25">
      <c r="A475" s="179" t="s">
        <v>340</v>
      </c>
      <c r="B475" s="179">
        <f t="shared" si="14"/>
        <v>1013734.28</v>
      </c>
      <c r="C475" s="179">
        <f>E203</f>
        <v>1013734.28</v>
      </c>
      <c r="D475" s="179"/>
    </row>
    <row r="476" spans="1:7" ht="12.6" customHeight="1" x14ac:dyDescent="0.25">
      <c r="A476" s="179" t="s">
        <v>203</v>
      </c>
      <c r="B476" s="179">
        <f>D275</f>
        <v>5919386.0099999998</v>
      </c>
      <c r="C476" s="179">
        <f>E204</f>
        <v>5919385.9299999988</v>
      </c>
      <c r="D476" s="179"/>
    </row>
    <row r="477" spans="1:7" ht="12.6" customHeight="1" x14ac:dyDescent="0.25">
      <c r="A477" s="179"/>
      <c r="B477" s="179"/>
      <c r="C477" s="179"/>
      <c r="D477" s="179"/>
    </row>
    <row r="478" spans="1:7" ht="12.6" customHeight="1" x14ac:dyDescent="0.25">
      <c r="A478" s="179" t="s">
        <v>496</v>
      </c>
      <c r="B478" s="179">
        <f>C276</f>
        <v>1816305.0900000003</v>
      </c>
      <c r="C478" s="179">
        <f>E217</f>
        <v>1816305.0899999999</v>
      </c>
      <c r="D478" s="179"/>
    </row>
    <row r="480" spans="1:7" ht="12.6" customHeight="1" x14ac:dyDescent="0.25">
      <c r="A480" s="180" t="s">
        <v>497</v>
      </c>
    </row>
    <row r="481" spans="1:12" ht="12.6" customHeight="1" x14ac:dyDescent="0.25">
      <c r="A481" s="180" t="s">
        <v>498</v>
      </c>
      <c r="C481" s="180">
        <f>D341</f>
        <v>22520890.949999999</v>
      </c>
    </row>
    <row r="482" spans="1:12" ht="12.6" customHeight="1" x14ac:dyDescent="0.25">
      <c r="A482" s="180" t="s">
        <v>499</v>
      </c>
      <c r="C482" s="180">
        <f>D339</f>
        <v>22520890.95000004</v>
      </c>
    </row>
    <row r="485" spans="1:12" ht="12.6" customHeight="1" x14ac:dyDescent="0.25">
      <c r="A485" s="195" t="s">
        <v>500</v>
      </c>
    </row>
    <row r="486" spans="1:12" ht="12.6" customHeight="1" x14ac:dyDescent="0.25">
      <c r="A486" s="195" t="s">
        <v>501</v>
      </c>
    </row>
    <row r="487" spans="1:12" ht="12.6" customHeight="1" x14ac:dyDescent="0.25">
      <c r="A487" s="195" t="s">
        <v>502</v>
      </c>
    </row>
    <row r="488" spans="1:12" ht="12.6" customHeight="1" x14ac:dyDescent="0.25">
      <c r="A488" s="195"/>
    </row>
    <row r="489" spans="1:12" ht="12.6" customHeight="1" x14ac:dyDescent="0.25">
      <c r="A489" s="194" t="s">
        <v>503</v>
      </c>
    </row>
    <row r="490" spans="1:12" ht="12.6" customHeight="1" x14ac:dyDescent="0.25">
      <c r="A490" s="195" t="s">
        <v>504</v>
      </c>
    </row>
    <row r="491" spans="1:12" ht="12.6" customHeight="1" x14ac:dyDescent="0.25">
      <c r="A491" s="195"/>
    </row>
    <row r="493" spans="1:12" ht="12.6" customHeight="1" x14ac:dyDescent="0.25">
      <c r="A493" s="180" t="str">
        <f>C83</f>
        <v>206</v>
      </c>
      <c r="B493" s="252" t="str">
        <f>RIGHT('Prior Year'!C82,4)</f>
        <v>2017</v>
      </c>
      <c r="C493" s="252" t="str">
        <f>RIGHT(C82,4)</f>
        <v>2018</v>
      </c>
      <c r="D493" s="252" t="str">
        <f>RIGHT('Prior Year'!C82,4)</f>
        <v>2017</v>
      </c>
      <c r="E493" s="252" t="str">
        <f>RIGHT(C82,4)</f>
        <v>2018</v>
      </c>
      <c r="F493" s="252" t="str">
        <f>RIGHT('Prior Year'!C82,4)</f>
        <v>2017</v>
      </c>
      <c r="G493" s="252" t="str">
        <f>RIGHT(C82,4)</f>
        <v>2018</v>
      </c>
      <c r="H493" s="252"/>
      <c r="K493" s="252"/>
      <c r="L493" s="252"/>
    </row>
    <row r="494" spans="1:12" ht="12.6" customHeight="1" x14ac:dyDescent="0.25">
      <c r="A494" s="194"/>
      <c r="B494" s="181" t="s">
        <v>505</v>
      </c>
      <c r="C494" s="181" t="s">
        <v>505</v>
      </c>
      <c r="D494" s="253" t="s">
        <v>506</v>
      </c>
      <c r="E494" s="253" t="s">
        <v>506</v>
      </c>
      <c r="F494" s="252" t="s">
        <v>507</v>
      </c>
      <c r="G494" s="252" t="s">
        <v>507</v>
      </c>
      <c r="H494" s="252" t="s">
        <v>508</v>
      </c>
      <c r="K494" s="252"/>
      <c r="L494" s="252"/>
    </row>
    <row r="495" spans="1:12" ht="12.6" customHeight="1" x14ac:dyDescent="0.25">
      <c r="B495" s="181" t="s">
        <v>303</v>
      </c>
      <c r="C495" s="181" t="s">
        <v>303</v>
      </c>
      <c r="D495" s="181" t="s">
        <v>509</v>
      </c>
      <c r="E495" s="181" t="s">
        <v>509</v>
      </c>
      <c r="F495" s="252" t="s">
        <v>510</v>
      </c>
      <c r="G495" s="252" t="s">
        <v>510</v>
      </c>
      <c r="H495" s="252" t="s">
        <v>511</v>
      </c>
      <c r="K495" s="252"/>
      <c r="L495" s="252"/>
    </row>
    <row r="496" spans="1:12" ht="12.6" customHeight="1" x14ac:dyDescent="0.25">
      <c r="A496" s="180" t="s">
        <v>512</v>
      </c>
      <c r="B496" s="231">
        <f>'Prior Year'!C71</f>
        <v>0</v>
      </c>
      <c r="C496" s="231">
        <f>C71</f>
        <v>0</v>
      </c>
      <c r="D496" s="231">
        <f>'Prior Year'!C59</f>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 customHeight="1" x14ac:dyDescent="0.25">
      <c r="A497" s="180" t="s">
        <v>513</v>
      </c>
      <c r="B497" s="231">
        <f>'Prior Year'!D71</f>
        <v>4476</v>
      </c>
      <c r="C497" s="231">
        <f>D71</f>
        <v>2238</v>
      </c>
      <c r="D497" s="231">
        <f>'Prior Year'!D59</f>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 customHeight="1" x14ac:dyDescent="0.25">
      <c r="A498" s="180" t="s">
        <v>514</v>
      </c>
      <c r="B498" s="231">
        <f>'Prior Year'!E71</f>
        <v>3255697.7199999997</v>
      </c>
      <c r="C498" s="231">
        <f>E71</f>
        <v>3772384.06</v>
      </c>
      <c r="D498" s="231">
        <f>'Prior Year'!E59</f>
        <v>2101</v>
      </c>
      <c r="E498" s="180">
        <f>E59</f>
        <v>2075</v>
      </c>
      <c r="F498" s="254">
        <f t="shared" si="15"/>
        <v>1549.5943455497381</v>
      </c>
      <c r="G498" s="254">
        <f t="shared" si="15"/>
        <v>1818.0164144578314</v>
      </c>
      <c r="H498" s="256" t="str">
        <f t="shared" si="16"/>
        <v/>
      </c>
      <c r="I498" s="258"/>
      <c r="K498" s="252"/>
      <c r="L498" s="252"/>
    </row>
    <row r="499" spans="1:12" ht="12.6" customHeight="1" x14ac:dyDescent="0.25">
      <c r="A499" s="180" t="s">
        <v>515</v>
      </c>
      <c r="B499" s="231">
        <f>'Prior Year'!F71</f>
        <v>0</v>
      </c>
      <c r="C499" s="231">
        <f>F71</f>
        <v>0</v>
      </c>
      <c r="D499" s="231">
        <f>'Prior Year'!F59</f>
        <v>0</v>
      </c>
      <c r="E499" s="180">
        <f>F59</f>
        <v>0</v>
      </c>
      <c r="F499" s="254" t="str">
        <f t="shared" si="15"/>
        <v/>
      </c>
      <c r="G499" s="254" t="str">
        <f t="shared" si="15"/>
        <v/>
      </c>
      <c r="H499" s="256" t="str">
        <f t="shared" si="16"/>
        <v/>
      </c>
      <c r="I499" s="258"/>
      <c r="K499" s="252"/>
      <c r="L499" s="252"/>
    </row>
    <row r="500" spans="1:12" ht="12.6" customHeight="1" x14ac:dyDescent="0.25">
      <c r="A500" s="180" t="s">
        <v>516</v>
      </c>
      <c r="B500" s="231">
        <f>'Prior Year'!G71</f>
        <v>0</v>
      </c>
      <c r="C500" s="231">
        <f>G71</f>
        <v>0</v>
      </c>
      <c r="D500" s="231">
        <f>'Prior Year'!G59</f>
        <v>0</v>
      </c>
      <c r="E500" s="180">
        <f>G59</f>
        <v>0</v>
      </c>
      <c r="F500" s="254" t="str">
        <f t="shared" si="15"/>
        <v/>
      </c>
      <c r="G500" s="254" t="str">
        <f t="shared" si="15"/>
        <v/>
      </c>
      <c r="H500" s="256" t="str">
        <f t="shared" si="16"/>
        <v/>
      </c>
      <c r="I500" s="258"/>
      <c r="K500" s="252"/>
      <c r="L500" s="252"/>
    </row>
    <row r="501" spans="1:12" ht="12.6" customHeight="1" x14ac:dyDescent="0.25">
      <c r="A501" s="180" t="s">
        <v>517</v>
      </c>
      <c r="B501" s="231">
        <f>'Prior Year'!H71</f>
        <v>0</v>
      </c>
      <c r="C501" s="231">
        <f>H71</f>
        <v>0</v>
      </c>
      <c r="D501" s="231">
        <f>'Prior Year'!H59</f>
        <v>0</v>
      </c>
      <c r="E501" s="180">
        <f>H59</f>
        <v>0</v>
      </c>
      <c r="F501" s="254" t="str">
        <f t="shared" si="15"/>
        <v/>
      </c>
      <c r="G501" s="254" t="str">
        <f t="shared" si="15"/>
        <v/>
      </c>
      <c r="H501" s="256" t="str">
        <f t="shared" si="16"/>
        <v/>
      </c>
      <c r="I501" s="258"/>
      <c r="K501" s="252"/>
      <c r="L501" s="252"/>
    </row>
    <row r="502" spans="1:12" ht="12.6" customHeight="1" x14ac:dyDescent="0.25">
      <c r="A502" s="180" t="s">
        <v>518</v>
      </c>
      <c r="B502" s="231">
        <f>'Prior Year'!I71</f>
        <v>0</v>
      </c>
      <c r="C502" s="231">
        <f>I71</f>
        <v>0</v>
      </c>
      <c r="D502" s="231">
        <f>'Prior Year'!I59</f>
        <v>0</v>
      </c>
      <c r="E502" s="180">
        <f>I59</f>
        <v>0</v>
      </c>
      <c r="F502" s="254" t="str">
        <f t="shared" si="15"/>
        <v/>
      </c>
      <c r="G502" s="254" t="str">
        <f t="shared" si="15"/>
        <v/>
      </c>
      <c r="H502" s="256" t="str">
        <f t="shared" si="16"/>
        <v/>
      </c>
      <c r="I502" s="258"/>
      <c r="K502" s="252"/>
      <c r="L502" s="252"/>
    </row>
    <row r="503" spans="1:12" ht="12.6" customHeight="1" x14ac:dyDescent="0.25">
      <c r="A503" s="180" t="s">
        <v>519</v>
      </c>
      <c r="B503" s="231">
        <f>'Prior Year'!J71</f>
        <v>0</v>
      </c>
      <c r="C503" s="231">
        <f>J71</f>
        <v>0</v>
      </c>
      <c r="D503" s="231">
        <f>'Prior Year'!J59</f>
        <v>0</v>
      </c>
      <c r="E503" s="180">
        <f>J59</f>
        <v>0</v>
      </c>
      <c r="F503" s="254" t="str">
        <f t="shared" si="15"/>
        <v/>
      </c>
      <c r="G503" s="254" t="str">
        <f t="shared" si="15"/>
        <v/>
      </c>
      <c r="H503" s="256" t="str">
        <f t="shared" si="16"/>
        <v/>
      </c>
      <c r="I503" s="258"/>
      <c r="K503" s="252"/>
      <c r="L503" s="252"/>
    </row>
    <row r="504" spans="1:12" ht="12.6" customHeight="1" x14ac:dyDescent="0.25">
      <c r="A504" s="180" t="s">
        <v>520</v>
      </c>
      <c r="B504" s="231">
        <f>'Prior Year'!K71</f>
        <v>0</v>
      </c>
      <c r="C504" s="231">
        <f>K71</f>
        <v>0</v>
      </c>
      <c r="D504" s="231">
        <f>'Prior Year'!K59</f>
        <v>0</v>
      </c>
      <c r="E504" s="180">
        <f>K59</f>
        <v>0</v>
      </c>
      <c r="F504" s="254" t="str">
        <f t="shared" si="15"/>
        <v/>
      </c>
      <c r="G504" s="254" t="str">
        <f t="shared" si="15"/>
        <v/>
      </c>
      <c r="H504" s="256" t="str">
        <f t="shared" si="16"/>
        <v/>
      </c>
      <c r="I504" s="258"/>
      <c r="K504" s="252"/>
      <c r="L504" s="252"/>
    </row>
    <row r="505" spans="1:12" ht="12.6" customHeight="1" x14ac:dyDescent="0.3">
      <c r="A505" s="180" t="s">
        <v>521</v>
      </c>
      <c r="B505" s="231">
        <f>'Prior Year'!L71</f>
        <v>1555</v>
      </c>
      <c r="C505" s="231">
        <f>L71</f>
        <v>3444.0899999999997</v>
      </c>
      <c r="D505" s="231">
        <f>'Prior Year'!L59</f>
        <v>1323</v>
      </c>
      <c r="E505" s="180">
        <f>L59</f>
        <v>1489</v>
      </c>
      <c r="F505" s="254">
        <f t="shared" si="15"/>
        <v>1.1753590325018897</v>
      </c>
      <c r="G505" s="254">
        <f t="shared" si="15"/>
        <v>2.3130221625251846</v>
      </c>
      <c r="H505" s="256">
        <f t="shared" si="16"/>
        <v>0.96792818072078401</v>
      </c>
      <c r="I505" s="277" t="s">
        <v>1286</v>
      </c>
      <c r="K505" s="252"/>
      <c r="L505" s="252"/>
    </row>
    <row r="506" spans="1:12" ht="12.6" customHeight="1" x14ac:dyDescent="0.25">
      <c r="A506" s="180" t="s">
        <v>522</v>
      </c>
      <c r="B506" s="231">
        <f>'Prior Year'!M71</f>
        <v>0</v>
      </c>
      <c r="C506" s="231">
        <f>M71</f>
        <v>0</v>
      </c>
      <c r="D506" s="231">
        <f>'Prior Year'!M59</f>
        <v>0</v>
      </c>
      <c r="E506" s="180">
        <f>M59</f>
        <v>0</v>
      </c>
      <c r="F506" s="254" t="str">
        <f t="shared" si="15"/>
        <v/>
      </c>
      <c r="G506" s="254" t="str">
        <f t="shared" si="15"/>
        <v/>
      </c>
      <c r="H506" s="256" t="str">
        <f t="shared" si="16"/>
        <v/>
      </c>
      <c r="I506" s="258"/>
      <c r="K506" s="252"/>
      <c r="L506" s="252"/>
    </row>
    <row r="507" spans="1:12" ht="12.6" customHeight="1" x14ac:dyDescent="0.25">
      <c r="A507" s="180" t="s">
        <v>523</v>
      </c>
      <c r="B507" s="231">
        <f>'Prior Year'!N71</f>
        <v>738023.06</v>
      </c>
      <c r="C507" s="231">
        <f>N71</f>
        <v>814329.77999999991</v>
      </c>
      <c r="D507" s="231">
        <f>'Prior Year'!N59</f>
        <v>0</v>
      </c>
      <c r="E507" s="180">
        <f>N59</f>
        <v>0</v>
      </c>
      <c r="F507" s="254" t="str">
        <f t="shared" si="15"/>
        <v/>
      </c>
      <c r="G507" s="254" t="str">
        <f t="shared" si="15"/>
        <v/>
      </c>
      <c r="H507" s="256" t="str">
        <f t="shared" si="16"/>
        <v/>
      </c>
      <c r="I507" s="258"/>
      <c r="K507" s="252"/>
      <c r="L507" s="252"/>
    </row>
    <row r="508" spans="1:12" ht="12.6" customHeight="1" x14ac:dyDescent="0.25">
      <c r="A508" s="180" t="s">
        <v>524</v>
      </c>
      <c r="B508" s="231">
        <f>'Prior Year'!O71</f>
        <v>0</v>
      </c>
      <c r="C508" s="231">
        <f>O71</f>
        <v>0</v>
      </c>
      <c r="D508" s="231">
        <f>'Prior Year'!O59</f>
        <v>0</v>
      </c>
      <c r="E508" s="180">
        <f>O59</f>
        <v>0</v>
      </c>
      <c r="F508" s="254" t="str">
        <f t="shared" si="15"/>
        <v/>
      </c>
      <c r="G508" s="254" t="str">
        <f t="shared" si="15"/>
        <v/>
      </c>
      <c r="H508" s="256" t="str">
        <f t="shared" si="16"/>
        <v/>
      </c>
      <c r="I508" s="258"/>
      <c r="K508" s="252"/>
      <c r="L508" s="252"/>
    </row>
    <row r="509" spans="1:12" ht="12.6" customHeight="1" x14ac:dyDescent="0.25">
      <c r="A509" s="180" t="s">
        <v>525</v>
      </c>
      <c r="B509" s="231">
        <f>'Prior Year'!P71</f>
        <v>1604053.2399999998</v>
      </c>
      <c r="C509" s="231">
        <f>P71</f>
        <v>1907494.18</v>
      </c>
      <c r="D509" s="231">
        <f>'Prior Year'!P59</f>
        <v>63076</v>
      </c>
      <c r="E509" s="180">
        <f>P59</f>
        <v>59595</v>
      </c>
      <c r="F509" s="254">
        <f t="shared" si="15"/>
        <v>25.430484494895044</v>
      </c>
      <c r="G509" s="254">
        <f t="shared" si="15"/>
        <v>32.007621109153455</v>
      </c>
      <c r="H509" s="256">
        <f t="shared" si="16"/>
        <v>0.2586319822407912</v>
      </c>
      <c r="I509" s="278" t="s">
        <v>1287</v>
      </c>
      <c r="K509" s="252"/>
      <c r="L509" s="252"/>
    </row>
    <row r="510" spans="1:12" ht="12.6" customHeight="1" x14ac:dyDescent="0.25">
      <c r="A510" s="180" t="s">
        <v>526</v>
      </c>
      <c r="B510" s="231">
        <f>'Prior Year'!Q71</f>
        <v>341908.68</v>
      </c>
      <c r="C510" s="231">
        <f>Q71</f>
        <v>376272.24000000005</v>
      </c>
      <c r="D510" s="231">
        <f>'Prior Year'!Q59</f>
        <v>26698</v>
      </c>
      <c r="E510" s="180">
        <f>Q59</f>
        <v>21971</v>
      </c>
      <c r="F510" s="254">
        <f t="shared" si="15"/>
        <v>12.806527829799984</v>
      </c>
      <c r="G510" s="254">
        <f t="shared" si="15"/>
        <v>17.125858631832873</v>
      </c>
      <c r="H510" s="256">
        <f t="shared" si="16"/>
        <v>0.337275712780015</v>
      </c>
      <c r="I510" s="258" t="s">
        <v>1288</v>
      </c>
      <c r="K510" s="252"/>
      <c r="L510" s="252"/>
    </row>
    <row r="511" spans="1:12" ht="12.6" customHeight="1" x14ac:dyDescent="0.25">
      <c r="A511" s="180" t="s">
        <v>527</v>
      </c>
      <c r="B511" s="231">
        <f>'Prior Year'!R71</f>
        <v>476678.66999999993</v>
      </c>
      <c r="C511" s="231">
        <f>R71</f>
        <v>483917.63</v>
      </c>
      <c r="D511" s="231">
        <f>'Prior Year'!R59</f>
        <v>50127</v>
      </c>
      <c r="E511" s="180">
        <f>R59</f>
        <v>53208</v>
      </c>
      <c r="F511" s="254">
        <f t="shared" si="15"/>
        <v>9.5094194745346812</v>
      </c>
      <c r="G511" s="254">
        <f t="shared" si="15"/>
        <v>9.0948284092617655</v>
      </c>
      <c r="H511" s="256" t="str">
        <f t="shared" si="16"/>
        <v/>
      </c>
      <c r="I511" s="258"/>
      <c r="K511" s="252"/>
      <c r="L511" s="252"/>
    </row>
    <row r="512" spans="1:12" ht="12.6" customHeight="1" x14ac:dyDescent="0.25">
      <c r="A512" s="180" t="s">
        <v>528</v>
      </c>
      <c r="B512" s="231">
        <f>'Prior Year'!S71</f>
        <v>68149.41</v>
      </c>
      <c r="C512" s="231">
        <f>S71</f>
        <v>234411.72999999998</v>
      </c>
      <c r="D512" s="181" t="s">
        <v>529</v>
      </c>
      <c r="E512" s="181" t="s">
        <v>529</v>
      </c>
      <c r="F512" s="254" t="str">
        <f t="shared" ref="F512:G527" si="17">IF(B512=0,"",IF(D512=0,"",B512/D512))</f>
        <v/>
      </c>
      <c r="G512" s="254" t="str">
        <f t="shared" si="17"/>
        <v/>
      </c>
      <c r="H512" s="256" t="str">
        <f t="shared" si="16"/>
        <v/>
      </c>
      <c r="I512" s="258"/>
      <c r="K512" s="252"/>
      <c r="L512" s="252"/>
    </row>
    <row r="513" spans="1:12" ht="12.6" customHeight="1" x14ac:dyDescent="0.25">
      <c r="A513" s="180" t="s">
        <v>1245</v>
      </c>
      <c r="B513" s="231">
        <f>'Prior Year'!T71</f>
        <v>1053201.8099999998</v>
      </c>
      <c r="C513" s="231">
        <f>T71</f>
        <v>1013024.6199999999</v>
      </c>
      <c r="D513" s="181" t="s">
        <v>529</v>
      </c>
      <c r="E513" s="181" t="s">
        <v>529</v>
      </c>
      <c r="F513" s="254" t="str">
        <f t="shared" si="17"/>
        <v/>
      </c>
      <c r="G513" s="254" t="str">
        <f t="shared" si="17"/>
        <v/>
      </c>
      <c r="H513" s="256" t="str">
        <f t="shared" si="16"/>
        <v/>
      </c>
      <c r="I513" s="258"/>
      <c r="K513" s="252"/>
      <c r="L513" s="252"/>
    </row>
    <row r="514" spans="1:12" ht="12.6" customHeight="1" x14ac:dyDescent="0.25">
      <c r="A514" s="180" t="s">
        <v>530</v>
      </c>
      <c r="B514" s="231">
        <f>'Prior Year'!U71</f>
        <v>1786090.91</v>
      </c>
      <c r="C514" s="231">
        <f>U71</f>
        <v>1466083.4000000001</v>
      </c>
      <c r="D514" s="231">
        <f>'Prior Year'!U59</f>
        <v>65973</v>
      </c>
      <c r="E514" s="180">
        <f>U59</f>
        <v>72384</v>
      </c>
      <c r="F514" s="254">
        <f t="shared" si="17"/>
        <v>27.073058827095931</v>
      </c>
      <c r="G514" s="254">
        <f t="shared" si="17"/>
        <v>20.254246794871797</v>
      </c>
      <c r="H514" s="256">
        <f t="shared" si="16"/>
        <v>-0.25186707108986006</v>
      </c>
      <c r="I514" s="258" t="s">
        <v>1289</v>
      </c>
      <c r="K514" s="252"/>
      <c r="L514" s="252"/>
    </row>
    <row r="515" spans="1:12" ht="12.6" customHeight="1" x14ac:dyDescent="0.25">
      <c r="A515" s="180" t="s">
        <v>531</v>
      </c>
      <c r="B515" s="231">
        <f>'Prior Year'!V71</f>
        <v>0</v>
      </c>
      <c r="C515" s="231">
        <f>V71</f>
        <v>0</v>
      </c>
      <c r="D515" s="231">
        <f>'Prior Year'!V59</f>
        <v>0</v>
      </c>
      <c r="E515" s="180">
        <f>V59</f>
        <v>0</v>
      </c>
      <c r="F515" s="254" t="str">
        <f t="shared" si="17"/>
        <v/>
      </c>
      <c r="G515" s="254" t="str">
        <f t="shared" si="17"/>
        <v/>
      </c>
      <c r="H515" s="256" t="str">
        <f t="shared" si="16"/>
        <v/>
      </c>
      <c r="I515" s="258"/>
      <c r="K515" s="252"/>
      <c r="L515" s="252"/>
    </row>
    <row r="516" spans="1:12" ht="12.6" customHeight="1" x14ac:dyDescent="0.25">
      <c r="A516" s="180" t="s">
        <v>532</v>
      </c>
      <c r="B516" s="231">
        <f>'Prior Year'!W71</f>
        <v>599028.17000000004</v>
      </c>
      <c r="C516" s="231">
        <f>W71</f>
        <v>585362.36999999988</v>
      </c>
      <c r="D516" s="231">
        <f>'Prior Year'!W59</f>
        <v>1214</v>
      </c>
      <c r="E516" s="180">
        <f>W59</f>
        <v>1089</v>
      </c>
      <c r="F516" s="254">
        <f t="shared" si="17"/>
        <v>493.43341845140037</v>
      </c>
      <c r="G516" s="254">
        <f t="shared" si="17"/>
        <v>537.52283746556463</v>
      </c>
      <c r="H516" s="256" t="str">
        <f t="shared" si="16"/>
        <v/>
      </c>
      <c r="I516" s="258"/>
      <c r="K516" s="252"/>
      <c r="L516" s="252"/>
    </row>
    <row r="517" spans="1:12" ht="12.6" customHeight="1" x14ac:dyDescent="0.25">
      <c r="A517" s="180" t="s">
        <v>533</v>
      </c>
      <c r="B517" s="231">
        <f>'Prior Year'!X71</f>
        <v>357792.88</v>
      </c>
      <c r="C517" s="231">
        <f>X71</f>
        <v>355904.17000000004</v>
      </c>
      <c r="D517" s="231">
        <f>'Prior Year'!X59</f>
        <v>3769</v>
      </c>
      <c r="E517" s="180">
        <f>X59</f>
        <v>4246</v>
      </c>
      <c r="F517" s="254">
        <f t="shared" si="17"/>
        <v>94.930453701247018</v>
      </c>
      <c r="G517" s="254">
        <f t="shared" si="17"/>
        <v>83.821048045219044</v>
      </c>
      <c r="H517" s="256" t="str">
        <f t="shared" si="16"/>
        <v/>
      </c>
      <c r="I517" s="258"/>
      <c r="K517" s="252"/>
      <c r="L517" s="252"/>
    </row>
    <row r="518" spans="1:12" ht="12.6" customHeight="1" x14ac:dyDescent="0.25">
      <c r="A518" s="180" t="s">
        <v>534</v>
      </c>
      <c r="B518" s="231">
        <f>'Prior Year'!Y71</f>
        <v>1299014.29</v>
      </c>
      <c r="C518" s="231">
        <f>Y71</f>
        <v>1433363.6400000001</v>
      </c>
      <c r="D518" s="231">
        <f>'Prior Year'!Y59</f>
        <v>14401</v>
      </c>
      <c r="E518" s="180">
        <f>Y59</f>
        <v>15196</v>
      </c>
      <c r="F518" s="254">
        <f t="shared" si="17"/>
        <v>90.203061592944934</v>
      </c>
      <c r="G518" s="254">
        <f t="shared" si="17"/>
        <v>94.325061858383791</v>
      </c>
      <c r="H518" s="256" t="str">
        <f t="shared" si="16"/>
        <v/>
      </c>
      <c r="I518" s="258"/>
      <c r="K518" s="252"/>
      <c r="L518" s="252"/>
    </row>
    <row r="519" spans="1:12" ht="12.6" customHeight="1" x14ac:dyDescent="0.25">
      <c r="A519" s="180" t="s">
        <v>535</v>
      </c>
      <c r="B519" s="231">
        <f>'Prior Year'!Z71</f>
        <v>1111181.1100000001</v>
      </c>
      <c r="C519" s="231">
        <f>Z71</f>
        <v>1318318.22</v>
      </c>
      <c r="D519" s="231">
        <f>'Prior Year'!Z59</f>
        <v>4146</v>
      </c>
      <c r="E519" s="180">
        <f>Z59</f>
        <v>3828</v>
      </c>
      <c r="F519" s="254">
        <f t="shared" si="17"/>
        <v>268.01280993728898</v>
      </c>
      <c r="G519" s="254">
        <f t="shared" si="17"/>
        <v>344.38824973876694</v>
      </c>
      <c r="H519" s="256">
        <f t="shared" si="16"/>
        <v>0.28496936329031697</v>
      </c>
      <c r="I519" s="258" t="s">
        <v>1290</v>
      </c>
      <c r="K519" s="252"/>
      <c r="L519" s="252"/>
    </row>
    <row r="520" spans="1:12" ht="12.6" customHeight="1" x14ac:dyDescent="0.25">
      <c r="A520" s="180" t="s">
        <v>536</v>
      </c>
      <c r="B520" s="231">
        <f>'Prior Year'!AA71</f>
        <v>226541.14999999997</v>
      </c>
      <c r="C520" s="231">
        <f>AA71</f>
        <v>178368.07000000004</v>
      </c>
      <c r="D520" s="231">
        <f>'Prior Year'!AA59</f>
        <v>321</v>
      </c>
      <c r="E520" s="180">
        <f>AA59</f>
        <v>300</v>
      </c>
      <c r="F520" s="254">
        <f t="shared" si="17"/>
        <v>705.73566978193139</v>
      </c>
      <c r="G520" s="254">
        <f t="shared" si="17"/>
        <v>594.56023333333349</v>
      </c>
      <c r="H520" s="256" t="str">
        <f t="shared" si="16"/>
        <v/>
      </c>
      <c r="I520" s="258"/>
      <c r="K520" s="252"/>
      <c r="L520" s="252"/>
    </row>
    <row r="521" spans="1:12" ht="12.6" customHeight="1" x14ac:dyDescent="0.25">
      <c r="A521" s="180" t="s">
        <v>537</v>
      </c>
      <c r="B521" s="231">
        <f>'Prior Year'!AB71</f>
        <v>4586141.66</v>
      </c>
      <c r="C521" s="231">
        <f>AB71</f>
        <v>6379568.6799999997</v>
      </c>
      <c r="D521" s="181" t="s">
        <v>529</v>
      </c>
      <c r="E521" s="181" t="s">
        <v>529</v>
      </c>
      <c r="F521" s="254" t="str">
        <f t="shared" si="17"/>
        <v/>
      </c>
      <c r="G521" s="254" t="str">
        <f t="shared" si="17"/>
        <v/>
      </c>
      <c r="H521" s="256" t="str">
        <f t="shared" si="16"/>
        <v/>
      </c>
      <c r="I521" s="258"/>
      <c r="K521" s="252"/>
      <c r="L521" s="252"/>
    </row>
    <row r="522" spans="1:12" ht="12.6" customHeight="1" x14ac:dyDescent="0.25">
      <c r="A522" s="180" t="s">
        <v>538</v>
      </c>
      <c r="B522" s="231">
        <f>'Prior Year'!AC71</f>
        <v>1046128.98</v>
      </c>
      <c r="C522" s="231">
        <f>AC71</f>
        <v>1099224.27</v>
      </c>
      <c r="D522" s="231">
        <f>'Prior Year'!AC59</f>
        <v>9229</v>
      </c>
      <c r="E522" s="180">
        <f>AC59</f>
        <v>10507</v>
      </c>
      <c r="F522" s="254">
        <f t="shared" si="17"/>
        <v>113.35236537002925</v>
      </c>
      <c r="G522" s="254">
        <f t="shared" si="17"/>
        <v>104.61828019415628</v>
      </c>
      <c r="H522" s="256" t="str">
        <f t="shared" si="16"/>
        <v/>
      </c>
      <c r="I522" s="258"/>
      <c r="K522" s="252"/>
      <c r="L522" s="252"/>
    </row>
    <row r="523" spans="1:12" ht="12.6" customHeight="1" x14ac:dyDescent="0.25">
      <c r="A523" s="180" t="s">
        <v>539</v>
      </c>
      <c r="B523" s="231">
        <f>'Prior Year'!AD71</f>
        <v>0</v>
      </c>
      <c r="C523" s="231">
        <f>AD71</f>
        <v>0</v>
      </c>
      <c r="D523" s="231">
        <f>'Prior Year'!AD59</f>
        <v>0</v>
      </c>
      <c r="E523" s="180">
        <f>AD59</f>
        <v>0</v>
      </c>
      <c r="F523" s="254" t="str">
        <f t="shared" si="17"/>
        <v/>
      </c>
      <c r="G523" s="254" t="str">
        <f t="shared" si="17"/>
        <v/>
      </c>
      <c r="H523" s="256" t="str">
        <f t="shared" si="16"/>
        <v/>
      </c>
      <c r="I523" s="258"/>
      <c r="K523" s="252"/>
      <c r="L523" s="252"/>
    </row>
    <row r="524" spans="1:12" ht="12.6" customHeight="1" x14ac:dyDescent="0.25">
      <c r="A524" s="180" t="s">
        <v>540</v>
      </c>
      <c r="B524" s="231">
        <f>'Prior Year'!AE71</f>
        <v>863357.50999999989</v>
      </c>
      <c r="C524" s="231">
        <f>AE71</f>
        <v>913152.57</v>
      </c>
      <c r="D524" s="231">
        <f>'Prior Year'!AE59</f>
        <v>14352</v>
      </c>
      <c r="E524" s="180">
        <f>AE59</f>
        <v>16104</v>
      </c>
      <c r="F524" s="254">
        <f t="shared" si="17"/>
        <v>60.155902313266438</v>
      </c>
      <c r="G524" s="254">
        <f t="shared" si="17"/>
        <v>56.703463114754094</v>
      </c>
      <c r="H524" s="256" t="str">
        <f t="shared" si="16"/>
        <v/>
      </c>
      <c r="I524" s="258"/>
      <c r="K524" s="252"/>
      <c r="L524" s="252"/>
    </row>
    <row r="525" spans="1:12" ht="12.6" customHeight="1" x14ac:dyDescent="0.25">
      <c r="A525" s="180" t="s">
        <v>541</v>
      </c>
      <c r="B525" s="231">
        <f>'Prior Year'!AF71</f>
        <v>0</v>
      </c>
      <c r="C525" s="231">
        <f>AF71</f>
        <v>0</v>
      </c>
      <c r="D525" s="231">
        <f>'Prior Year'!AF59</f>
        <v>0</v>
      </c>
      <c r="E525" s="180">
        <f>AF59</f>
        <v>0</v>
      </c>
      <c r="F525" s="254" t="str">
        <f t="shared" si="17"/>
        <v/>
      </c>
      <c r="G525" s="254" t="str">
        <f t="shared" si="17"/>
        <v/>
      </c>
      <c r="H525" s="256" t="str">
        <f t="shared" si="16"/>
        <v/>
      </c>
      <c r="I525" s="258"/>
      <c r="K525" s="252"/>
      <c r="L525" s="252"/>
    </row>
    <row r="526" spans="1:12" ht="12.6" customHeight="1" x14ac:dyDescent="0.25">
      <c r="A526" s="180" t="s">
        <v>542</v>
      </c>
      <c r="B526" s="231">
        <f>'Prior Year'!AG71</f>
        <v>2739913.66</v>
      </c>
      <c r="C526" s="231">
        <f>AG71</f>
        <v>2798338.8200000003</v>
      </c>
      <c r="D526" s="231">
        <f>'Prior Year'!AG59</f>
        <v>12294</v>
      </c>
      <c r="E526" s="180">
        <f>AG59</f>
        <v>12520</v>
      </c>
      <c r="F526" s="254">
        <f t="shared" si="17"/>
        <v>222.86592321457624</v>
      </c>
      <c r="G526" s="254">
        <f t="shared" si="17"/>
        <v>223.50949041533548</v>
      </c>
      <c r="H526" s="256" t="str">
        <f t="shared" si="16"/>
        <v/>
      </c>
      <c r="I526" s="258"/>
      <c r="K526" s="252"/>
      <c r="L526" s="252"/>
    </row>
    <row r="527" spans="1:12" ht="12.6" customHeight="1" x14ac:dyDescent="0.25">
      <c r="A527" s="180" t="s">
        <v>543</v>
      </c>
      <c r="B527" s="231">
        <f>'Prior Year'!AH71</f>
        <v>0</v>
      </c>
      <c r="C527" s="231">
        <f>AH71</f>
        <v>0</v>
      </c>
      <c r="D527" s="231">
        <f>'Prior Year'!AH59</f>
        <v>0</v>
      </c>
      <c r="E527" s="180">
        <f>AH59</f>
        <v>0</v>
      </c>
      <c r="F527" s="254" t="str">
        <f t="shared" si="17"/>
        <v/>
      </c>
      <c r="G527" s="254" t="str">
        <f t="shared" si="17"/>
        <v/>
      </c>
      <c r="H527" s="256" t="str">
        <f t="shared" si="16"/>
        <v/>
      </c>
      <c r="I527" s="258"/>
      <c r="K527" s="252"/>
      <c r="L527" s="252"/>
    </row>
    <row r="528" spans="1:12" ht="12.6" customHeight="1" x14ac:dyDescent="0.25">
      <c r="A528" s="180" t="s">
        <v>544</v>
      </c>
      <c r="B528" s="231">
        <f>'Prior Year'!AI71</f>
        <v>211814.58</v>
      </c>
      <c r="C528" s="231">
        <f>AI71</f>
        <v>152444.55999999997</v>
      </c>
      <c r="D528" s="231">
        <f>'Prior Year'!AI59</f>
        <v>1073</v>
      </c>
      <c r="E528" s="180">
        <f>AI59</f>
        <v>0</v>
      </c>
      <c r="F528" s="254">
        <f t="shared" ref="F528:G540" si="18">IF(B528=0,"",IF(D528=0,"",B528/D528))</f>
        <v>197.40408201304751</v>
      </c>
      <c r="G528" s="254" t="str">
        <f t="shared" si="18"/>
        <v/>
      </c>
      <c r="H528" s="256" t="str">
        <f t="shared" si="16"/>
        <v/>
      </c>
      <c r="I528" s="258"/>
      <c r="K528" s="252"/>
      <c r="L528" s="252"/>
    </row>
    <row r="529" spans="1:12" ht="12.6" customHeight="1" x14ac:dyDescent="0.25">
      <c r="A529" s="180" t="s">
        <v>545</v>
      </c>
      <c r="B529" s="231">
        <f>'Prior Year'!AJ71</f>
        <v>6112199.1899999985</v>
      </c>
      <c r="C529" s="231">
        <f>AJ71</f>
        <v>7045124.4899999993</v>
      </c>
      <c r="D529" s="231">
        <f>'Prior Year'!AJ59</f>
        <v>41317.51</v>
      </c>
      <c r="E529" s="180">
        <f>AJ59</f>
        <v>40679.74</v>
      </c>
      <c r="F529" s="254">
        <f t="shared" si="18"/>
        <v>147.9324187251361</v>
      </c>
      <c r="G529" s="254">
        <f t="shared" si="18"/>
        <v>173.18509139930589</v>
      </c>
      <c r="H529" s="256" t="str">
        <f t="shared" si="16"/>
        <v/>
      </c>
      <c r="I529" s="258"/>
      <c r="K529" s="252"/>
      <c r="L529" s="252"/>
    </row>
    <row r="530" spans="1:12" ht="12.6" customHeight="1" x14ac:dyDescent="0.25">
      <c r="A530" s="180" t="s">
        <v>546</v>
      </c>
      <c r="B530" s="231">
        <f>'Prior Year'!AK71</f>
        <v>0</v>
      </c>
      <c r="C530" s="231">
        <f>AK71</f>
        <v>0</v>
      </c>
      <c r="D530" s="231">
        <f>'Prior Year'!AK59</f>
        <v>0</v>
      </c>
      <c r="E530" s="180">
        <f>AK59</f>
        <v>0</v>
      </c>
      <c r="F530" s="254" t="str">
        <f t="shared" si="18"/>
        <v/>
      </c>
      <c r="G530" s="254" t="str">
        <f t="shared" si="18"/>
        <v/>
      </c>
      <c r="H530" s="256" t="str">
        <f t="shared" si="16"/>
        <v/>
      </c>
      <c r="I530" s="258"/>
      <c r="K530" s="252"/>
      <c r="L530" s="252"/>
    </row>
    <row r="531" spans="1:12" ht="12.6" customHeight="1" x14ac:dyDescent="0.25">
      <c r="A531" s="180" t="s">
        <v>547</v>
      </c>
      <c r="B531" s="231">
        <f>'Prior Year'!AL71</f>
        <v>628.26</v>
      </c>
      <c r="C531" s="231">
        <f>AL71</f>
        <v>0</v>
      </c>
      <c r="D531" s="231">
        <f>'Prior Year'!AL59</f>
        <v>0</v>
      </c>
      <c r="E531" s="180">
        <f>AL59</f>
        <v>0</v>
      </c>
      <c r="F531" s="254" t="str">
        <f t="shared" si="18"/>
        <v/>
      </c>
      <c r="G531" s="254" t="str">
        <f t="shared" si="18"/>
        <v/>
      </c>
      <c r="H531" s="256" t="str">
        <f t="shared" si="16"/>
        <v/>
      </c>
      <c r="I531" s="258"/>
      <c r="K531" s="252"/>
      <c r="L531" s="252"/>
    </row>
    <row r="532" spans="1:12" ht="12.6" customHeight="1" x14ac:dyDescent="0.25">
      <c r="A532" s="180" t="s">
        <v>548</v>
      </c>
      <c r="B532" s="231">
        <f>'Prior Year'!AM71</f>
        <v>0</v>
      </c>
      <c r="C532" s="231">
        <f>AM71</f>
        <v>0</v>
      </c>
      <c r="D532" s="231">
        <f>'Prior Year'!AM59</f>
        <v>0</v>
      </c>
      <c r="E532" s="180">
        <f>AM59</f>
        <v>0</v>
      </c>
      <c r="F532" s="254" t="str">
        <f t="shared" si="18"/>
        <v/>
      </c>
      <c r="G532" s="254" t="str">
        <f t="shared" si="18"/>
        <v/>
      </c>
      <c r="H532" s="256" t="str">
        <f t="shared" si="16"/>
        <v/>
      </c>
      <c r="I532" s="258"/>
      <c r="K532" s="252"/>
      <c r="L532" s="252"/>
    </row>
    <row r="533" spans="1:12" ht="12.6" customHeight="1" x14ac:dyDescent="0.25">
      <c r="A533" s="180" t="s">
        <v>1246</v>
      </c>
      <c r="B533" s="231">
        <f>'Prior Year'!AN71</f>
        <v>0</v>
      </c>
      <c r="C533" s="231">
        <f>AN71</f>
        <v>0</v>
      </c>
      <c r="D533" s="231">
        <f>'Prior Year'!AN59</f>
        <v>0</v>
      </c>
      <c r="E533" s="180">
        <f>AN59</f>
        <v>0</v>
      </c>
      <c r="F533" s="254" t="str">
        <f t="shared" si="18"/>
        <v/>
      </c>
      <c r="G533" s="254" t="str">
        <f t="shared" si="18"/>
        <v/>
      </c>
      <c r="H533" s="256" t="str">
        <f t="shared" si="16"/>
        <v/>
      </c>
      <c r="I533" s="258"/>
      <c r="K533" s="252"/>
      <c r="L533" s="252"/>
    </row>
    <row r="534" spans="1:12" ht="12.6" customHeight="1" x14ac:dyDescent="0.25">
      <c r="A534" s="180" t="s">
        <v>549</v>
      </c>
      <c r="B534" s="231">
        <f>'Prior Year'!AO71</f>
        <v>0</v>
      </c>
      <c r="C534" s="231">
        <f>AO71</f>
        <v>0</v>
      </c>
      <c r="D534" s="231">
        <f>'Prior Year'!AO59</f>
        <v>0</v>
      </c>
      <c r="E534" s="180">
        <f>AO59</f>
        <v>0</v>
      </c>
      <c r="F534" s="254" t="str">
        <f t="shared" si="18"/>
        <v/>
      </c>
      <c r="G534" s="254" t="str">
        <f t="shared" si="18"/>
        <v/>
      </c>
      <c r="H534" s="256" t="str">
        <f t="shared" si="16"/>
        <v/>
      </c>
      <c r="I534" s="258"/>
      <c r="K534" s="252"/>
      <c r="L534" s="252"/>
    </row>
    <row r="535" spans="1:12" ht="12.6" customHeight="1" x14ac:dyDescent="0.25">
      <c r="A535" s="180" t="s">
        <v>550</v>
      </c>
      <c r="B535" s="231">
        <f>'Prior Year'!AP71</f>
        <v>0</v>
      </c>
      <c r="C535" s="231">
        <f>AP71</f>
        <v>54759.33</v>
      </c>
      <c r="D535" s="231">
        <f>'Prior Year'!AP59</f>
        <v>0</v>
      </c>
      <c r="E535" s="180">
        <f>AP59</f>
        <v>213</v>
      </c>
      <c r="F535" s="254" t="str">
        <f t="shared" si="18"/>
        <v/>
      </c>
      <c r="G535" s="254">
        <f t="shared" si="18"/>
        <v>257.08605633802819</v>
      </c>
      <c r="H535" s="256" t="str">
        <f t="shared" si="16"/>
        <v/>
      </c>
      <c r="I535" s="258"/>
      <c r="K535" s="252"/>
      <c r="L535" s="252"/>
    </row>
    <row r="536" spans="1:12" ht="12.6" customHeight="1" x14ac:dyDescent="0.25">
      <c r="A536" s="180" t="s">
        <v>551</v>
      </c>
      <c r="B536" s="231">
        <f>'Prior Year'!AQ71</f>
        <v>0</v>
      </c>
      <c r="C536" s="231">
        <f>AQ71</f>
        <v>0</v>
      </c>
      <c r="D536" s="231">
        <f>'Prior Year'!AQ59</f>
        <v>0</v>
      </c>
      <c r="E536" s="180">
        <f>AQ59</f>
        <v>0</v>
      </c>
      <c r="F536" s="254" t="str">
        <f t="shared" si="18"/>
        <v/>
      </c>
      <c r="G536" s="254" t="str">
        <f t="shared" si="18"/>
        <v/>
      </c>
      <c r="H536" s="256" t="str">
        <f t="shared" si="16"/>
        <v/>
      </c>
      <c r="I536" s="258"/>
      <c r="K536" s="252"/>
      <c r="L536" s="252"/>
    </row>
    <row r="537" spans="1:12" ht="12.6" customHeight="1" x14ac:dyDescent="0.25">
      <c r="A537" s="180" t="s">
        <v>552</v>
      </c>
      <c r="B537" s="231">
        <f>'Prior Year'!AR71</f>
        <v>0</v>
      </c>
      <c r="C537" s="231">
        <f>AR71</f>
        <v>0</v>
      </c>
      <c r="D537" s="231">
        <f>'Prior Year'!AR59</f>
        <v>0</v>
      </c>
      <c r="E537" s="180">
        <f>AR59</f>
        <v>0</v>
      </c>
      <c r="F537" s="254" t="str">
        <f t="shared" si="18"/>
        <v/>
      </c>
      <c r="G537" s="254" t="str">
        <f t="shared" si="18"/>
        <v/>
      </c>
      <c r="H537" s="256" t="str">
        <f t="shared" si="16"/>
        <v/>
      </c>
      <c r="I537" s="258"/>
      <c r="K537" s="252"/>
      <c r="L537" s="252"/>
    </row>
    <row r="538" spans="1:12" ht="12.6" customHeight="1" x14ac:dyDescent="0.25">
      <c r="A538" s="180" t="s">
        <v>553</v>
      </c>
      <c r="B538" s="231">
        <f>'Prior Year'!AS71</f>
        <v>0</v>
      </c>
      <c r="C538" s="231">
        <f>AS71</f>
        <v>0</v>
      </c>
      <c r="D538" s="231">
        <f>'Prior Year'!AS59</f>
        <v>0</v>
      </c>
      <c r="E538" s="180">
        <f>AS59</f>
        <v>0</v>
      </c>
      <c r="F538" s="254" t="str">
        <f t="shared" si="18"/>
        <v/>
      </c>
      <c r="G538" s="254" t="str">
        <f t="shared" si="18"/>
        <v/>
      </c>
      <c r="H538" s="256" t="str">
        <f t="shared" si="16"/>
        <v/>
      </c>
      <c r="I538" s="258"/>
      <c r="K538" s="252"/>
      <c r="L538" s="252"/>
    </row>
    <row r="539" spans="1:12" ht="12.6" customHeight="1" x14ac:dyDescent="0.25">
      <c r="A539" s="180" t="s">
        <v>554</v>
      </c>
      <c r="B539" s="231">
        <f>'Prior Year'!AT71</f>
        <v>0</v>
      </c>
      <c r="C539" s="231">
        <f>AT71</f>
        <v>0</v>
      </c>
      <c r="D539" s="231">
        <f>'Prior Year'!AT59</f>
        <v>0</v>
      </c>
      <c r="E539" s="180">
        <f>AT59</f>
        <v>0</v>
      </c>
      <c r="F539" s="254" t="str">
        <f t="shared" si="18"/>
        <v/>
      </c>
      <c r="G539" s="254" t="str">
        <f t="shared" si="18"/>
        <v/>
      </c>
      <c r="H539" s="256" t="str">
        <f t="shared" si="16"/>
        <v/>
      </c>
      <c r="I539" s="258"/>
      <c r="K539" s="252"/>
      <c r="L539" s="252"/>
    </row>
    <row r="540" spans="1:12" ht="12.6" customHeight="1" x14ac:dyDescent="0.25">
      <c r="A540" s="180" t="s">
        <v>555</v>
      </c>
      <c r="B540" s="231">
        <f>'Prior Year'!AU71</f>
        <v>0</v>
      </c>
      <c r="C540" s="231">
        <f>AU71</f>
        <v>0</v>
      </c>
      <c r="D540" s="231">
        <f>'Prior Year'!AU59</f>
        <v>0</v>
      </c>
      <c r="E540" s="180">
        <f>AU59</f>
        <v>0</v>
      </c>
      <c r="F540" s="254" t="str">
        <f t="shared" si="18"/>
        <v/>
      </c>
      <c r="G540" s="254" t="str">
        <f t="shared" si="18"/>
        <v/>
      </c>
      <c r="H540" s="256" t="str">
        <f t="shared" si="16"/>
        <v/>
      </c>
      <c r="I540" s="258"/>
      <c r="K540" s="252"/>
      <c r="L540" s="252"/>
    </row>
    <row r="541" spans="1:12" ht="12.6" customHeight="1" x14ac:dyDescent="0.25">
      <c r="A541" s="180" t="s">
        <v>556</v>
      </c>
      <c r="B541" s="231">
        <f>'Prior Year'!AV71</f>
        <v>0</v>
      </c>
      <c r="C541" s="231">
        <f>AV71</f>
        <v>0</v>
      </c>
      <c r="D541" s="181" t="s">
        <v>529</v>
      </c>
      <c r="E541" s="181" t="s">
        <v>529</v>
      </c>
      <c r="F541" s="254"/>
      <c r="G541" s="254"/>
      <c r="H541" s="256"/>
      <c r="I541" s="258"/>
      <c r="K541" s="252"/>
      <c r="L541" s="252"/>
    </row>
    <row r="542" spans="1:12" ht="12.6" customHeight="1" x14ac:dyDescent="0.25">
      <c r="A542" s="180" t="s">
        <v>1247</v>
      </c>
      <c r="B542" s="231">
        <f>'Prior Year'!AW71</f>
        <v>0</v>
      </c>
      <c r="C542" s="231">
        <f>AW71</f>
        <v>0</v>
      </c>
      <c r="D542" s="181" t="s">
        <v>529</v>
      </c>
      <c r="E542" s="181" t="s">
        <v>529</v>
      </c>
      <c r="F542" s="254"/>
      <c r="G542" s="254"/>
      <c r="H542" s="256"/>
      <c r="I542" s="258"/>
      <c r="K542" s="252"/>
      <c r="L542" s="252"/>
    </row>
    <row r="543" spans="1:12" ht="12.6" customHeight="1" x14ac:dyDescent="0.25">
      <c r="A543" s="180" t="s">
        <v>557</v>
      </c>
      <c r="B543" s="231">
        <f>'Prior Year'!AX71</f>
        <v>0</v>
      </c>
      <c r="C543" s="231">
        <f>AX71</f>
        <v>0</v>
      </c>
      <c r="D543" s="181" t="s">
        <v>529</v>
      </c>
      <c r="E543" s="181" t="s">
        <v>529</v>
      </c>
      <c r="F543" s="254"/>
      <c r="G543" s="254"/>
      <c r="H543" s="256"/>
      <c r="I543" s="258"/>
      <c r="K543" s="252"/>
      <c r="L543" s="252"/>
    </row>
    <row r="544" spans="1:12" ht="12.6" customHeight="1" x14ac:dyDescent="0.25">
      <c r="A544" s="180" t="s">
        <v>558</v>
      </c>
      <c r="B544" s="231">
        <f>'Prior Year'!AY71</f>
        <v>756442.24999999988</v>
      </c>
      <c r="C544" s="231">
        <f>AY71</f>
        <v>778898.49999999988</v>
      </c>
      <c r="D544" s="231">
        <f>'Prior Year'!AY59</f>
        <v>11049</v>
      </c>
      <c r="E544" s="180">
        <f>AY59</f>
        <v>12056</v>
      </c>
      <c r="F544" s="254">
        <f t="shared" ref="F544:G550" si="19">IF(B544=0,"",IF(D544=0,"",B544/D544))</f>
        <v>68.462507919268702</v>
      </c>
      <c r="G544" s="254">
        <f t="shared" si="19"/>
        <v>64.606710351692101</v>
      </c>
      <c r="H544" s="256" t="str">
        <f t="shared" si="16"/>
        <v/>
      </c>
      <c r="I544" s="258"/>
      <c r="K544" s="252"/>
      <c r="L544" s="252"/>
    </row>
    <row r="545" spans="1:13" ht="12.6" customHeight="1" x14ac:dyDescent="0.25">
      <c r="A545" s="180" t="s">
        <v>559</v>
      </c>
      <c r="B545" s="231">
        <f>'Prior Year'!AZ71</f>
        <v>0</v>
      </c>
      <c r="C545" s="231">
        <f>AZ71</f>
        <v>0</v>
      </c>
      <c r="D545" s="231">
        <f>'Prior Year'!AZ59</f>
        <v>0</v>
      </c>
      <c r="E545" s="180">
        <f>AZ59</f>
        <v>0</v>
      </c>
      <c r="F545" s="254" t="str">
        <f t="shared" si="19"/>
        <v/>
      </c>
      <c r="G545" s="254" t="str">
        <f t="shared" si="19"/>
        <v/>
      </c>
      <c r="H545" s="256" t="str">
        <f t="shared" si="16"/>
        <v/>
      </c>
      <c r="I545" s="258"/>
      <c r="K545" s="252"/>
      <c r="L545" s="252"/>
    </row>
    <row r="546" spans="1:13" ht="12.6" customHeight="1" x14ac:dyDescent="0.25">
      <c r="A546" s="180" t="s">
        <v>560</v>
      </c>
      <c r="B546" s="231">
        <f>'Prior Year'!BA71</f>
        <v>244345.29</v>
      </c>
      <c r="C546" s="231">
        <f>BA71</f>
        <v>182119.89</v>
      </c>
      <c r="D546" s="231">
        <f>'Prior Year'!BA59</f>
        <v>0</v>
      </c>
      <c r="E546" s="180">
        <f>BA59</f>
        <v>0</v>
      </c>
      <c r="F546" s="254" t="str">
        <f t="shared" si="19"/>
        <v/>
      </c>
      <c r="G546" s="254" t="str">
        <f t="shared" si="19"/>
        <v/>
      </c>
      <c r="H546" s="256" t="str">
        <f t="shared" si="16"/>
        <v/>
      </c>
      <c r="I546" s="258"/>
      <c r="K546" s="252"/>
      <c r="L546" s="252"/>
    </row>
    <row r="547" spans="1:13" ht="12.6" customHeight="1" x14ac:dyDescent="0.25">
      <c r="A547" s="180" t="s">
        <v>561</v>
      </c>
      <c r="B547" s="231">
        <f>'Prior Year'!BB71</f>
        <v>211830.31000000003</v>
      </c>
      <c r="C547" s="231">
        <f>BB71</f>
        <v>267611</v>
      </c>
      <c r="D547" s="181" t="s">
        <v>529</v>
      </c>
      <c r="E547" s="181" t="s">
        <v>529</v>
      </c>
      <c r="F547" s="254"/>
      <c r="G547" s="254"/>
      <c r="H547" s="256"/>
      <c r="I547" s="258"/>
      <c r="K547" s="252"/>
      <c r="L547" s="252"/>
    </row>
    <row r="548" spans="1:13" ht="12.6" customHeight="1" x14ac:dyDescent="0.25">
      <c r="A548" s="180" t="s">
        <v>562</v>
      </c>
      <c r="B548" s="231">
        <f>'Prior Year'!BC71</f>
        <v>0</v>
      </c>
      <c r="C548" s="231">
        <f>BC71</f>
        <v>0</v>
      </c>
      <c r="D548" s="181" t="s">
        <v>529</v>
      </c>
      <c r="E548" s="181" t="s">
        <v>529</v>
      </c>
      <c r="F548" s="254"/>
      <c r="G548" s="254"/>
      <c r="H548" s="256"/>
      <c r="I548" s="258"/>
      <c r="K548" s="252"/>
      <c r="L548" s="252"/>
    </row>
    <row r="549" spans="1:13" ht="12.6" customHeight="1" x14ac:dyDescent="0.25">
      <c r="A549" s="180" t="s">
        <v>563</v>
      </c>
      <c r="B549" s="231">
        <f>'Prior Year'!BD71</f>
        <v>1358.7</v>
      </c>
      <c r="C549" s="231">
        <f>BD71</f>
        <v>885</v>
      </c>
      <c r="D549" s="181" t="s">
        <v>529</v>
      </c>
      <c r="E549" s="181" t="s">
        <v>529</v>
      </c>
      <c r="F549" s="254"/>
      <c r="G549" s="254"/>
      <c r="H549" s="256"/>
      <c r="I549" s="258"/>
      <c r="K549" s="252"/>
      <c r="L549" s="252"/>
    </row>
    <row r="550" spans="1:13" ht="12.6" customHeight="1" x14ac:dyDescent="0.25">
      <c r="A550" s="180" t="s">
        <v>564</v>
      </c>
      <c r="B550" s="231">
        <f>'Prior Year'!BE71</f>
        <v>1760327</v>
      </c>
      <c r="C550" s="231">
        <f>BE71</f>
        <v>2560178.25</v>
      </c>
      <c r="D550" s="231">
        <f>'Prior Year'!BE59</f>
        <v>147934.19000000009</v>
      </c>
      <c r="E550" s="180">
        <f>BE59</f>
        <v>147934.19000000009</v>
      </c>
      <c r="F550" s="254">
        <f t="shared" si="19"/>
        <v>11.899392560975924</v>
      </c>
      <c r="G550" s="254">
        <f t="shared" si="19"/>
        <v>17.306197100210564</v>
      </c>
      <c r="H550" s="256">
        <f t="shared" si="16"/>
        <v>0.45437651640859911</v>
      </c>
      <c r="I550" s="258" t="s">
        <v>1291</v>
      </c>
      <c r="K550" s="252"/>
      <c r="L550" s="252"/>
    </row>
    <row r="551" spans="1:13" ht="12.6" customHeight="1" x14ac:dyDescent="0.25">
      <c r="A551" s="180" t="s">
        <v>565</v>
      </c>
      <c r="B551" s="231">
        <f>'Prior Year'!BF71</f>
        <v>642837.83000000007</v>
      </c>
      <c r="C551" s="231">
        <f>BF71</f>
        <v>736912.21999999986</v>
      </c>
      <c r="D551" s="181" t="s">
        <v>529</v>
      </c>
      <c r="E551" s="181" t="s">
        <v>529</v>
      </c>
      <c r="F551" s="254"/>
      <c r="G551" s="254"/>
      <c r="H551" s="256"/>
      <c r="I551" s="258"/>
      <c r="J551" s="195"/>
      <c r="M551" s="256"/>
    </row>
    <row r="552" spans="1:13" ht="12.6" customHeight="1" x14ac:dyDescent="0.25">
      <c r="A552" s="180" t="s">
        <v>566</v>
      </c>
      <c r="B552" s="231">
        <f>'Prior Year'!BG71</f>
        <v>106319.05000000002</v>
      </c>
      <c r="C552" s="231">
        <f>BG71</f>
        <v>81290.820000000007</v>
      </c>
      <c r="D552" s="181" t="s">
        <v>529</v>
      </c>
      <c r="E552" s="181" t="s">
        <v>529</v>
      </c>
      <c r="F552" s="254"/>
      <c r="G552" s="254"/>
      <c r="H552" s="256"/>
      <c r="J552" s="195"/>
      <c r="M552" s="256"/>
    </row>
    <row r="553" spans="1:13" ht="12.6" customHeight="1" x14ac:dyDescent="0.25">
      <c r="A553" s="180" t="s">
        <v>567</v>
      </c>
      <c r="B553" s="231">
        <f>'Prior Year'!BH71</f>
        <v>0</v>
      </c>
      <c r="C553" s="231">
        <f>BH71</f>
        <v>0</v>
      </c>
      <c r="D553" s="181" t="s">
        <v>529</v>
      </c>
      <c r="E553" s="181" t="s">
        <v>529</v>
      </c>
      <c r="F553" s="254"/>
      <c r="G553" s="254"/>
      <c r="H553" s="256"/>
      <c r="J553" s="195"/>
      <c r="M553" s="256"/>
    </row>
    <row r="554" spans="1:13" ht="12.6" customHeight="1" x14ac:dyDescent="0.25">
      <c r="A554" s="180" t="s">
        <v>568</v>
      </c>
      <c r="B554" s="231">
        <f>'Prior Year'!BI71</f>
        <v>583094.74</v>
      </c>
      <c r="C554" s="231">
        <f>BI71</f>
        <v>544907.42000000004</v>
      </c>
      <c r="D554" s="181" t="s">
        <v>529</v>
      </c>
      <c r="E554" s="181" t="s">
        <v>529</v>
      </c>
      <c r="F554" s="254"/>
      <c r="G554" s="254"/>
      <c r="H554" s="256"/>
      <c r="J554" s="195"/>
      <c r="M554" s="256"/>
    </row>
    <row r="555" spans="1:13" ht="12.6" customHeight="1" x14ac:dyDescent="0.25">
      <c r="A555" s="180" t="s">
        <v>569</v>
      </c>
      <c r="B555" s="231">
        <f>'Prior Year'!BJ71</f>
        <v>0</v>
      </c>
      <c r="C555" s="231">
        <f>BJ71</f>
        <v>0</v>
      </c>
      <c r="D555" s="181" t="s">
        <v>529</v>
      </c>
      <c r="E555" s="181" t="s">
        <v>529</v>
      </c>
      <c r="F555" s="254"/>
      <c r="G555" s="254"/>
      <c r="H555" s="256"/>
      <c r="J555" s="195"/>
      <c r="M555" s="256"/>
    </row>
    <row r="556" spans="1:13" ht="12.6" customHeight="1" x14ac:dyDescent="0.25">
      <c r="A556" s="180" t="s">
        <v>570</v>
      </c>
      <c r="B556" s="231">
        <f>'Prior Year'!BK71</f>
        <v>3686.2900000000004</v>
      </c>
      <c r="C556" s="231">
        <f>BK71</f>
        <v>27361.79</v>
      </c>
      <c r="D556" s="181" t="s">
        <v>529</v>
      </c>
      <c r="E556" s="181" t="s">
        <v>529</v>
      </c>
      <c r="F556" s="254"/>
      <c r="G556" s="254"/>
      <c r="H556" s="256"/>
      <c r="J556" s="195"/>
      <c r="M556" s="256"/>
    </row>
    <row r="557" spans="1:13" ht="12.6" customHeight="1" x14ac:dyDescent="0.25">
      <c r="A557" s="180" t="s">
        <v>571</v>
      </c>
      <c r="B557" s="231">
        <f>'Prior Year'!BL71</f>
        <v>247801.66999999998</v>
      </c>
      <c r="C557" s="231">
        <f>BL71</f>
        <v>270332.01999999996</v>
      </c>
      <c r="D557" s="181" t="s">
        <v>529</v>
      </c>
      <c r="E557" s="181" t="s">
        <v>529</v>
      </c>
      <c r="F557" s="254"/>
      <c r="G557" s="254"/>
      <c r="H557" s="256"/>
      <c r="J557" s="195"/>
      <c r="M557" s="256"/>
    </row>
    <row r="558" spans="1:13" ht="12.6" customHeight="1" x14ac:dyDescent="0.25">
      <c r="A558" s="180" t="s">
        <v>572</v>
      </c>
      <c r="B558" s="231">
        <f>'Prior Year'!BM71</f>
        <v>0</v>
      </c>
      <c r="C558" s="231">
        <f>BM71</f>
        <v>0</v>
      </c>
      <c r="D558" s="181" t="s">
        <v>529</v>
      </c>
      <c r="E558" s="181" t="s">
        <v>529</v>
      </c>
      <c r="F558" s="254"/>
      <c r="G558" s="254"/>
      <c r="H558" s="256"/>
      <c r="J558" s="195"/>
      <c r="M558" s="256"/>
    </row>
    <row r="559" spans="1:13" ht="12.6" customHeight="1" x14ac:dyDescent="0.25">
      <c r="A559" s="180" t="s">
        <v>573</v>
      </c>
      <c r="B559" s="231">
        <f>'Prior Year'!BN71</f>
        <v>8945127.4199999981</v>
      </c>
      <c r="C559" s="231">
        <f>BN71</f>
        <v>9939507.8600000013</v>
      </c>
      <c r="D559" s="181" t="s">
        <v>529</v>
      </c>
      <c r="E559" s="181" t="s">
        <v>529</v>
      </c>
      <c r="F559" s="254"/>
      <c r="G559" s="254"/>
      <c r="H559" s="256"/>
      <c r="J559" s="195"/>
      <c r="M559" s="256"/>
    </row>
    <row r="560" spans="1:13" ht="12.6" customHeight="1" x14ac:dyDescent="0.25">
      <c r="A560" s="180" t="s">
        <v>574</v>
      </c>
      <c r="B560" s="231">
        <f>'Prior Year'!BO71</f>
        <v>0</v>
      </c>
      <c r="C560" s="231">
        <f>BO71</f>
        <v>19483.850000000002</v>
      </c>
      <c r="D560" s="181" t="s">
        <v>529</v>
      </c>
      <c r="E560" s="181" t="s">
        <v>529</v>
      </c>
      <c r="F560" s="254"/>
      <c r="G560" s="254"/>
      <c r="H560" s="256"/>
      <c r="J560" s="195"/>
      <c r="M560" s="256"/>
    </row>
    <row r="561" spans="1:13" ht="12.6" customHeight="1" x14ac:dyDescent="0.25">
      <c r="A561" s="180" t="s">
        <v>575</v>
      </c>
      <c r="B561" s="231">
        <f>'Prior Year'!BP71</f>
        <v>0</v>
      </c>
      <c r="C561" s="231">
        <f>BP71</f>
        <v>268.05</v>
      </c>
      <c r="D561" s="181" t="s">
        <v>529</v>
      </c>
      <c r="E561" s="181" t="s">
        <v>529</v>
      </c>
      <c r="F561" s="254"/>
      <c r="G561" s="254"/>
      <c r="H561" s="256"/>
      <c r="J561" s="195"/>
      <c r="M561" s="256"/>
    </row>
    <row r="562" spans="1:13" ht="12.6" customHeight="1" x14ac:dyDescent="0.25">
      <c r="A562" s="180" t="s">
        <v>576</v>
      </c>
      <c r="B562" s="231">
        <f>'Prior Year'!BQ71</f>
        <v>0</v>
      </c>
      <c r="C562" s="231">
        <f>BQ71</f>
        <v>0</v>
      </c>
      <c r="D562" s="181" t="s">
        <v>529</v>
      </c>
      <c r="E562" s="181" t="s">
        <v>529</v>
      </c>
      <c r="F562" s="254"/>
      <c r="G562" s="254"/>
      <c r="H562" s="256"/>
      <c r="J562" s="195"/>
      <c r="M562" s="256"/>
    </row>
    <row r="563" spans="1:13" ht="12.6" customHeight="1" x14ac:dyDescent="0.25">
      <c r="A563" s="180" t="s">
        <v>577</v>
      </c>
      <c r="B563" s="231">
        <f>'Prior Year'!BR71</f>
        <v>8118.9599999999991</v>
      </c>
      <c r="C563" s="231">
        <f>BR71</f>
        <v>51019.69</v>
      </c>
      <c r="D563" s="181" t="s">
        <v>529</v>
      </c>
      <c r="E563" s="181" t="s">
        <v>529</v>
      </c>
      <c r="F563" s="254"/>
      <c r="G563" s="254"/>
      <c r="H563" s="256"/>
      <c r="J563" s="195"/>
      <c r="M563" s="256"/>
    </row>
    <row r="564" spans="1:13" ht="12.6" customHeight="1" x14ac:dyDescent="0.25">
      <c r="A564" s="180" t="s">
        <v>1248</v>
      </c>
      <c r="B564" s="231">
        <f>'Prior Year'!BS71</f>
        <v>51542.51</v>
      </c>
      <c r="C564" s="231">
        <f>BS71</f>
        <v>62428.59</v>
      </c>
      <c r="D564" s="181" t="s">
        <v>529</v>
      </c>
      <c r="E564" s="181" t="s">
        <v>529</v>
      </c>
      <c r="F564" s="254"/>
      <c r="G564" s="254"/>
      <c r="H564" s="256"/>
      <c r="J564" s="195"/>
      <c r="M564" s="256"/>
    </row>
    <row r="565" spans="1:13" ht="12.6" customHeight="1" x14ac:dyDescent="0.25">
      <c r="A565" s="180" t="s">
        <v>578</v>
      </c>
      <c r="B565" s="231">
        <f>'Prior Year'!BT71</f>
        <v>49370.390000000007</v>
      </c>
      <c r="C565" s="231">
        <f>BT71</f>
        <v>55508.7</v>
      </c>
      <c r="D565" s="181" t="s">
        <v>529</v>
      </c>
      <c r="E565" s="181" t="s">
        <v>529</v>
      </c>
      <c r="F565" s="254"/>
      <c r="G565" s="254"/>
      <c r="H565" s="256"/>
      <c r="J565" s="195"/>
      <c r="M565" s="256"/>
    </row>
    <row r="566" spans="1:13" ht="12.6" customHeight="1" x14ac:dyDescent="0.25">
      <c r="A566" s="180" t="s">
        <v>579</v>
      </c>
      <c r="B566" s="231">
        <f>'Prior Year'!BU71</f>
        <v>0</v>
      </c>
      <c r="C566" s="231">
        <f>BU71</f>
        <v>0</v>
      </c>
      <c r="D566" s="181" t="s">
        <v>529</v>
      </c>
      <c r="E566" s="181" t="s">
        <v>529</v>
      </c>
      <c r="F566" s="254"/>
      <c r="G566" s="254"/>
      <c r="H566" s="256"/>
      <c r="J566" s="195"/>
      <c r="M566" s="256"/>
    </row>
    <row r="567" spans="1:13" ht="12.6" customHeight="1" x14ac:dyDescent="0.25">
      <c r="A567" s="180" t="s">
        <v>580</v>
      </c>
      <c r="B567" s="231">
        <f>'Prior Year'!BV71</f>
        <v>0</v>
      </c>
      <c r="C567" s="231">
        <f>BV71</f>
        <v>0</v>
      </c>
      <c r="D567" s="181" t="s">
        <v>529</v>
      </c>
      <c r="E567" s="181" t="s">
        <v>529</v>
      </c>
      <c r="F567" s="254"/>
      <c r="G567" s="254"/>
      <c r="H567" s="256"/>
      <c r="J567" s="195"/>
      <c r="M567" s="256"/>
    </row>
    <row r="568" spans="1:13" ht="12.6" customHeight="1" x14ac:dyDescent="0.25">
      <c r="A568" s="180" t="s">
        <v>581</v>
      </c>
      <c r="B568" s="231">
        <f>'Prior Year'!BW71</f>
        <v>137442.78</v>
      </c>
      <c r="C568" s="231">
        <f>BW71</f>
        <v>65857.36</v>
      </c>
      <c r="D568" s="181" t="s">
        <v>529</v>
      </c>
      <c r="E568" s="181" t="s">
        <v>529</v>
      </c>
      <c r="F568" s="254"/>
      <c r="G568" s="254"/>
      <c r="H568" s="256"/>
      <c r="J568" s="195"/>
      <c r="M568" s="256"/>
    </row>
    <row r="569" spans="1:13" ht="12.6" customHeight="1" x14ac:dyDescent="0.25">
      <c r="A569" s="180" t="s">
        <v>582</v>
      </c>
      <c r="B569" s="231">
        <f>'Prior Year'!BX71</f>
        <v>0</v>
      </c>
      <c r="C569" s="231">
        <f>BX71</f>
        <v>0</v>
      </c>
      <c r="D569" s="181" t="s">
        <v>529</v>
      </c>
      <c r="E569" s="181" t="s">
        <v>529</v>
      </c>
      <c r="F569" s="254"/>
      <c r="G569" s="254"/>
      <c r="H569" s="256"/>
      <c r="J569" s="195"/>
      <c r="M569" s="256"/>
    </row>
    <row r="570" spans="1:13" ht="12.6" customHeight="1" x14ac:dyDescent="0.25">
      <c r="A570" s="180" t="s">
        <v>583</v>
      </c>
      <c r="B570" s="231">
        <f>'Prior Year'!BY71</f>
        <v>1079388.4000000001</v>
      </c>
      <c r="C570" s="231">
        <f>BY71</f>
        <v>1041350.96</v>
      </c>
      <c r="D570" s="181" t="s">
        <v>529</v>
      </c>
      <c r="E570" s="181" t="s">
        <v>529</v>
      </c>
      <c r="F570" s="254"/>
      <c r="G570" s="254"/>
      <c r="H570" s="256"/>
      <c r="J570" s="195"/>
      <c r="M570" s="256"/>
    </row>
    <row r="571" spans="1:13" ht="12.6" customHeight="1" x14ac:dyDescent="0.25">
      <c r="A571" s="180" t="s">
        <v>584</v>
      </c>
      <c r="B571" s="231">
        <f>'Prior Year'!BZ71</f>
        <v>0</v>
      </c>
      <c r="C571" s="231">
        <f>BZ71</f>
        <v>0</v>
      </c>
      <c r="D571" s="181" t="s">
        <v>529</v>
      </c>
      <c r="E571" s="181" t="s">
        <v>529</v>
      </c>
      <c r="F571" s="254"/>
      <c r="G571" s="254"/>
      <c r="H571" s="256"/>
      <c r="J571" s="195"/>
      <c r="M571" s="256"/>
    </row>
    <row r="572" spans="1:13" ht="12.6" customHeight="1" x14ac:dyDescent="0.25">
      <c r="A572" s="180" t="s">
        <v>585</v>
      </c>
      <c r="B572" s="231">
        <f>'Prior Year'!CA71</f>
        <v>0</v>
      </c>
      <c r="C572" s="231">
        <f>CA71</f>
        <v>0</v>
      </c>
      <c r="D572" s="181" t="s">
        <v>529</v>
      </c>
      <c r="E572" s="181" t="s">
        <v>529</v>
      </c>
      <c r="F572" s="254"/>
      <c r="G572" s="254"/>
      <c r="H572" s="256"/>
      <c r="J572" s="195"/>
      <c r="M572" s="256"/>
    </row>
    <row r="573" spans="1:13" ht="12.6" customHeight="1" x14ac:dyDescent="0.25">
      <c r="A573" s="180" t="s">
        <v>586</v>
      </c>
      <c r="B573" s="231">
        <f>'Prior Year'!CB71</f>
        <v>0</v>
      </c>
      <c r="C573" s="231">
        <f>CB71</f>
        <v>0</v>
      </c>
      <c r="D573" s="181" t="s">
        <v>529</v>
      </c>
      <c r="E573" s="181" t="s">
        <v>529</v>
      </c>
      <c r="F573" s="254"/>
      <c r="G573" s="254"/>
      <c r="H573" s="256"/>
      <c r="J573" s="195"/>
      <c r="M573" s="256"/>
    </row>
    <row r="574" spans="1:13" ht="12.6" customHeight="1" x14ac:dyDescent="0.25">
      <c r="A574" s="180" t="s">
        <v>587</v>
      </c>
      <c r="B574" s="231">
        <f>'Prior Year'!CC71</f>
        <v>-56953.030000000006</v>
      </c>
      <c r="C574" s="231">
        <f>CC71</f>
        <v>-115205.62999999995</v>
      </c>
      <c r="D574" s="181" t="s">
        <v>529</v>
      </c>
      <c r="E574" s="181" t="s">
        <v>529</v>
      </c>
      <c r="F574" s="254"/>
      <c r="G574" s="254"/>
      <c r="H574" s="256"/>
      <c r="J574" s="195"/>
      <c r="M574" s="256"/>
    </row>
    <row r="575" spans="1:13" ht="12.6" customHeight="1" x14ac:dyDescent="0.25">
      <c r="A575" s="180" t="s">
        <v>588</v>
      </c>
      <c r="B575" s="231">
        <f>'Prior Year'!CD71</f>
        <v>256660.64</v>
      </c>
      <c r="C575" s="231">
        <f>CD71</f>
        <v>434217.26999999996</v>
      </c>
      <c r="D575" s="181" t="s">
        <v>529</v>
      </c>
      <c r="E575" s="181" t="s">
        <v>529</v>
      </c>
      <c r="F575" s="254"/>
      <c r="G575" s="254"/>
      <c r="H575" s="256"/>
    </row>
    <row r="576" spans="1:13" ht="12.6" customHeight="1" x14ac:dyDescent="0.25">
      <c r="M576" s="256"/>
    </row>
    <row r="577" spans="13:13" ht="12.6" customHeight="1" x14ac:dyDescent="0.25">
      <c r="M577" s="256"/>
    </row>
    <row r="578" spans="13:13" ht="12.6" customHeight="1" x14ac:dyDescent="0.25">
      <c r="M578" s="256"/>
    </row>
    <row r="612" spans="1:14" ht="12.6" customHeight="1" x14ac:dyDescent="0.25">
      <c r="A612" s="192"/>
      <c r="C612" s="181" t="s">
        <v>589</v>
      </c>
      <c r="D612" s="180">
        <f>CE76-(BE76+CD76)</f>
        <v>107993.04000000004</v>
      </c>
      <c r="E612" s="180">
        <f>SUM(C624:D647)+SUM(C668:D713)</f>
        <v>38845708.47110194</v>
      </c>
      <c r="F612" s="180">
        <f>CE64-(AX64+BD64+BE64+BG64+BJ64+BN64+BP64+BQ64+CB64+CC64+CD64)</f>
        <v>7070224.4899999993</v>
      </c>
      <c r="G612" s="180">
        <f>CE77-(AX77+AY77+BD77+BE77+BG77+BJ77+BN77+BP77+BQ77+CB77+CC77+CD77)</f>
        <v>12056</v>
      </c>
      <c r="H612" s="193">
        <f>CE60-(AX60+AY60+AZ60+BD60+BE60+BG60+BJ60+BN60+BO60+BP60+BQ60+BR60+CB60+CC60+CD60)</f>
        <v>194.15783816969088</v>
      </c>
      <c r="I612" s="180">
        <f>CE78-(AX78+AY78+AZ78+BD78+BE78+BF78+BG78+BJ78+BN78+BO78+BP78+BQ78+BR78+CB78+CC78+CD78)</f>
        <v>23235.58545714285</v>
      </c>
      <c r="J612" s="180">
        <f>CE79-(AX79+AY79+AZ79+BA79+BD79+BE79+BF79+BG79+BJ79+BN79+BO79+BP79+BQ79+BR79+CB79+CC79+CD79)</f>
        <v>185989.53879401833</v>
      </c>
      <c r="K612" s="180">
        <f>CE75-(AW75+AX75+AY75+AZ75+BA75+BB75+BC75+BD75+BE75+BF75+BG75+BH75+BI75+BJ75+BK75+BL75+BM75+BN75+BO75+BP75+BQ75+BR75+BS75+BT75+BU75+BV75+BW75+BX75+CB75+CC75+CD75)</f>
        <v>121850321.33</v>
      </c>
      <c r="L612" s="193">
        <f>CE80-(AW80+AX80+AY80+AZ80+BA80+BB80+BC80+BD80+BE80+BF80+BG80+BH80+BI80+BJ80+BK80+BL80+BM80+BN80+BO80+BP80+BQ80+BR80+BS80+BT80+BU80+BV80+BW80+BX80+BY80+BZ80+CA80+CB80+CC80+CD80)</f>
        <v>284.48322210430655</v>
      </c>
    </row>
    <row r="613" spans="1:14" ht="12.6" customHeight="1" x14ac:dyDescent="0.25">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 customHeight="1" x14ac:dyDescent="0.25">
      <c r="A614" s="192">
        <v>8430</v>
      </c>
      <c r="B614" s="194" t="s">
        <v>140</v>
      </c>
      <c r="C614" s="180">
        <f>BE71</f>
        <v>2560178.25</v>
      </c>
      <c r="N614" s="195" t="s">
        <v>600</v>
      </c>
    </row>
    <row r="615" spans="1:14" ht="12.6" customHeight="1" x14ac:dyDescent="0.25">
      <c r="A615" s="192"/>
      <c r="B615" s="194" t="s">
        <v>601</v>
      </c>
      <c r="C615" s="264">
        <f>CD69-CD70</f>
        <v>434217.26999999996</v>
      </c>
      <c r="D615" s="257">
        <f>SUM(C614:C615)</f>
        <v>2994395.52</v>
      </c>
      <c r="N615" s="195" t="s">
        <v>602</v>
      </c>
    </row>
    <row r="616" spans="1:14" ht="12.6" customHeight="1" x14ac:dyDescent="0.25">
      <c r="A616" s="192">
        <v>8310</v>
      </c>
      <c r="B616" s="196" t="s">
        <v>603</v>
      </c>
      <c r="C616" s="180">
        <f>AX71</f>
        <v>0</v>
      </c>
      <c r="D616" s="180">
        <f>(D615/D612)*AX76</f>
        <v>0</v>
      </c>
      <c r="N616" s="195" t="s">
        <v>604</v>
      </c>
    </row>
    <row r="617" spans="1:14" ht="12.6" customHeight="1" x14ac:dyDescent="0.25">
      <c r="A617" s="192">
        <v>8510</v>
      </c>
      <c r="B617" s="196" t="s">
        <v>145</v>
      </c>
      <c r="C617" s="180">
        <f>BJ71</f>
        <v>0</v>
      </c>
      <c r="D617" s="180">
        <f>(D615/D612)*BJ76</f>
        <v>0</v>
      </c>
      <c r="N617" s="195" t="s">
        <v>605</v>
      </c>
    </row>
    <row r="618" spans="1:14" ht="12.6" customHeight="1" x14ac:dyDescent="0.25">
      <c r="A618" s="192">
        <v>8470</v>
      </c>
      <c r="B618" s="196" t="s">
        <v>606</v>
      </c>
      <c r="C618" s="180">
        <f>BG71</f>
        <v>81290.820000000007</v>
      </c>
      <c r="D618" s="180">
        <f>(D615/D612)*BG76</f>
        <v>0</v>
      </c>
      <c r="N618" s="195" t="s">
        <v>607</v>
      </c>
    </row>
    <row r="619" spans="1:14" ht="12.6" customHeight="1" x14ac:dyDescent="0.25">
      <c r="A619" s="192">
        <v>8610</v>
      </c>
      <c r="B619" s="196" t="s">
        <v>608</v>
      </c>
      <c r="C619" s="180">
        <f>BN71</f>
        <v>9939507.8600000013</v>
      </c>
      <c r="D619" s="180">
        <f>(D615/D612)*BN76</f>
        <v>594106.39538779168</v>
      </c>
      <c r="N619" s="195" t="s">
        <v>609</v>
      </c>
    </row>
    <row r="620" spans="1:14" ht="12.6" customHeight="1" x14ac:dyDescent="0.25">
      <c r="A620" s="192">
        <v>8790</v>
      </c>
      <c r="B620" s="196" t="s">
        <v>610</v>
      </c>
      <c r="C620" s="180">
        <f>CC71</f>
        <v>-115205.62999999995</v>
      </c>
      <c r="D620" s="180">
        <f>(D615/D612)*CC76</f>
        <v>46786.563510270651</v>
      </c>
      <c r="N620" s="195" t="s">
        <v>611</v>
      </c>
    </row>
    <row r="621" spans="1:14" ht="12.6" customHeight="1" x14ac:dyDescent="0.25">
      <c r="A621" s="192">
        <v>8630</v>
      </c>
      <c r="B621" s="196" t="s">
        <v>612</v>
      </c>
      <c r="C621" s="180">
        <f>BP71</f>
        <v>268.05</v>
      </c>
      <c r="D621" s="180">
        <f>(D615/D612)*BP76</f>
        <v>0</v>
      </c>
      <c r="N621" s="195" t="s">
        <v>613</v>
      </c>
    </row>
    <row r="622" spans="1:14" ht="12.6" customHeight="1" x14ac:dyDescent="0.25">
      <c r="A622" s="192">
        <v>8770</v>
      </c>
      <c r="B622" s="194" t="s">
        <v>614</v>
      </c>
      <c r="C622" s="180">
        <f>CB71</f>
        <v>0</v>
      </c>
      <c r="D622" s="180">
        <f>(D615/D612)*CB76</f>
        <v>0</v>
      </c>
      <c r="N622" s="195" t="s">
        <v>615</v>
      </c>
    </row>
    <row r="623" spans="1:14" ht="12.6" customHeight="1" x14ac:dyDescent="0.25">
      <c r="A623" s="192">
        <v>8640</v>
      </c>
      <c r="B623" s="196" t="s">
        <v>616</v>
      </c>
      <c r="C623" s="180">
        <f>BQ71</f>
        <v>0</v>
      </c>
      <c r="D623" s="180">
        <f>(D615/D612)*BQ76</f>
        <v>0</v>
      </c>
      <c r="E623" s="180">
        <f>SUM(C616:D623)</f>
        <v>10546754.058898063</v>
      </c>
      <c r="N623" s="195" t="s">
        <v>617</v>
      </c>
    </row>
    <row r="624" spans="1:14" ht="12.6" customHeight="1" x14ac:dyDescent="0.25">
      <c r="A624" s="192">
        <v>8420</v>
      </c>
      <c r="B624" s="196" t="s">
        <v>139</v>
      </c>
      <c r="C624" s="180">
        <f>BD71</f>
        <v>885</v>
      </c>
      <c r="D624" s="180">
        <f>(D615/D612)*BD76</f>
        <v>181517.53675930222</v>
      </c>
      <c r="E624" s="180">
        <f>(E623/E612)*SUM(C624:D624)</f>
        <v>49522.965872809131</v>
      </c>
      <c r="F624" s="180">
        <f>SUM(C624:E624)</f>
        <v>231925.50263211137</v>
      </c>
      <c r="N624" s="195" t="s">
        <v>618</v>
      </c>
    </row>
    <row r="625" spans="1:14" ht="12.6" customHeight="1" x14ac:dyDescent="0.25">
      <c r="A625" s="192">
        <v>8320</v>
      </c>
      <c r="B625" s="196" t="s">
        <v>135</v>
      </c>
      <c r="C625" s="180">
        <f>AY71</f>
        <v>778898.49999999988</v>
      </c>
      <c r="D625" s="180">
        <f>(D615/D612)*AY76</f>
        <v>154333.32777872347</v>
      </c>
      <c r="E625" s="180">
        <f>(E623/E612)*SUM(C625:D625)</f>
        <v>253375.90572817539</v>
      </c>
      <c r="F625" s="180">
        <f>(F624/F612)*AY64</f>
        <v>542.56608877779865</v>
      </c>
      <c r="G625" s="180">
        <f>SUM(C625:F625)</f>
        <v>1187150.2995956764</v>
      </c>
      <c r="N625" s="195" t="s">
        <v>619</v>
      </c>
    </row>
    <row r="626" spans="1:14" ht="12.6" customHeight="1" x14ac:dyDescent="0.25">
      <c r="A626" s="192">
        <v>8650</v>
      </c>
      <c r="B626" s="196" t="s">
        <v>152</v>
      </c>
      <c r="C626" s="180">
        <f>BR71</f>
        <v>51019.69</v>
      </c>
      <c r="D626" s="180">
        <f>(D615/D612)*BR76</f>
        <v>18012.727131837379</v>
      </c>
      <c r="E626" s="180">
        <f>(E623/E612)*SUM(C626:D626)</f>
        <v>18742.557524015137</v>
      </c>
      <c r="F626" s="180">
        <f>(F624/F612)*BR64</f>
        <v>0</v>
      </c>
      <c r="G626" s="180">
        <f>(G625/G612)*BR77</f>
        <v>0</v>
      </c>
      <c r="N626" s="195" t="s">
        <v>620</v>
      </c>
    </row>
    <row r="627" spans="1:14" ht="12.6" customHeight="1" x14ac:dyDescent="0.25">
      <c r="A627" s="192">
        <v>8620</v>
      </c>
      <c r="B627" s="194" t="s">
        <v>621</v>
      </c>
      <c r="C627" s="180">
        <f>BO71</f>
        <v>19483.850000000002</v>
      </c>
      <c r="D627" s="180">
        <f>(D615/D612)*BO76</f>
        <v>0</v>
      </c>
      <c r="E627" s="180">
        <f>(E623/E612)*SUM(C627:D627)</f>
        <v>5289.9376059347715</v>
      </c>
      <c r="F627" s="180">
        <f>(F624/F612)*BO64</f>
        <v>295.04054825477641</v>
      </c>
      <c r="G627" s="180">
        <f>(G625/G612)*BO77</f>
        <v>0</v>
      </c>
      <c r="N627" s="195" t="s">
        <v>622</v>
      </c>
    </row>
    <row r="628" spans="1:14" ht="12.6" customHeight="1" x14ac:dyDescent="0.25">
      <c r="A628" s="192">
        <v>8330</v>
      </c>
      <c r="B628" s="196" t="s">
        <v>136</v>
      </c>
      <c r="C628" s="180">
        <f>AZ71</f>
        <v>0</v>
      </c>
      <c r="D628" s="180">
        <f>(D615/D612)*AZ76</f>
        <v>0</v>
      </c>
      <c r="E628" s="180">
        <f>(E623/E612)*SUM(C628:D628)</f>
        <v>0</v>
      </c>
      <c r="F628" s="180">
        <f>(F624/F612)*AZ64</f>
        <v>0</v>
      </c>
      <c r="G628" s="180">
        <f>(G625/G612)*AZ77</f>
        <v>0</v>
      </c>
      <c r="H628" s="180">
        <f>SUM(C626:G628)</f>
        <v>112843.80281004208</v>
      </c>
      <c r="N628" s="195" t="s">
        <v>623</v>
      </c>
    </row>
    <row r="629" spans="1:14" ht="12.6" customHeight="1" x14ac:dyDescent="0.25">
      <c r="A629" s="192">
        <v>8460</v>
      </c>
      <c r="B629" s="196" t="s">
        <v>141</v>
      </c>
      <c r="C629" s="180">
        <f>BF71</f>
        <v>736912.21999999986</v>
      </c>
      <c r="D629" s="180">
        <f>(D615/D612)*BF76</f>
        <v>33518.595497932074</v>
      </c>
      <c r="E629" s="180">
        <f>(E623/E612)*SUM(C629:D629)</f>
        <v>209174.82651906594</v>
      </c>
      <c r="F629" s="180">
        <f>(F624/F612)*BF64</f>
        <v>1223.4075451741105</v>
      </c>
      <c r="G629" s="180">
        <f>(G625/G612)*BF77</f>
        <v>0</v>
      </c>
      <c r="H629" s="180">
        <f>(H628/H612)*BF60</f>
        <v>7119.8771280838682</v>
      </c>
      <c r="I629" s="180">
        <f>SUM(C629:H629)</f>
        <v>987948.92669025576</v>
      </c>
      <c r="N629" s="195" t="s">
        <v>624</v>
      </c>
    </row>
    <row r="630" spans="1:14" ht="12.6" customHeight="1" x14ac:dyDescent="0.25">
      <c r="A630" s="192">
        <v>8350</v>
      </c>
      <c r="B630" s="196" t="s">
        <v>625</v>
      </c>
      <c r="C630" s="180">
        <f>BA71</f>
        <v>182119.89</v>
      </c>
      <c r="D630" s="180">
        <f>(D615/D612)*BA76</f>
        <v>27164.52233392818</v>
      </c>
      <c r="E630" s="180">
        <f>(E623/E612)*SUM(C630:D630)</f>
        <v>56821.494886339482</v>
      </c>
      <c r="F630" s="180">
        <f>(F624/F612)*BA64</f>
        <v>1590.3824082015408</v>
      </c>
      <c r="G630" s="180">
        <f>(G625/G612)*BA77</f>
        <v>0</v>
      </c>
      <c r="H630" s="180">
        <f>(H628/H612)*BA60</f>
        <v>669.15884008068576</v>
      </c>
      <c r="I630" s="180">
        <f>(I629/I612)*BA78</f>
        <v>4937.2281181650087</v>
      </c>
      <c r="J630" s="180">
        <f>SUM(C630:I630)</f>
        <v>273302.67658671486</v>
      </c>
      <c r="N630" s="195" t="s">
        <v>626</v>
      </c>
    </row>
    <row r="631" spans="1:14" ht="12.6" customHeight="1" x14ac:dyDescent="0.25">
      <c r="A631" s="192">
        <v>8200</v>
      </c>
      <c r="B631" s="196"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5" t="s">
        <v>628</v>
      </c>
    </row>
    <row r="632" spans="1:14" ht="12.6" customHeight="1" x14ac:dyDescent="0.25">
      <c r="A632" s="192">
        <v>8360</v>
      </c>
      <c r="B632" s="196" t="s">
        <v>629</v>
      </c>
      <c r="C632" s="180">
        <f>BB71</f>
        <v>267611</v>
      </c>
      <c r="D632" s="180">
        <f>(D615/D612)*BB76</f>
        <v>0</v>
      </c>
      <c r="E632" s="180">
        <f>(E623/E612)*SUM(C632:D632)</f>
        <v>72657.379966577952</v>
      </c>
      <c r="F632" s="180">
        <f>(F624/F612)*BB64</f>
        <v>15.422064173730478</v>
      </c>
      <c r="G632" s="180">
        <f>(G625/G612)*BB77</f>
        <v>0</v>
      </c>
      <c r="H632" s="180">
        <f>(H628/H612)*BB60</f>
        <v>1275.4480774135625</v>
      </c>
      <c r="I632" s="180">
        <f>(I629/I612)*BB78</f>
        <v>0</v>
      </c>
      <c r="J632" s="180">
        <f>(J630/J612)*BB79</f>
        <v>0</v>
      </c>
      <c r="N632" s="195" t="s">
        <v>630</v>
      </c>
    </row>
    <row r="633" spans="1:14" ht="12.6" customHeight="1" x14ac:dyDescent="0.25">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 customHeight="1" x14ac:dyDescent="0.25">
      <c r="A634" s="192">
        <v>8490</v>
      </c>
      <c r="B634" s="196" t="s">
        <v>633</v>
      </c>
      <c r="C634" s="180">
        <f>BI71</f>
        <v>544907.42000000004</v>
      </c>
      <c r="D634" s="180">
        <f>(D615/D612)*BI76</f>
        <v>85109.809897793384</v>
      </c>
      <c r="E634" s="180">
        <f>(E623/E612)*SUM(C634:D634)</f>
        <v>171052.01676379101</v>
      </c>
      <c r="F634" s="180">
        <f>(F624/F612)*BI64</f>
        <v>0</v>
      </c>
      <c r="G634" s="180">
        <f>(G625/G612)*BI77</f>
        <v>0</v>
      </c>
      <c r="H634" s="180">
        <f>(H628/H612)*BI60</f>
        <v>0</v>
      </c>
      <c r="I634" s="180">
        <f>(I629/I612)*BI78</f>
        <v>15468.946642740369</v>
      </c>
      <c r="J634" s="180">
        <f>(J630/J612)*BI79</f>
        <v>0</v>
      </c>
      <c r="N634" s="195" t="s">
        <v>634</v>
      </c>
    </row>
    <row r="635" spans="1:14" ht="12.6" customHeight="1" x14ac:dyDescent="0.25">
      <c r="A635" s="192">
        <v>8530</v>
      </c>
      <c r="B635" s="196" t="s">
        <v>635</v>
      </c>
      <c r="C635" s="180">
        <f>BK71</f>
        <v>27361.79</v>
      </c>
      <c r="D635" s="180">
        <f>(D615/D612)*BK76</f>
        <v>49324.199991199421</v>
      </c>
      <c r="E635" s="180">
        <f>(E623/E612)*SUM(C635:D635)</f>
        <v>20820.530968098363</v>
      </c>
      <c r="F635" s="180">
        <f>(F624/F612)*BK64</f>
        <v>0</v>
      </c>
      <c r="G635" s="180">
        <f>(G625/G612)*BK77</f>
        <v>0</v>
      </c>
      <c r="H635" s="180">
        <f>(H628/H612)*BK60</f>
        <v>0</v>
      </c>
      <c r="I635" s="180">
        <f>(I629/I612)*BK78</f>
        <v>8964.8116800634598</v>
      </c>
      <c r="J635" s="180">
        <f>(J630/J612)*BK79</f>
        <v>0</v>
      </c>
      <c r="N635" s="195" t="s">
        <v>636</v>
      </c>
    </row>
    <row r="636" spans="1:14" ht="12.6" customHeight="1" x14ac:dyDescent="0.25">
      <c r="A636" s="192">
        <v>8480</v>
      </c>
      <c r="B636" s="196"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5" t="s">
        <v>638</v>
      </c>
    </row>
    <row r="637" spans="1:14" ht="12.6" customHeight="1" x14ac:dyDescent="0.25">
      <c r="A637" s="192">
        <v>8560</v>
      </c>
      <c r="B637" s="196" t="s">
        <v>147</v>
      </c>
      <c r="C637" s="180">
        <f>BL71</f>
        <v>270332.01999999996</v>
      </c>
      <c r="D637" s="180">
        <f>(D615/D612)*BL76</f>
        <v>0</v>
      </c>
      <c r="E637" s="180">
        <f>(E623/E612)*SUM(C637:D637)</f>
        <v>73396.146997965508</v>
      </c>
      <c r="F637" s="180">
        <f>(F624/F612)*BL64</f>
        <v>0</v>
      </c>
      <c r="G637" s="180">
        <f>(G625/G612)*BL77</f>
        <v>0</v>
      </c>
      <c r="H637" s="180">
        <f>(H628/H612)*BL60</f>
        <v>2574.8016529476363</v>
      </c>
      <c r="I637" s="180">
        <f>(I629/I612)*BL78</f>
        <v>0</v>
      </c>
      <c r="J637" s="180">
        <f>(J630/J612)*BL79</f>
        <v>0</v>
      </c>
      <c r="N637" s="195" t="s">
        <v>639</v>
      </c>
    </row>
    <row r="638" spans="1:14" ht="12.6" customHeight="1" x14ac:dyDescent="0.25">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 customHeight="1" x14ac:dyDescent="0.25">
      <c r="A639" s="192">
        <v>8660</v>
      </c>
      <c r="B639" s="196" t="s">
        <v>642</v>
      </c>
      <c r="C639" s="180">
        <f>BS71</f>
        <v>62428.59</v>
      </c>
      <c r="D639" s="180">
        <f>(D615/D612)*BS76</f>
        <v>64032.620529589673</v>
      </c>
      <c r="E639" s="180">
        <f>(E623/E612)*SUM(C639:D639)</f>
        <v>34334.688127475354</v>
      </c>
      <c r="F639" s="180">
        <f>(F624/F612)*BS64</f>
        <v>276.56680877138893</v>
      </c>
      <c r="G639" s="180">
        <f>(G625/G612)*BS77</f>
        <v>0</v>
      </c>
      <c r="H639" s="180">
        <f>(H628/H612)*BS60</f>
        <v>352.46990695502916</v>
      </c>
      <c r="I639" s="180">
        <f>(I629/I612)*BS78</f>
        <v>11638.108363261013</v>
      </c>
      <c r="J639" s="180">
        <f>(J630/J612)*BS79</f>
        <v>0</v>
      </c>
      <c r="N639" s="195" t="s">
        <v>643</v>
      </c>
    </row>
    <row r="640" spans="1:14" ht="12.6" customHeight="1" x14ac:dyDescent="0.25">
      <c r="A640" s="192">
        <v>8670</v>
      </c>
      <c r="B640" s="196" t="s">
        <v>644</v>
      </c>
      <c r="C640" s="180">
        <f>BT71</f>
        <v>55508.7</v>
      </c>
      <c r="D640" s="180">
        <f>(D615/D612)*BT76</f>
        <v>0</v>
      </c>
      <c r="E640" s="180">
        <f>(E623/E612)*SUM(C640:D640)</f>
        <v>15070.818117905414</v>
      </c>
      <c r="F640" s="180">
        <f>(F624/F612)*BT64</f>
        <v>0.62391555831104284</v>
      </c>
      <c r="G640" s="180">
        <f>(G625/G612)*BT77</f>
        <v>0</v>
      </c>
      <c r="H640" s="180">
        <f>(H628/H612)*BT60</f>
        <v>349.67568115687925</v>
      </c>
      <c r="I640" s="180">
        <f>(I629/I612)*BT78</f>
        <v>0</v>
      </c>
      <c r="J640" s="180">
        <f>(J630/J612)*BT79</f>
        <v>0</v>
      </c>
      <c r="N640" s="195" t="s">
        <v>645</v>
      </c>
    </row>
    <row r="641" spans="1:14" ht="12.6" customHeight="1" x14ac:dyDescent="0.25">
      <c r="A641" s="192">
        <v>8680</v>
      </c>
      <c r="B641" s="196"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5" t="s">
        <v>647</v>
      </c>
    </row>
    <row r="642" spans="1:14" ht="12.6" customHeight="1" x14ac:dyDescent="0.25">
      <c r="A642" s="192">
        <v>8690</v>
      </c>
      <c r="B642" s="196"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5" t="s">
        <v>649</v>
      </c>
    </row>
    <row r="643" spans="1:14" ht="12.6" customHeight="1" x14ac:dyDescent="0.25">
      <c r="A643" s="192">
        <v>8700</v>
      </c>
      <c r="B643" s="196" t="s">
        <v>650</v>
      </c>
      <c r="C643" s="180">
        <f>BW71</f>
        <v>65857.36</v>
      </c>
      <c r="D643" s="180">
        <f>(D615/D612)*BW76</f>
        <v>81628.046207777807</v>
      </c>
      <c r="E643" s="180">
        <f>(E623/E612)*SUM(C643:D643)</f>
        <v>40042.83530334555</v>
      </c>
      <c r="F643" s="180">
        <f>(F624/F612)*BW64</f>
        <v>8.0403755256372094</v>
      </c>
      <c r="G643" s="180">
        <f>(G625/G612)*BW77</f>
        <v>0</v>
      </c>
      <c r="H643" s="180">
        <f>(H628/H612)*BW60</f>
        <v>293.18277349506616</v>
      </c>
      <c r="I643" s="180">
        <f>(I629/I612)*BW78</f>
        <v>14836.12632733654</v>
      </c>
      <c r="J643" s="180">
        <f>(J630/J612)*BW79</f>
        <v>0</v>
      </c>
      <c r="N643" s="195" t="s">
        <v>651</v>
      </c>
    </row>
    <row r="644" spans="1:14" ht="12.6" customHeight="1" x14ac:dyDescent="0.25">
      <c r="A644" s="192">
        <v>8710</v>
      </c>
      <c r="B644" s="196"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2057530.1971409181</v>
      </c>
      <c r="N644" s="195" t="s">
        <v>653</v>
      </c>
    </row>
    <row r="645" spans="1:14" ht="12.6" customHeight="1" x14ac:dyDescent="0.25">
      <c r="A645" s="192">
        <v>8720</v>
      </c>
      <c r="B645" s="196" t="s">
        <v>654</v>
      </c>
      <c r="C645" s="180">
        <f>BY71</f>
        <v>1041350.96</v>
      </c>
      <c r="D645" s="180">
        <f>(D615/D612)*BY76</f>
        <v>14357.110942527403</v>
      </c>
      <c r="E645" s="180">
        <f>(E623/E612)*SUM(C645:D645)</f>
        <v>286628.66042223322</v>
      </c>
      <c r="F645" s="180">
        <f>(F624/F612)*BY64</f>
        <v>28.862491182499333</v>
      </c>
      <c r="G645" s="180">
        <f>(G625/G612)*BY77</f>
        <v>0</v>
      </c>
      <c r="H645" s="180">
        <f>(H628/H612)*BY60</f>
        <v>4339.23677066237</v>
      </c>
      <c r="I645" s="180">
        <f>(I629/I612)*BY78</f>
        <v>2609.4451788878728</v>
      </c>
      <c r="J645" s="180">
        <f>(J630/J612)*BY79</f>
        <v>0</v>
      </c>
      <c r="K645" s="180">
        <v>0</v>
      </c>
      <c r="N645" s="195" t="s">
        <v>655</v>
      </c>
    </row>
    <row r="646" spans="1:14" ht="12.6" customHeight="1" x14ac:dyDescent="0.25">
      <c r="A646" s="192">
        <v>8730</v>
      </c>
      <c r="B646" s="196"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5" t="s">
        <v>657</v>
      </c>
    </row>
    <row r="647" spans="1:14" ht="12.6" customHeight="1" x14ac:dyDescent="0.25">
      <c r="A647" s="192">
        <v>8740</v>
      </c>
      <c r="B647" s="196"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1349314.2758054934</v>
      </c>
      <c r="N647" s="195" t="s">
        <v>659</v>
      </c>
    </row>
    <row r="648" spans="1:14" ht="12.6" customHeight="1" x14ac:dyDescent="0.25">
      <c r="A648" s="192"/>
      <c r="B648" s="192"/>
      <c r="C648" s="180">
        <f>SUM(C614:C647)</f>
        <v>17004933.609999999</v>
      </c>
      <c r="L648" s="257"/>
    </row>
    <row r="666" spans="1:14" ht="12.6" customHeight="1" x14ac:dyDescent="0.25">
      <c r="C666" s="181" t="s">
        <v>660</v>
      </c>
      <c r="M666" s="181" t="s">
        <v>661</v>
      </c>
    </row>
    <row r="667" spans="1:14" ht="12.6" customHeight="1" x14ac:dyDescent="0.25">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 customHeight="1" x14ac:dyDescent="0.25">
      <c r="A668" s="192">
        <v>6010</v>
      </c>
      <c r="B668" s="194"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4" t="s">
        <v>663</v>
      </c>
    </row>
    <row r="669" spans="1:14" ht="12.6" customHeight="1" x14ac:dyDescent="0.25">
      <c r="A669" s="192">
        <v>6030</v>
      </c>
      <c r="B669" s="194" t="s">
        <v>284</v>
      </c>
      <c r="C669" s="180">
        <f>D71</f>
        <v>2238</v>
      </c>
      <c r="D669" s="180">
        <f>(D615/D612)*D76</f>
        <v>0</v>
      </c>
      <c r="E669" s="180">
        <f>(E623/E612)*SUM(C669:D669)</f>
        <v>607.62530824667692</v>
      </c>
      <c r="F669" s="180">
        <f>(F624/F612)*D64</f>
        <v>0</v>
      </c>
      <c r="G669" s="180">
        <f>(G625/G612)*D77</f>
        <v>0</v>
      </c>
      <c r="H669" s="180">
        <f>(H628/H612)*D60</f>
        <v>0</v>
      </c>
      <c r="I669" s="180">
        <f>(I629/I612)*D78</f>
        <v>0</v>
      </c>
      <c r="J669" s="180">
        <f>(J630/J612)*D79</f>
        <v>0</v>
      </c>
      <c r="K669" s="180">
        <f>(K644/K612)*D75</f>
        <v>0</v>
      </c>
      <c r="L669" s="180">
        <f>(L647/L612)*D80</f>
        <v>0</v>
      </c>
      <c r="M669" s="180">
        <f t="shared" si="20"/>
        <v>608</v>
      </c>
      <c r="N669" s="194" t="s">
        <v>664</v>
      </c>
    </row>
    <row r="670" spans="1:14" ht="12.6" customHeight="1" x14ac:dyDescent="0.25">
      <c r="A670" s="192">
        <v>6070</v>
      </c>
      <c r="B670" s="194" t="s">
        <v>665</v>
      </c>
      <c r="C670" s="180">
        <f>E71</f>
        <v>3772384.06</v>
      </c>
      <c r="D670" s="180">
        <f>(D615/D612)*E76</f>
        <v>333591.0593239119</v>
      </c>
      <c r="E670" s="180">
        <f>(E623/E612)*SUM(C670:D670)</f>
        <v>1114787.4877267105</v>
      </c>
      <c r="F670" s="180">
        <f>(F624/F612)*E64</f>
        <v>4702.5732626076451</v>
      </c>
      <c r="G670" s="180">
        <f>(G625/G612)*E77</f>
        <v>1135847.603337436</v>
      </c>
      <c r="H670" s="180">
        <f>(H628/H612)*E60</f>
        <v>16305.375345250162</v>
      </c>
      <c r="I670" s="180">
        <f>(I629/I612)*E78</f>
        <v>205295.88837624737</v>
      </c>
      <c r="J670" s="180">
        <f>(J630/J612)*E79</f>
        <v>68663.77378022937</v>
      </c>
      <c r="K670" s="180">
        <f>(K644/K612)*E75</f>
        <v>181160.04949336531</v>
      </c>
      <c r="L670" s="180">
        <f>(L647/L612)*E80</f>
        <v>495332.73614758329</v>
      </c>
      <c r="M670" s="180">
        <f t="shared" si="20"/>
        <v>3555687</v>
      </c>
      <c r="N670" s="194" t="s">
        <v>666</v>
      </c>
    </row>
    <row r="671" spans="1:14" ht="12.6" customHeight="1" x14ac:dyDescent="0.25">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 customHeight="1" x14ac:dyDescent="0.25">
      <c r="A672" s="192">
        <v>6120</v>
      </c>
      <c r="B672" s="194"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4" t="s">
        <v>670</v>
      </c>
    </row>
    <row r="673" spans="1:14" ht="12.6" customHeight="1" x14ac:dyDescent="0.25">
      <c r="A673" s="192">
        <v>6140</v>
      </c>
      <c r="B673" s="194"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4" t="s">
        <v>672</v>
      </c>
    </row>
    <row r="674" spans="1:14" ht="12.6" customHeight="1" x14ac:dyDescent="0.25">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 customHeight="1" x14ac:dyDescent="0.25">
      <c r="A675" s="192">
        <v>6170</v>
      </c>
      <c r="B675" s="194"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4" t="s">
        <v>675</v>
      </c>
    </row>
    <row r="676" spans="1:14" ht="12.6" customHeight="1" x14ac:dyDescent="0.25">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 customHeight="1" x14ac:dyDescent="0.25">
      <c r="A677" s="192">
        <v>6210</v>
      </c>
      <c r="B677" s="194" t="s">
        <v>289</v>
      </c>
      <c r="C677" s="180">
        <f>L71</f>
        <v>3444.0899999999997</v>
      </c>
      <c r="D677" s="180">
        <f>(D615/D612)*L76</f>
        <v>0</v>
      </c>
      <c r="E677" s="180">
        <f>(E623/E612)*SUM(C677:D677)</f>
        <v>935.083220678864</v>
      </c>
      <c r="F677" s="180">
        <f>(F624/F612)*L64</f>
        <v>14.004968899333155</v>
      </c>
      <c r="G677" s="180">
        <f>(G625/G612)*L77</f>
        <v>0</v>
      </c>
      <c r="H677" s="180">
        <f>(H628/H612)*L60</f>
        <v>0</v>
      </c>
      <c r="I677" s="180">
        <f>(I629/I612)*L78</f>
        <v>0</v>
      </c>
      <c r="J677" s="180">
        <f>(J630/J612)*L79</f>
        <v>0</v>
      </c>
      <c r="K677" s="180">
        <f>(K644/K612)*L75</f>
        <v>26629.638884115055</v>
      </c>
      <c r="L677" s="180">
        <f>(L647/L612)*L80</f>
        <v>0</v>
      </c>
      <c r="M677" s="180">
        <f t="shared" si="20"/>
        <v>27579</v>
      </c>
      <c r="N677" s="194" t="s">
        <v>677</v>
      </c>
    </row>
    <row r="678" spans="1:14" ht="12.6" customHeight="1" x14ac:dyDescent="0.25">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 customHeight="1" x14ac:dyDescent="0.25">
      <c r="A679" s="192">
        <v>6400</v>
      </c>
      <c r="B679" s="194" t="s">
        <v>680</v>
      </c>
      <c r="C679" s="180">
        <f>N71</f>
        <v>814329.77999999991</v>
      </c>
      <c r="D679" s="180">
        <f>(D615/D612)*N76</f>
        <v>0</v>
      </c>
      <c r="E679" s="180">
        <f>(E623/E612)*SUM(C679:D679)</f>
        <v>221093.55834984299</v>
      </c>
      <c r="F679" s="180">
        <f>(F624/F612)*N64</f>
        <v>11.480439910499411</v>
      </c>
      <c r="G679" s="180">
        <f>(G625/G612)*N77</f>
        <v>0</v>
      </c>
      <c r="H679" s="180">
        <f>(H628/H612)*N60</f>
        <v>404.92123094693073</v>
      </c>
      <c r="I679" s="180">
        <f>(I629/I612)*N78</f>
        <v>0</v>
      </c>
      <c r="J679" s="180">
        <f>(J630/J612)*N79</f>
        <v>0</v>
      </c>
      <c r="K679" s="180">
        <f>(K644/K612)*N75</f>
        <v>15577.936276112332</v>
      </c>
      <c r="L679" s="180">
        <f>(L647/L612)*N80</f>
        <v>0</v>
      </c>
      <c r="M679" s="180">
        <f t="shared" si="20"/>
        <v>237088</v>
      </c>
      <c r="N679" s="194" t="s">
        <v>681</v>
      </c>
    </row>
    <row r="680" spans="1:14" ht="12.6" customHeight="1" x14ac:dyDescent="0.25">
      <c r="A680" s="192">
        <v>7010</v>
      </c>
      <c r="B680" s="194"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4" t="s">
        <v>683</v>
      </c>
    </row>
    <row r="681" spans="1:14" ht="12.6" customHeight="1" x14ac:dyDescent="0.25">
      <c r="A681" s="192">
        <v>7020</v>
      </c>
      <c r="B681" s="194" t="s">
        <v>684</v>
      </c>
      <c r="C681" s="180">
        <f>P71</f>
        <v>1907494.18</v>
      </c>
      <c r="D681" s="180">
        <f>(D615/D612)*P76</f>
        <v>89392.071459360683</v>
      </c>
      <c r="E681" s="180">
        <f>(E623/E612)*SUM(C681:D681)</f>
        <v>542162.03041847423</v>
      </c>
      <c r="F681" s="180">
        <f>(F624/F612)*P64</f>
        <v>17214.359368310375</v>
      </c>
      <c r="G681" s="180">
        <f>(G625/G612)*P77</f>
        <v>0</v>
      </c>
      <c r="H681" s="180">
        <f>(H628/H612)*P60</f>
        <v>6696.159889337554</v>
      </c>
      <c r="I681" s="180">
        <f>(I629/I612)*P78</f>
        <v>63136.569224902145</v>
      </c>
      <c r="J681" s="180">
        <f>(J630/J612)*P79</f>
        <v>14641.134894491539</v>
      </c>
      <c r="K681" s="180">
        <f>(K644/K612)*P75</f>
        <v>100907.80419185256</v>
      </c>
      <c r="L681" s="180">
        <f>(L647/L612)*P80</f>
        <v>86822.540309876524</v>
      </c>
      <c r="M681" s="180">
        <f t="shared" si="20"/>
        <v>920973</v>
      </c>
      <c r="N681" s="194" t="s">
        <v>685</v>
      </c>
    </row>
    <row r="682" spans="1:14" ht="12.6" customHeight="1" x14ac:dyDescent="0.25">
      <c r="A682" s="192">
        <v>7030</v>
      </c>
      <c r="B682" s="194" t="s">
        <v>686</v>
      </c>
      <c r="C682" s="180">
        <f>Q71</f>
        <v>376272.24000000005</v>
      </c>
      <c r="D682" s="180">
        <f>(D615/D612)*Q76</f>
        <v>0</v>
      </c>
      <c r="E682" s="180">
        <f>(E623/E612)*SUM(C682:D682)</f>
        <v>102159.31001549045</v>
      </c>
      <c r="F682" s="180">
        <f>(F624/F612)*Q64</f>
        <v>1042.1918945221641</v>
      </c>
      <c r="G682" s="180">
        <f>(G625/G612)*Q77</f>
        <v>0</v>
      </c>
      <c r="H682" s="180">
        <f>(H628/H612)*Q60</f>
        <v>1289.1447327941883</v>
      </c>
      <c r="I682" s="180">
        <f>(I629/I612)*Q78</f>
        <v>0</v>
      </c>
      <c r="J682" s="180">
        <f>(J630/J612)*Q79</f>
        <v>7666.6219394248501</v>
      </c>
      <c r="K682" s="180">
        <f>(K644/K612)*Q75</f>
        <v>10568.787951186421</v>
      </c>
      <c r="L682" s="180">
        <f>(L647/L612)*Q80</f>
        <v>40782.072014871832</v>
      </c>
      <c r="M682" s="180">
        <f t="shared" si="20"/>
        <v>163508</v>
      </c>
      <c r="N682" s="194" t="s">
        <v>687</v>
      </c>
    </row>
    <row r="683" spans="1:14" ht="12.6" customHeight="1" x14ac:dyDescent="0.25">
      <c r="A683" s="192">
        <v>7040</v>
      </c>
      <c r="B683" s="194" t="s">
        <v>107</v>
      </c>
      <c r="C683" s="180">
        <f>R71</f>
        <v>483917.63</v>
      </c>
      <c r="D683" s="180">
        <f>(D615/D612)*R76</f>
        <v>1020.6555819819497</v>
      </c>
      <c r="E683" s="180">
        <f>(E623/E612)*SUM(C683:D683)</f>
        <v>131662.54479775103</v>
      </c>
      <c r="F683" s="180">
        <f>(F624/F612)*R64</f>
        <v>626.14977958741326</v>
      </c>
      <c r="G683" s="180">
        <f>(G625/G612)*R77</f>
        <v>0</v>
      </c>
      <c r="H683" s="180">
        <f>(H628/H612)*R60</f>
        <v>4.9792938840537149</v>
      </c>
      <c r="I683" s="180">
        <f>(I629/I612)*R78</f>
        <v>720.87703925601613</v>
      </c>
      <c r="J683" s="180">
        <f>(J630/J612)*R79</f>
        <v>0</v>
      </c>
      <c r="K683" s="180">
        <f>(K644/K612)*R75</f>
        <v>27299.022527791822</v>
      </c>
      <c r="L683" s="180">
        <f>(L647/L612)*R80</f>
        <v>0</v>
      </c>
      <c r="M683" s="180">
        <f t="shared" si="20"/>
        <v>161334</v>
      </c>
      <c r="N683" s="194" t="s">
        <v>688</v>
      </c>
    </row>
    <row r="684" spans="1:14" ht="12.6" customHeight="1" x14ac:dyDescent="0.25">
      <c r="A684" s="192">
        <v>7050</v>
      </c>
      <c r="B684" s="194" t="s">
        <v>689</v>
      </c>
      <c r="C684" s="180">
        <f>S71</f>
        <v>234411.72999999998</v>
      </c>
      <c r="D684" s="180">
        <f>(D615/D612)*S76</f>
        <v>75897.845648897361</v>
      </c>
      <c r="E684" s="180">
        <f>(E623/E612)*SUM(C684:D684)</f>
        <v>84250.201767451639</v>
      </c>
      <c r="F684" s="180">
        <f>(F624/F612)*S64</f>
        <v>1830.2703956519254</v>
      </c>
      <c r="G684" s="180">
        <f>(G625/G612)*S77</f>
        <v>0</v>
      </c>
      <c r="H684" s="180">
        <f>(H628/H612)*S60</f>
        <v>2082.9953221623059</v>
      </c>
      <c r="I684" s="180">
        <f>(I629/I612)*S78</f>
        <v>32913.786708314023</v>
      </c>
      <c r="J684" s="180">
        <f>(J630/J612)*S79</f>
        <v>0</v>
      </c>
      <c r="K684" s="180">
        <f>(K644/K612)*S75</f>
        <v>0</v>
      </c>
      <c r="L684" s="180">
        <f>(L647/L612)*S80</f>
        <v>0</v>
      </c>
      <c r="M684" s="180">
        <f t="shared" si="20"/>
        <v>196975</v>
      </c>
      <c r="N684" s="194" t="s">
        <v>690</v>
      </c>
    </row>
    <row r="685" spans="1:14" ht="12.6" customHeight="1" x14ac:dyDescent="0.25">
      <c r="A685" s="192">
        <v>7060</v>
      </c>
      <c r="B685" s="194" t="s">
        <v>691</v>
      </c>
      <c r="C685" s="180">
        <f>T71</f>
        <v>1013024.6199999999</v>
      </c>
      <c r="D685" s="180">
        <f>(D615/D612)*T76</f>
        <v>0</v>
      </c>
      <c r="E685" s="180">
        <f>(E623/E612)*SUM(C685:D685)</f>
        <v>275039.94503528718</v>
      </c>
      <c r="F685" s="180">
        <f>(F624/F612)*T64</f>
        <v>1629.5647645073129</v>
      </c>
      <c r="G685" s="180">
        <f>(G625/G612)*T77</f>
        <v>0</v>
      </c>
      <c r="H685" s="180">
        <f>(H628/H612)*T60</f>
        <v>4812.6713076161395</v>
      </c>
      <c r="I685" s="180">
        <f>(I629/I612)*T78</f>
        <v>0</v>
      </c>
      <c r="J685" s="180">
        <f>(J630/J612)*T79</f>
        <v>0</v>
      </c>
      <c r="K685" s="180">
        <f>(K644/K612)*T75</f>
        <v>30612.996878687212</v>
      </c>
      <c r="L685" s="180">
        <f>(L647/L612)*T80</f>
        <v>84945.242208756186</v>
      </c>
      <c r="M685" s="180">
        <f t="shared" si="20"/>
        <v>397040</v>
      </c>
      <c r="N685" s="194" t="s">
        <v>692</v>
      </c>
    </row>
    <row r="686" spans="1:14" ht="12.6" customHeight="1" x14ac:dyDescent="0.25">
      <c r="A686" s="192">
        <v>7070</v>
      </c>
      <c r="B686" s="194" t="s">
        <v>109</v>
      </c>
      <c r="C686" s="180">
        <f>U71</f>
        <v>1466083.4000000001</v>
      </c>
      <c r="D686" s="180">
        <f>(D615/D612)*U76</f>
        <v>27409.912225276734</v>
      </c>
      <c r="E686" s="180">
        <f>(E623/E612)*SUM(C686:D686)</f>
        <v>405488.9786439832</v>
      </c>
      <c r="F686" s="180">
        <f>(F624/F612)*U64</f>
        <v>4391.4450746440116</v>
      </c>
      <c r="G686" s="180">
        <f>(G625/G612)*U77</f>
        <v>0</v>
      </c>
      <c r="H686" s="180">
        <f>(H628/H612)*U60</f>
        <v>4788.3879273652792</v>
      </c>
      <c r="I686" s="180">
        <f>(I629/I612)*U78</f>
        <v>16868.384578434638</v>
      </c>
      <c r="J686" s="180">
        <f>(J630/J612)*U79</f>
        <v>0</v>
      </c>
      <c r="K686" s="180">
        <f>(K644/K612)*U75</f>
        <v>170513.36012522414</v>
      </c>
      <c r="L686" s="180">
        <f>(L647/L612)*U80</f>
        <v>0</v>
      </c>
      <c r="M686" s="180">
        <f t="shared" si="20"/>
        <v>629460</v>
      </c>
      <c r="N686" s="194" t="s">
        <v>693</v>
      </c>
    </row>
    <row r="687" spans="1:14" ht="12.6" customHeight="1" x14ac:dyDescent="0.25">
      <c r="A687" s="192">
        <v>7110</v>
      </c>
      <c r="B687" s="194"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4" t="s">
        <v>695</v>
      </c>
    </row>
    <row r="688" spans="1:14" ht="12.6" customHeight="1" x14ac:dyDescent="0.25">
      <c r="A688" s="192">
        <v>7120</v>
      </c>
      <c r="B688" s="194" t="s">
        <v>696</v>
      </c>
      <c r="C688" s="180">
        <f>W71</f>
        <v>585362.36999999988</v>
      </c>
      <c r="D688" s="180">
        <f>(D615/D612)*W76</f>
        <v>0</v>
      </c>
      <c r="E688" s="180">
        <f>(E623/E612)*SUM(C688:D688)</f>
        <v>158928.05652692373</v>
      </c>
      <c r="F688" s="180">
        <f>(F624/F612)*W64</f>
        <v>293.89768715848004</v>
      </c>
      <c r="G688" s="180">
        <f>(G625/G612)*W77</f>
        <v>0</v>
      </c>
      <c r="H688" s="180">
        <f>(H628/H612)*W60</f>
        <v>0</v>
      </c>
      <c r="I688" s="180">
        <f>(I629/I612)*W78</f>
        <v>0</v>
      </c>
      <c r="J688" s="180">
        <f>(J630/J612)*W79</f>
        <v>0</v>
      </c>
      <c r="K688" s="180">
        <f>(K644/K612)*W75</f>
        <v>65040.653632708294</v>
      </c>
      <c r="L688" s="180">
        <f>(L647/L612)*W80</f>
        <v>0</v>
      </c>
      <c r="M688" s="180">
        <f t="shared" si="20"/>
        <v>224263</v>
      </c>
      <c r="N688" s="194" t="s">
        <v>697</v>
      </c>
    </row>
    <row r="689" spans="1:14" ht="12.6" customHeight="1" x14ac:dyDescent="0.25">
      <c r="A689" s="192">
        <v>7130</v>
      </c>
      <c r="B689" s="194" t="s">
        <v>698</v>
      </c>
      <c r="C689" s="180">
        <f>X71</f>
        <v>355904.17000000004</v>
      </c>
      <c r="D689" s="180">
        <f>(D615/D612)*X76</f>
        <v>15382.480228636952</v>
      </c>
      <c r="E689" s="180">
        <f>(E623/E612)*SUM(C689:D689)</f>
        <v>100805.70388429477</v>
      </c>
      <c r="F689" s="180">
        <f>(F624/F612)*X64</f>
        <v>2177.9711227909843</v>
      </c>
      <c r="G689" s="180">
        <f>(G625/G612)*X77</f>
        <v>0</v>
      </c>
      <c r="H689" s="180">
        <f>(H628/H612)*X60</f>
        <v>1389.3772158259414</v>
      </c>
      <c r="I689" s="180">
        <f>(I629/I612)*X78</f>
        <v>9466.5604958607491</v>
      </c>
      <c r="J689" s="180">
        <f>(J630/J612)*X79</f>
        <v>0</v>
      </c>
      <c r="K689" s="180">
        <f>(K644/K612)*X75</f>
        <v>215793.85317489051</v>
      </c>
      <c r="L689" s="180">
        <f>(L647/L612)*X80</f>
        <v>1577.84913702171</v>
      </c>
      <c r="M689" s="180">
        <f t="shared" si="20"/>
        <v>346594</v>
      </c>
      <c r="N689" s="194" t="s">
        <v>699</v>
      </c>
    </row>
    <row r="690" spans="1:14" ht="12.6" customHeight="1" x14ac:dyDescent="0.25">
      <c r="A690" s="192">
        <v>7140</v>
      </c>
      <c r="B690" s="194" t="s">
        <v>1249</v>
      </c>
      <c r="C690" s="180">
        <f>Y71</f>
        <v>1433363.6400000001</v>
      </c>
      <c r="D690" s="180">
        <f>(D615/D612)*Y76</f>
        <v>172714.27838594039</v>
      </c>
      <c r="E690" s="180">
        <f>(E623/E612)*SUM(C690:D690)</f>
        <v>436056.11717043718</v>
      </c>
      <c r="F690" s="180">
        <f>(F624/F612)*Y64</f>
        <v>1851.0620043966303</v>
      </c>
      <c r="G690" s="180">
        <f>(G625/G612)*Y77</f>
        <v>0</v>
      </c>
      <c r="H690" s="180">
        <f>(H628/H612)*Y60</f>
        <v>5755.2635807355728</v>
      </c>
      <c r="I690" s="180">
        <f>(I629/I612)*Y78</f>
        <v>104070.09839165358</v>
      </c>
      <c r="J690" s="180">
        <f>(J630/J612)*Y79</f>
        <v>40895.794537548478</v>
      </c>
      <c r="K690" s="180">
        <f>(K644/K612)*Y75</f>
        <v>134887.57706246682</v>
      </c>
      <c r="L690" s="180">
        <f>(L647/L612)*Y80</f>
        <v>526.49368063129452</v>
      </c>
      <c r="M690" s="180">
        <f t="shared" si="20"/>
        <v>896757</v>
      </c>
      <c r="N690" s="194" t="s">
        <v>700</v>
      </c>
    </row>
    <row r="691" spans="1:14" ht="12.6" customHeight="1" x14ac:dyDescent="0.25">
      <c r="A691" s="192">
        <v>7150</v>
      </c>
      <c r="B691" s="194" t="s">
        <v>701</v>
      </c>
      <c r="C691" s="180">
        <f>Z71</f>
        <v>1318318.22</v>
      </c>
      <c r="D691" s="180">
        <f>(D615/D612)*Z76</f>
        <v>153804.83836300558</v>
      </c>
      <c r="E691" s="180">
        <f>(E623/E612)*SUM(C691:D691)</f>
        <v>399686.87538644415</v>
      </c>
      <c r="F691" s="180">
        <f>(F624/F612)*Z64</f>
        <v>289.54569572203809</v>
      </c>
      <c r="G691" s="180">
        <f>(G625/G612)*Z77</f>
        <v>0</v>
      </c>
      <c r="H691" s="180">
        <f>(H628/H612)*Z60</f>
        <v>3070.1404566732731</v>
      </c>
      <c r="I691" s="180">
        <f>(I629/I612)*Z78</f>
        <v>80676.088561647775</v>
      </c>
      <c r="J691" s="180">
        <f>(J630/J612)*Z79</f>
        <v>11634.783037384157</v>
      </c>
      <c r="K691" s="180">
        <f>(K644/K612)*Z75</f>
        <v>130884.44437208533</v>
      </c>
      <c r="L691" s="180">
        <f>(L647/L612)*Z80</f>
        <v>23962.25715240631</v>
      </c>
      <c r="M691" s="180">
        <f t="shared" si="20"/>
        <v>804009</v>
      </c>
      <c r="N691" s="194" t="s">
        <v>702</v>
      </c>
    </row>
    <row r="692" spans="1:14" ht="12.6" customHeight="1" x14ac:dyDescent="0.25">
      <c r="A692" s="192">
        <v>7160</v>
      </c>
      <c r="B692" s="194" t="s">
        <v>703</v>
      </c>
      <c r="C692" s="180">
        <f>AA71</f>
        <v>178368.07000000004</v>
      </c>
      <c r="D692" s="180">
        <f>(D615/D612)*AA76</f>
        <v>32258.65011229612</v>
      </c>
      <c r="E692" s="180">
        <f>(E623/E612)*SUM(C692:D692)</f>
        <v>57185.936431287097</v>
      </c>
      <c r="F692" s="180">
        <f>(F624/F612)*AA64</f>
        <v>1260.2969625983931</v>
      </c>
      <c r="G692" s="180">
        <f>(G625/G612)*AA77</f>
        <v>0</v>
      </c>
      <c r="H692" s="180">
        <f>(H628/H612)*AA60</f>
        <v>610.96449144425708</v>
      </c>
      <c r="I692" s="180">
        <f>(I629/I612)*AA78</f>
        <v>16920.805229783888</v>
      </c>
      <c r="J692" s="180">
        <f>(J630/J612)*AA79</f>
        <v>0</v>
      </c>
      <c r="K692" s="180">
        <f>(K644/K612)*AA75</f>
        <v>18768.843121966012</v>
      </c>
      <c r="L692" s="180">
        <f>(L647/L612)*AA80</f>
        <v>0</v>
      </c>
      <c r="M692" s="180">
        <f t="shared" si="20"/>
        <v>127005</v>
      </c>
      <c r="N692" s="194" t="s">
        <v>704</v>
      </c>
    </row>
    <row r="693" spans="1:14" ht="12.6" customHeight="1" x14ac:dyDescent="0.25">
      <c r="A693" s="192">
        <v>7170</v>
      </c>
      <c r="B693" s="194" t="s">
        <v>115</v>
      </c>
      <c r="C693" s="180">
        <f>AB71</f>
        <v>6379568.6799999997</v>
      </c>
      <c r="D693" s="180">
        <f>(D615/D612)*AB76</f>
        <v>35200.001487918096</v>
      </c>
      <c r="E693" s="180">
        <f>(E623/E612)*SUM(C693:D693)</f>
        <v>1741633.5109116291</v>
      </c>
      <c r="F693" s="180">
        <f>(F624/F612)*AB64</f>
        <v>163932.67894197567</v>
      </c>
      <c r="G693" s="180">
        <f>(G625/G612)*AB77</f>
        <v>0</v>
      </c>
      <c r="H693" s="180">
        <f>(H628/H612)*AB60</f>
        <v>4847.8652135168923</v>
      </c>
      <c r="I693" s="180">
        <f>(I629/I612)*AB78</f>
        <v>18463.648267728786</v>
      </c>
      <c r="J693" s="180">
        <f>(J630/J612)*AB79</f>
        <v>0</v>
      </c>
      <c r="K693" s="180">
        <f>(K644/K612)*AB75</f>
        <v>274844.6040515182</v>
      </c>
      <c r="L693" s="180">
        <f>(L647/L612)*AB80</f>
        <v>0</v>
      </c>
      <c r="M693" s="180">
        <f t="shared" si="20"/>
        <v>2238922</v>
      </c>
      <c r="N693" s="194" t="s">
        <v>705</v>
      </c>
    </row>
    <row r="694" spans="1:14" ht="12.6" customHeight="1" x14ac:dyDescent="0.25">
      <c r="A694" s="192">
        <v>7180</v>
      </c>
      <c r="B694" s="194" t="s">
        <v>706</v>
      </c>
      <c r="C694" s="180">
        <f>AC71</f>
        <v>1099224.27</v>
      </c>
      <c r="D694" s="180">
        <f>(D615/D612)*AC76</f>
        <v>25831.653172671118</v>
      </c>
      <c r="E694" s="180">
        <f>(E623/E612)*SUM(C694:D694)</f>
        <v>305456.85974644503</v>
      </c>
      <c r="F694" s="180">
        <f>(F624/F612)*AC64</f>
        <v>1837.1882480227046</v>
      </c>
      <c r="G694" s="180">
        <f>(G625/G612)*AC77</f>
        <v>0</v>
      </c>
      <c r="H694" s="180">
        <f>(H628/H612)*AC60</f>
        <v>4762.4402944154326</v>
      </c>
      <c r="I694" s="180">
        <f>(I629/I612)*AC78</f>
        <v>13549.617562313601</v>
      </c>
      <c r="J694" s="180">
        <f>(J630/J612)*AC79</f>
        <v>1363.4239082381987</v>
      </c>
      <c r="K694" s="180">
        <f>(K644/K612)*AC75</f>
        <v>43650.358472126827</v>
      </c>
      <c r="L694" s="180">
        <f>(L647/L612)*AC80</f>
        <v>0</v>
      </c>
      <c r="M694" s="180">
        <f t="shared" si="20"/>
        <v>396452</v>
      </c>
      <c r="N694" s="194" t="s">
        <v>707</v>
      </c>
    </row>
    <row r="695" spans="1:14" ht="12.6" customHeight="1" x14ac:dyDescent="0.25">
      <c r="A695" s="192">
        <v>7190</v>
      </c>
      <c r="B695" s="194"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4" t="s">
        <v>708</v>
      </c>
    </row>
    <row r="696" spans="1:14" ht="12.6" customHeight="1" x14ac:dyDescent="0.25">
      <c r="A696" s="192">
        <v>7200</v>
      </c>
      <c r="B696" s="194" t="s">
        <v>709</v>
      </c>
      <c r="C696" s="180">
        <f>AE71</f>
        <v>913152.57</v>
      </c>
      <c r="D696" s="180">
        <f>(D615/D612)*AE76</f>
        <v>119018.53373146268</v>
      </c>
      <c r="E696" s="180">
        <f>(E623/E612)*SUM(C696:D696)</f>
        <v>280238.28644689132</v>
      </c>
      <c r="F696" s="180">
        <f>(F624/F612)*AE64</f>
        <v>725.83160710791879</v>
      </c>
      <c r="G696" s="180">
        <f>(G625/G612)*AE77</f>
        <v>0</v>
      </c>
      <c r="H696" s="180">
        <f>(H628/H612)*AE60</f>
        <v>4616.2480373902208</v>
      </c>
      <c r="I696" s="180">
        <f>(I629/I612)*AE78</f>
        <v>62429.438956495702</v>
      </c>
      <c r="J696" s="180">
        <f>(J630/J612)*AE79</f>
        <v>8541.9228437091206</v>
      </c>
      <c r="K696" s="180">
        <f>(K644/K612)*AE75</f>
        <v>30312.684716961805</v>
      </c>
      <c r="L696" s="180">
        <f>(L647/L612)*AE80</f>
        <v>0</v>
      </c>
      <c r="M696" s="180">
        <f t="shared" si="20"/>
        <v>505883</v>
      </c>
      <c r="N696" s="194" t="s">
        <v>710</v>
      </c>
    </row>
    <row r="697" spans="1:14" ht="12.6" customHeight="1" x14ac:dyDescent="0.25">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 customHeight="1" x14ac:dyDescent="0.25">
      <c r="A698" s="192">
        <v>7230</v>
      </c>
      <c r="B698" s="194" t="s">
        <v>713</v>
      </c>
      <c r="C698" s="180">
        <f>AG71</f>
        <v>2798338.8200000003</v>
      </c>
      <c r="D698" s="180">
        <f>(D615/D612)*AG76</f>
        <v>211409.0755694033</v>
      </c>
      <c r="E698" s="180">
        <f>(E623/E612)*SUM(C698:D698)</f>
        <v>817157.72689461405</v>
      </c>
      <c r="F698" s="180">
        <f>(F624/F612)*AG64</f>
        <v>7319.1534145468468</v>
      </c>
      <c r="G698" s="180">
        <f>(G625/G612)*AG77</f>
        <v>45394.516266888422</v>
      </c>
      <c r="H698" s="180">
        <f>(H628/H612)*AG60</f>
        <v>9680.3484080071776</v>
      </c>
      <c r="I698" s="180">
        <f>(I629/I612)*AG78</f>
        <v>149315.74485918798</v>
      </c>
      <c r="J698" s="180">
        <f>(J630/J612)*AG79</f>
        <v>99047.507543524523</v>
      </c>
      <c r="K698" s="180">
        <f>(K644/K612)*AG75</f>
        <v>402395.99067820481</v>
      </c>
      <c r="L698" s="180">
        <f>(L647/L612)*AG80</f>
        <v>236884.37826351344</v>
      </c>
      <c r="M698" s="180">
        <f t="shared" si="20"/>
        <v>1978604</v>
      </c>
      <c r="N698" s="194" t="s">
        <v>714</v>
      </c>
    </row>
    <row r="699" spans="1:14" ht="12.6" customHeight="1" x14ac:dyDescent="0.25">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 customHeight="1" x14ac:dyDescent="0.25">
      <c r="A700" s="192">
        <v>7250</v>
      </c>
      <c r="B700" s="194" t="s">
        <v>716</v>
      </c>
      <c r="C700" s="180">
        <f>AI71</f>
        <v>152444.55999999997</v>
      </c>
      <c r="D700" s="180">
        <f>(D615/D612)*AI76</f>
        <v>0</v>
      </c>
      <c r="E700" s="180">
        <f>(E623/E612)*SUM(C700:D700)</f>
        <v>41389.263968064799</v>
      </c>
      <c r="F700" s="180">
        <f>(F624/F612)*AI64</f>
        <v>1729.0940574670326</v>
      </c>
      <c r="G700" s="180">
        <f>(G625/G612)*AI77</f>
        <v>5908.1799913520726</v>
      </c>
      <c r="H700" s="180">
        <f>(H628/H612)*AI60</f>
        <v>493.83715973141739</v>
      </c>
      <c r="I700" s="180">
        <f>(I629/I612)*AI78</f>
        <v>0</v>
      </c>
      <c r="J700" s="180">
        <f>(J630/J612)*AI79</f>
        <v>12492.996067297623</v>
      </c>
      <c r="K700" s="180">
        <f>(K644/K612)*AI75</f>
        <v>43.970410376224741</v>
      </c>
      <c r="L700" s="180">
        <f>(L647/L612)*AI80</f>
        <v>15488.644661301434</v>
      </c>
      <c r="M700" s="180">
        <f t="shared" si="20"/>
        <v>77546</v>
      </c>
      <c r="N700" s="194" t="s">
        <v>717</v>
      </c>
    </row>
    <row r="701" spans="1:14" ht="12.6" customHeight="1" x14ac:dyDescent="0.25">
      <c r="A701" s="192">
        <v>7260</v>
      </c>
      <c r="B701" s="194" t="s">
        <v>121</v>
      </c>
      <c r="C701" s="180">
        <f>AJ71</f>
        <v>7045124.4899999993</v>
      </c>
      <c r="D701" s="180">
        <f>(D615/D612)*AJ76</f>
        <v>351573.00874056318</v>
      </c>
      <c r="E701" s="180">
        <f>(E623/E612)*SUM(C701:D701)</f>
        <v>2008230.8300624033</v>
      </c>
      <c r="F701" s="180">
        <f>(F624/F612)*AJ64</f>
        <v>14765.825393879331</v>
      </c>
      <c r="G701" s="180">
        <f>(G625/G612)*AJ77</f>
        <v>0</v>
      </c>
      <c r="H701" s="180">
        <f>(H628/H612)*AJ60</f>
        <v>24036.607393414295</v>
      </c>
      <c r="I701" s="180">
        <f>(I629/I612)*AJ78</f>
        <v>155666.75212797528</v>
      </c>
      <c r="J701" s="180">
        <f>(J630/J612)*AJ79</f>
        <v>8354.7180348669935</v>
      </c>
      <c r="K701" s="180">
        <f>(K644/K612)*AJ75</f>
        <v>174664.95796064069</v>
      </c>
      <c r="L701" s="180">
        <f>(L647/L612)*AJ80</f>
        <v>354021.60719504632</v>
      </c>
      <c r="M701" s="180">
        <f t="shared" si="20"/>
        <v>3091314</v>
      </c>
      <c r="N701" s="194" t="s">
        <v>718</v>
      </c>
    </row>
    <row r="702" spans="1:14" ht="12.6" customHeight="1" x14ac:dyDescent="0.25">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 customHeight="1" x14ac:dyDescent="0.25">
      <c r="A703" s="192">
        <v>7320</v>
      </c>
      <c r="B703" s="194"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106.02542502009031</v>
      </c>
      <c r="L703" s="180">
        <f>(L647/L612)*AL80</f>
        <v>0</v>
      </c>
      <c r="M703" s="180">
        <f t="shared" si="20"/>
        <v>106</v>
      </c>
      <c r="N703" s="194" t="s">
        <v>722</v>
      </c>
    </row>
    <row r="704" spans="1:14" ht="12.6" customHeight="1" x14ac:dyDescent="0.25">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15" ht="12.6" customHeight="1" x14ac:dyDescent="0.25">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15" ht="12.6" customHeight="1" x14ac:dyDescent="0.25">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15" ht="12.6" customHeight="1" x14ac:dyDescent="0.25">
      <c r="A707" s="192">
        <v>7380</v>
      </c>
      <c r="B707" s="194" t="s">
        <v>729</v>
      </c>
      <c r="C707" s="180">
        <f>AP71</f>
        <v>54759.33</v>
      </c>
      <c r="D707" s="180">
        <f>(D615/D612)*AP76</f>
        <v>0</v>
      </c>
      <c r="E707" s="180">
        <f>(E623/E612)*SUM(C707:D707)</f>
        <v>14867.361380979226</v>
      </c>
      <c r="F707" s="180">
        <f>(F624/F612)*AP64</f>
        <v>300.00530218486972</v>
      </c>
      <c r="G707" s="180">
        <f>(G625/G612)*AP77</f>
        <v>0</v>
      </c>
      <c r="H707" s="180">
        <f>(H628/H612)*AP60</f>
        <v>222.22467873589716</v>
      </c>
      <c r="I707" s="180">
        <f>(I629/I612)*AP78</f>
        <v>0</v>
      </c>
      <c r="J707" s="180">
        <f>(J630/J612)*AP79</f>
        <v>0</v>
      </c>
      <c r="K707" s="180">
        <f>(K644/K612)*AP75</f>
        <v>2866.6377336177211</v>
      </c>
      <c r="L707" s="180">
        <f>(L647/L612)*AP80</f>
        <v>8970.455034484954</v>
      </c>
      <c r="M707" s="180">
        <f t="shared" si="20"/>
        <v>27227</v>
      </c>
      <c r="N707" s="194" t="s">
        <v>730</v>
      </c>
    </row>
    <row r="708" spans="1:15" ht="12.6" customHeight="1" x14ac:dyDescent="0.25">
      <c r="A708" s="192">
        <v>7390</v>
      </c>
      <c r="B708" s="194"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4" t="s">
        <v>732</v>
      </c>
    </row>
    <row r="709" spans="1:15" ht="12.6" customHeight="1" x14ac:dyDescent="0.25">
      <c r="A709" s="192">
        <v>7400</v>
      </c>
      <c r="B709" s="194"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4" t="s">
        <v>734</v>
      </c>
    </row>
    <row r="710" spans="1:15" ht="12.6" customHeight="1" x14ac:dyDescent="0.25">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15" ht="12.6" customHeight="1" x14ac:dyDescent="0.25">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15" ht="12.6" customHeight="1" x14ac:dyDescent="0.25">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15" ht="12.6" customHeight="1" x14ac:dyDescent="0.25">
      <c r="A713" s="192">
        <v>7490</v>
      </c>
      <c r="B713" s="194"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5" t="s">
        <v>741</v>
      </c>
    </row>
    <row r="715" spans="1:15" ht="12.6" customHeight="1" x14ac:dyDescent="0.25">
      <c r="C715" s="180">
        <f>SUM(C614:C647)+SUM(C668:C713)</f>
        <v>49392462.529999994</v>
      </c>
      <c r="D715" s="180">
        <f>SUM(D616:D647)+SUM(D668:D713)</f>
        <v>2994395.5199999996</v>
      </c>
      <c r="E715" s="180">
        <f>SUM(E624:E647)+SUM(E668:E713)</f>
        <v>10546754.058898063</v>
      </c>
      <c r="F715" s="180">
        <f>SUM(F625:F648)+SUM(F668:F713)</f>
        <v>231925.50263211134</v>
      </c>
      <c r="G715" s="180">
        <f>SUM(G626:G647)+SUM(G668:G713)</f>
        <v>1187150.2995956766</v>
      </c>
      <c r="H715" s="180">
        <f>SUM(H629:H647)+SUM(H668:H713)</f>
        <v>112843.80281004209</v>
      </c>
      <c r="I715" s="180">
        <f>SUM(I630:I647)+SUM(I668:I713)</f>
        <v>987948.92669025576</v>
      </c>
      <c r="J715" s="180">
        <f>SUM(J631:J647)+SUM(J668:J713)</f>
        <v>273302.67658671492</v>
      </c>
      <c r="K715" s="180">
        <f>SUM(K668:K713)</f>
        <v>2057530.1971409188</v>
      </c>
      <c r="L715" s="180">
        <f>SUM(L668:L713)</f>
        <v>1349314.2758054931</v>
      </c>
      <c r="M715" s="180">
        <f>SUM(M668:M713)</f>
        <v>17004934</v>
      </c>
      <c r="N715" s="194" t="s">
        <v>742</v>
      </c>
    </row>
    <row r="716" spans="1:15" ht="12.6" customHeight="1" x14ac:dyDescent="0.25">
      <c r="C716" s="180">
        <f>CE71</f>
        <v>49392462.530000001</v>
      </c>
      <c r="D716" s="180">
        <f>D615</f>
        <v>2994395.52</v>
      </c>
      <c r="E716" s="180">
        <f>E623</f>
        <v>10546754.058898063</v>
      </c>
      <c r="F716" s="180">
        <f>F624</f>
        <v>231925.50263211137</v>
      </c>
      <c r="G716" s="180">
        <f>G625</f>
        <v>1187150.2995956764</v>
      </c>
      <c r="H716" s="180">
        <f>H628</f>
        <v>112843.80281004208</v>
      </c>
      <c r="I716" s="180">
        <f>I629</f>
        <v>987948.92669025576</v>
      </c>
      <c r="J716" s="180">
        <f>J630</f>
        <v>273302.67658671486</v>
      </c>
      <c r="K716" s="180">
        <f>K644</f>
        <v>2057530.1971409181</v>
      </c>
      <c r="L716" s="180">
        <f>L647</f>
        <v>1349314.2758054934</v>
      </c>
      <c r="M716" s="180">
        <f>C648</f>
        <v>17004933.609999999</v>
      </c>
      <c r="N716" s="194" t="s">
        <v>743</v>
      </c>
    </row>
    <row r="717" spans="1:15" ht="12.6" customHeight="1" x14ac:dyDescent="0.25">
      <c r="O717" s="194"/>
    </row>
    <row r="718" spans="1:15" ht="12.6" customHeight="1" x14ac:dyDescent="0.25">
      <c r="O718" s="194"/>
    </row>
    <row r="719" spans="1:15" ht="12.6" customHeight="1" x14ac:dyDescent="0.25">
      <c r="O719" s="194"/>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76" t="s">
        <v>1263</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1260</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1261</v>
      </c>
      <c r="G12" s="76"/>
      <c r="H12" s="8"/>
      <c r="I12" s="8"/>
      <c r="J12" s="145"/>
    </row>
    <row r="13" spans="2:13" x14ac:dyDescent="0.25">
      <c r="B13" s="144"/>
      <c r="C13" s="8"/>
      <c r="D13" s="8"/>
      <c r="E13" s="8"/>
      <c r="F13" s="76" t="s">
        <v>1262</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0"/>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PeaceHealth United General Medical Center</v>
      </c>
      <c r="F17" s="149"/>
      <c r="G17" s="149"/>
      <c r="H17" s="142"/>
      <c r="I17" s="142"/>
      <c r="J17" s="143"/>
    </row>
    <row r="18" spans="2:10" x14ac:dyDescent="0.25">
      <c r="B18" s="144"/>
      <c r="C18" s="151" t="s">
        <v>1015</v>
      </c>
      <c r="D18" s="151"/>
      <c r="E18" s="8" t="str">
        <f>+"H-"&amp;data!C83</f>
        <v>H-206</v>
      </c>
      <c r="F18" s="76"/>
      <c r="G18" s="76"/>
      <c r="H18" s="8"/>
      <c r="I18" s="8"/>
      <c r="J18" s="145"/>
    </row>
    <row r="19" spans="2:10" x14ac:dyDescent="0.25">
      <c r="B19" s="144"/>
      <c r="C19" s="151" t="s">
        <v>1016</v>
      </c>
      <c r="D19" s="151"/>
      <c r="E19" s="8" t="str">
        <f>+data!C85</f>
        <v>2000 Hospital Drive</v>
      </c>
      <c r="F19" s="76"/>
      <c r="G19" s="76"/>
      <c r="H19" s="8"/>
      <c r="I19" s="8"/>
      <c r="J19" s="145"/>
    </row>
    <row r="20" spans="2:10" x14ac:dyDescent="0.25">
      <c r="B20" s="144"/>
      <c r="C20" s="151" t="s">
        <v>1017</v>
      </c>
      <c r="D20" s="151"/>
      <c r="E20" s="8" t="str">
        <f>+data!C86</f>
        <v>2000 Hospital Drive</v>
      </c>
      <c r="F20" s="76"/>
      <c r="G20" s="76"/>
      <c r="H20" s="8"/>
      <c r="I20" s="8"/>
      <c r="J20" s="145"/>
    </row>
    <row r="21" spans="2:10" x14ac:dyDescent="0.25">
      <c r="B21" s="144"/>
      <c r="C21" s="151" t="s">
        <v>1018</v>
      </c>
      <c r="D21" s="151"/>
      <c r="E21" s="8" t="str">
        <f>+data!C87</f>
        <v>Sedro-Woolley, WA  98284</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1020</v>
      </c>
      <c r="C27" s="120"/>
      <c r="D27" s="120"/>
      <c r="E27" s="120"/>
      <c r="F27" s="120"/>
      <c r="G27" s="120"/>
      <c r="H27" s="120"/>
      <c r="I27" s="120"/>
      <c r="J27" s="156"/>
    </row>
    <row r="28" spans="2:10" x14ac:dyDescent="0.25">
      <c r="B28" s="144" t="str">
        <f>+"by the Department of Health for the fiscal year ended "&amp;data!C82&amp;"."</f>
        <v>by the Department of Health for the fiscal year ended 06/30/2018.</v>
      </c>
      <c r="C28" s="8"/>
      <c r="D28" s="8"/>
      <c r="E28" s="8"/>
      <c r="F28" s="8"/>
      <c r="G28" s="8"/>
      <c r="H28" s="8"/>
      <c r="I28" s="8"/>
      <c r="J28" s="145"/>
    </row>
    <row r="29" spans="2:10" x14ac:dyDescent="0.25">
      <c r="B29" s="144" t="s">
        <v>1021</v>
      </c>
      <c r="C29" s="8"/>
      <c r="D29" s="8"/>
      <c r="E29" s="8"/>
      <c r="F29" s="8"/>
      <c r="G29" s="8"/>
      <c r="H29" s="8"/>
      <c r="I29" s="8"/>
      <c r="J29" s="145"/>
    </row>
    <row r="30" spans="2:10" x14ac:dyDescent="0.25">
      <c r="B30" s="157" t="s">
        <v>1022</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1284</v>
      </c>
      <c r="C34" s="70"/>
      <c r="D34" s="70"/>
      <c r="E34" s="70"/>
      <c r="F34" s="153"/>
      <c r="G34" s="70"/>
      <c r="H34" s="70"/>
      <c r="I34" s="70"/>
      <c r="J34" s="154"/>
    </row>
    <row r="35" spans="2:10" x14ac:dyDescent="0.25">
      <c r="B35" s="152" t="s">
        <v>1023</v>
      </c>
      <c r="C35" s="70"/>
      <c r="D35" s="70"/>
      <c r="E35" s="70"/>
      <c r="F35" s="153"/>
      <c r="G35" s="70"/>
      <c r="H35" s="70"/>
      <c r="I35" s="70"/>
      <c r="J35" s="154"/>
    </row>
    <row r="36" spans="2:10" x14ac:dyDescent="0.25">
      <c r="B36" s="152" t="s">
        <v>1024</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1285</v>
      </c>
      <c r="C39" s="119"/>
      <c r="D39" s="119"/>
      <c r="E39" s="119"/>
      <c r="F39" s="119"/>
      <c r="G39" s="119"/>
      <c r="H39" s="119"/>
      <c r="I39" s="119"/>
      <c r="J39" s="158"/>
    </row>
    <row r="40" spans="2:10" x14ac:dyDescent="0.25">
      <c r="B40" s="152" t="s">
        <v>1025</v>
      </c>
      <c r="C40" s="70"/>
      <c r="D40" s="70"/>
      <c r="E40" s="70"/>
      <c r="F40" s="153"/>
      <c r="G40" s="70"/>
      <c r="H40" s="70"/>
      <c r="I40" s="70"/>
      <c r="J40" s="154"/>
    </row>
    <row r="41" spans="2:10" x14ac:dyDescent="0.25">
      <c r="B41" s="152" t="s">
        <v>1023</v>
      </c>
      <c r="C41" s="70"/>
      <c r="D41" s="70"/>
      <c r="E41" s="70"/>
      <c r="F41" s="153"/>
      <c r="G41" s="70"/>
      <c r="H41" s="70"/>
      <c r="I41" s="70"/>
      <c r="J41" s="154"/>
    </row>
    <row r="42" spans="2:10" ht="15.6" thickBot="1" x14ac:dyDescent="0.3">
      <c r="B42" s="160" t="s">
        <v>1024</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1026</v>
      </c>
      <c r="H1" s="7"/>
    </row>
    <row r="2" spans="1:13" ht="20.100000000000001" customHeight="1" x14ac:dyDescent="0.25">
      <c r="A2" s="6" t="s">
        <v>1027</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06/30/2018</v>
      </c>
      <c r="C4" s="38"/>
      <c r="D4" s="120"/>
      <c r="E4" s="70"/>
      <c r="F4" s="127" t="str">
        <f>"License Number:  "&amp;"H-"&amp;FIXED(data!C83,0)</f>
        <v>License Number:  H-206</v>
      </c>
      <c r="G4" s="24"/>
      <c r="H4" s="7"/>
    </row>
    <row r="5" spans="1:13" ht="20.100000000000001" customHeight="1" x14ac:dyDescent="0.25">
      <c r="A5" s="13">
        <v>2</v>
      </c>
      <c r="B5" s="49" t="s">
        <v>257</v>
      </c>
      <c r="C5" s="24"/>
      <c r="D5" s="127" t="str">
        <f>"  "&amp;data!C84</f>
        <v xml:space="preserve">  PeaceHealth United General Medical Center</v>
      </c>
      <c r="E5" s="70"/>
      <c r="F5" s="70"/>
      <c r="G5" s="24"/>
      <c r="H5" s="7"/>
    </row>
    <row r="6" spans="1:13" ht="20.100000000000001" customHeight="1" x14ac:dyDescent="0.25">
      <c r="A6" s="13">
        <v>3</v>
      </c>
      <c r="B6" s="49" t="s">
        <v>259</v>
      </c>
      <c r="C6" s="24"/>
      <c r="D6" s="127" t="str">
        <f>"  "&amp;data!C88</f>
        <v xml:space="preserve">  Skagit</v>
      </c>
      <c r="E6" s="70"/>
      <c r="F6" s="70"/>
      <c r="G6" s="24"/>
      <c r="H6" s="7"/>
    </row>
    <row r="7" spans="1:13" ht="20.100000000000001" customHeight="1" x14ac:dyDescent="0.25">
      <c r="A7" s="13">
        <v>4</v>
      </c>
      <c r="B7" s="49" t="s">
        <v>1028</v>
      </c>
      <c r="C7" s="24"/>
      <c r="D7" s="127" t="str">
        <f>"  "&amp;data!C89</f>
        <v xml:space="preserve">  Dale Zender</v>
      </c>
      <c r="E7" s="70"/>
      <c r="F7" s="70"/>
      <c r="G7" s="24"/>
      <c r="H7" s="7"/>
    </row>
    <row r="8" spans="1:13" ht="20.100000000000001" customHeight="1" x14ac:dyDescent="0.25">
      <c r="A8" s="13">
        <v>5</v>
      </c>
      <c r="B8" s="49" t="s">
        <v>1029</v>
      </c>
      <c r="C8" s="24"/>
      <c r="D8" s="127" t="str">
        <f>"  "&amp;data!C90</f>
        <v xml:space="preserve">  Eric Brettner</v>
      </c>
      <c r="E8" s="70"/>
      <c r="F8" s="70"/>
      <c r="G8" s="24"/>
      <c r="H8" s="7"/>
    </row>
    <row r="9" spans="1:13" ht="20.100000000000001" customHeight="1" x14ac:dyDescent="0.25">
      <c r="A9" s="13">
        <v>6</v>
      </c>
      <c r="B9" s="49" t="s">
        <v>1030</v>
      </c>
      <c r="C9" s="24"/>
      <c r="D9" s="127" t="str">
        <f>"  "&amp;data!C91</f>
        <v xml:space="preserve">  N/A</v>
      </c>
      <c r="E9" s="70"/>
      <c r="F9" s="70"/>
      <c r="G9" s="24"/>
      <c r="H9" s="7"/>
    </row>
    <row r="10" spans="1:13" ht="20.100000000000001" customHeight="1" x14ac:dyDescent="0.25">
      <c r="A10" s="13">
        <v>7</v>
      </c>
      <c r="B10" s="49" t="s">
        <v>1031</v>
      </c>
      <c r="C10" s="24"/>
      <c r="D10" s="127" t="str">
        <f>"  "&amp;data!C92</f>
        <v xml:space="preserve">  360-856-6021</v>
      </c>
      <c r="E10" s="70"/>
      <c r="F10" s="70"/>
      <c r="G10" s="24"/>
      <c r="H10" s="7"/>
    </row>
    <row r="11" spans="1:13" ht="20.100000000000001" customHeight="1" x14ac:dyDescent="0.25">
      <c r="A11" s="13">
        <v>8</v>
      </c>
      <c r="B11" s="49" t="s">
        <v>1032</v>
      </c>
      <c r="C11" s="24"/>
      <c r="D11" s="127" t="str">
        <f>"  "&amp;data!C93</f>
        <v xml:space="preserve">  360-856-7204</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1033</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1034</v>
      </c>
      <c r="E16" s="15" t="str">
        <f>IF(data!C104&gt;0," X","")</f>
        <v/>
      </c>
      <c r="F16" s="129" t="s">
        <v>272</v>
      </c>
      <c r="G16" s="24"/>
      <c r="H16" s="7"/>
    </row>
    <row r="17" spans="1:9" ht="20.100000000000001" customHeight="1" x14ac:dyDescent="0.25">
      <c r="A17" s="111" t="str">
        <f>IF(data!C98&gt;0," X","")</f>
        <v/>
      </c>
      <c r="B17" s="14" t="s">
        <v>259</v>
      </c>
      <c r="C17" s="15" t="str">
        <f>IF(data!C102&gt;0," X","")</f>
        <v xml:space="preserve"> X</v>
      </c>
      <c r="D17" s="22" t="s">
        <v>349</v>
      </c>
      <c r="E17" s="15" t="str">
        <f>IF(data!C105&gt;0," X","")</f>
        <v/>
      </c>
      <c r="F17" s="129" t="s">
        <v>273</v>
      </c>
      <c r="G17" s="24"/>
      <c r="H17" s="7"/>
    </row>
    <row r="18" spans="1:9" ht="20.100000000000001" customHeight="1" x14ac:dyDescent="0.25">
      <c r="A18" s="130"/>
      <c r="B18" s="14" t="s">
        <v>1035</v>
      </c>
      <c r="C18" s="24"/>
      <c r="D18" s="24"/>
      <c r="E18" s="15" t="str">
        <f>IF(data!C106&gt;0," X","")</f>
        <v/>
      </c>
      <c r="F18" s="129" t="s">
        <v>274</v>
      </c>
      <c r="G18" s="24"/>
      <c r="H18" s="7"/>
    </row>
    <row r="19" spans="1:9" ht="20.100000000000001" customHeight="1" x14ac:dyDescent="0.25">
      <c r="A19" s="111" t="str">
        <f>IF(data!C99&gt;0," X","")</f>
        <v/>
      </c>
      <c r="B19" s="22" t="s">
        <v>1036</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1037</v>
      </c>
      <c r="C22" s="38"/>
      <c r="D22" s="38"/>
      <c r="E22" s="38"/>
      <c r="F22" s="111" t="s">
        <v>277</v>
      </c>
      <c r="G22" s="15" t="s">
        <v>215</v>
      </c>
      <c r="H22" s="7"/>
    </row>
    <row r="23" spans="1:9" ht="20.100000000000001" customHeight="1" x14ac:dyDescent="0.25">
      <c r="A23" s="130"/>
      <c r="B23" s="49" t="s">
        <v>1038</v>
      </c>
      <c r="C23" s="38"/>
      <c r="D23" s="38"/>
      <c r="E23" s="38"/>
      <c r="F23" s="13">
        <f>data!C111</f>
        <v>633</v>
      </c>
      <c r="G23" s="21">
        <f>data!D111</f>
        <v>2075</v>
      </c>
      <c r="H23" s="7"/>
    </row>
    <row r="24" spans="1:9" ht="20.100000000000001" customHeight="1" x14ac:dyDescent="0.25">
      <c r="A24" s="130"/>
      <c r="B24" s="49" t="s">
        <v>1039</v>
      </c>
      <c r="C24" s="38"/>
      <c r="D24" s="38"/>
      <c r="E24" s="38"/>
      <c r="F24" s="13">
        <f>data!C112</f>
        <v>97</v>
      </c>
      <c r="G24" s="21">
        <f>data!D112</f>
        <v>1489</v>
      </c>
      <c r="H24" s="7"/>
    </row>
    <row r="25" spans="1:9" ht="20.100000000000001" customHeight="1" x14ac:dyDescent="0.25">
      <c r="A25" s="130"/>
      <c r="B25" s="49" t="s">
        <v>1040</v>
      </c>
      <c r="C25" s="38"/>
      <c r="D25" s="38"/>
      <c r="E25" s="38"/>
      <c r="F25" s="13">
        <f>data!C113</f>
        <v>0</v>
      </c>
      <c r="G25" s="21">
        <f>data!D113</f>
        <v>0</v>
      </c>
      <c r="H25" s="7"/>
    </row>
    <row r="26" spans="1:9" ht="20.100000000000001" customHeight="1" x14ac:dyDescent="0.25">
      <c r="A26" s="13">
        <v>11</v>
      </c>
      <c r="B26" s="49" t="s">
        <v>281</v>
      </c>
      <c r="C26" s="38"/>
      <c r="D26" s="38"/>
      <c r="E26" s="38"/>
      <c r="F26" s="13">
        <f>data!C114</f>
        <v>0</v>
      </c>
      <c r="G26" s="13">
        <f>data!D114</f>
        <v>0</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1041</v>
      </c>
      <c r="C29" s="24"/>
      <c r="D29" s="15" t="s">
        <v>167</v>
      </c>
      <c r="E29" s="97" t="s">
        <v>1041</v>
      </c>
      <c r="F29" s="24"/>
      <c r="G29" s="15" t="s">
        <v>167</v>
      </c>
      <c r="H29" s="7"/>
    </row>
    <row r="30" spans="1:9" ht="20.100000000000001" customHeight="1" x14ac:dyDescent="0.25">
      <c r="A30" s="130"/>
      <c r="B30" s="49" t="s">
        <v>283</v>
      </c>
      <c r="C30" s="24"/>
      <c r="D30" s="21">
        <f>data!C116</f>
        <v>0</v>
      </c>
      <c r="E30" s="49" t="s">
        <v>288</v>
      </c>
      <c r="F30" s="24"/>
      <c r="G30" s="21">
        <f>data!C123</f>
        <v>0</v>
      </c>
      <c r="H30" s="7"/>
    </row>
    <row r="31" spans="1:9" ht="20.100000000000001" customHeight="1" x14ac:dyDescent="0.25">
      <c r="A31" s="130"/>
      <c r="B31" s="97" t="s">
        <v>1042</v>
      </c>
      <c r="C31" s="24"/>
      <c r="D31" s="21">
        <f>data!C117</f>
        <v>0</v>
      </c>
      <c r="E31" s="49" t="s">
        <v>289</v>
      </c>
      <c r="F31" s="24"/>
      <c r="G31" s="21">
        <f>data!C124</f>
        <v>0</v>
      </c>
      <c r="H31" s="7"/>
    </row>
    <row r="32" spans="1:9" ht="20.100000000000001" customHeight="1" x14ac:dyDescent="0.25">
      <c r="A32" s="130"/>
      <c r="B32" s="97" t="s">
        <v>1043</v>
      </c>
      <c r="C32" s="24"/>
      <c r="D32" s="21">
        <f>data!C118</f>
        <v>25</v>
      </c>
      <c r="E32" s="49" t="s">
        <v>1044</v>
      </c>
      <c r="F32" s="24"/>
      <c r="G32" s="21">
        <f>data!C125</f>
        <v>0</v>
      </c>
      <c r="H32" s="7"/>
    </row>
    <row r="33" spans="1:8" ht="20.100000000000001" customHeight="1" x14ac:dyDescent="0.25">
      <c r="A33" s="130"/>
      <c r="B33" s="97" t="s">
        <v>1045</v>
      </c>
      <c r="C33" s="24"/>
      <c r="D33" s="21">
        <f>data!C119</f>
        <v>0</v>
      </c>
      <c r="E33" s="49" t="s">
        <v>1046</v>
      </c>
      <c r="F33" s="24"/>
      <c r="G33" s="21">
        <f>data!C126</f>
        <v>0</v>
      </c>
      <c r="H33" s="7"/>
    </row>
    <row r="34" spans="1:8" ht="20.100000000000001" customHeight="1" x14ac:dyDescent="0.25">
      <c r="A34" s="130"/>
      <c r="B34" s="97" t="s">
        <v>1047</v>
      </c>
      <c r="C34" s="24"/>
      <c r="D34" s="21">
        <f>data!C120</f>
        <v>0</v>
      </c>
      <c r="E34" s="49" t="s">
        <v>291</v>
      </c>
      <c r="F34" s="24"/>
      <c r="G34" s="21">
        <f>data!E127</f>
        <v>25</v>
      </c>
      <c r="H34" s="7"/>
    </row>
    <row r="35" spans="1:8" ht="20.100000000000001" customHeight="1" x14ac:dyDescent="0.25">
      <c r="A35" s="130"/>
      <c r="B35" s="97" t="s">
        <v>1048</v>
      </c>
      <c r="C35" s="24"/>
      <c r="D35" s="21">
        <f>data!C121</f>
        <v>0</v>
      </c>
      <c r="E35" s="49" t="s">
        <v>1049</v>
      </c>
      <c r="F35" s="27"/>
      <c r="G35" s="21"/>
      <c r="H35" s="7"/>
    </row>
    <row r="36" spans="1:8" ht="20.100000000000001" customHeight="1" x14ac:dyDescent="0.25">
      <c r="A36" s="130"/>
      <c r="B36" s="49" t="s">
        <v>97</v>
      </c>
      <c r="C36" s="24"/>
      <c r="D36" s="21">
        <f>data!C122</f>
        <v>0</v>
      </c>
      <c r="E36" s="49" t="s">
        <v>292</v>
      </c>
      <c r="F36" s="24"/>
      <c r="G36" s="21">
        <f>data!C128</f>
        <v>25</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1050</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1051</v>
      </c>
      <c r="B1" s="8"/>
      <c r="C1" s="8"/>
      <c r="D1" s="8"/>
      <c r="E1" s="8"/>
      <c r="F1" s="8"/>
      <c r="G1" s="165" t="s">
        <v>1052</v>
      </c>
    </row>
    <row r="2" spans="1:13" ht="20.100000000000001" customHeight="1" x14ac:dyDescent="0.25">
      <c r="A2" s="105" t="str">
        <f>"Hospital Name: "&amp;data!C84</f>
        <v>Hospital Name: PeaceHealth United General Medical Center</v>
      </c>
      <c r="B2" s="8"/>
      <c r="C2" s="8"/>
      <c r="D2" s="8"/>
      <c r="E2" s="8"/>
      <c r="F2" s="11"/>
      <c r="G2" s="76" t="s">
        <v>1053</v>
      </c>
    </row>
    <row r="3" spans="1:13" ht="20.100000000000001" customHeight="1" x14ac:dyDescent="0.25">
      <c r="A3" s="8"/>
      <c r="B3" s="8"/>
      <c r="C3" s="8"/>
      <c r="D3" s="8"/>
      <c r="E3" s="8"/>
      <c r="F3" s="8"/>
      <c r="G3" s="106" t="str">
        <f>"FYE: "&amp;data!C82</f>
        <v>FYE: 06/30/2018</v>
      </c>
    </row>
    <row r="4" spans="1:13" ht="20.100000000000001" customHeight="1" x14ac:dyDescent="0.25">
      <c r="A4" s="107" t="s">
        <v>1054</v>
      </c>
      <c r="B4" s="108"/>
      <c r="C4" s="108"/>
      <c r="D4" s="108"/>
      <c r="E4" s="108"/>
      <c r="F4" s="108"/>
      <c r="G4" s="95"/>
    </row>
    <row r="5" spans="1:13" ht="20.100000000000001" customHeight="1" x14ac:dyDescent="0.25">
      <c r="A5" s="42"/>
      <c r="B5" s="35" t="s">
        <v>1055</v>
      </c>
      <c r="C5" s="36"/>
      <c r="D5" s="36"/>
      <c r="E5" s="109" t="s">
        <v>302</v>
      </c>
      <c r="F5" s="36"/>
      <c r="G5" s="36"/>
    </row>
    <row r="6" spans="1:13" ht="20.100000000000001" customHeight="1" x14ac:dyDescent="0.25">
      <c r="A6" s="110" t="s">
        <v>489</v>
      </c>
      <c r="B6" s="15" t="s">
        <v>277</v>
      </c>
      <c r="C6" s="15" t="s">
        <v>1056</v>
      </c>
      <c r="D6" s="15" t="s">
        <v>298</v>
      </c>
      <c r="E6" s="15" t="s">
        <v>168</v>
      </c>
      <c r="F6" s="15" t="s">
        <v>131</v>
      </c>
      <c r="G6" s="15" t="s">
        <v>203</v>
      </c>
    </row>
    <row r="7" spans="1:13" ht="20.100000000000001" customHeight="1" x14ac:dyDescent="0.25">
      <c r="A7" s="23" t="s">
        <v>296</v>
      </c>
      <c r="B7" s="48">
        <f>data!B138</f>
        <v>467</v>
      </c>
      <c r="C7" s="48">
        <f>data!B139</f>
        <v>1609</v>
      </c>
      <c r="D7" s="48">
        <f>data!B140</f>
        <v>13022.304609483499</v>
      </c>
      <c r="E7" s="48">
        <f>data!B141</f>
        <v>11031877</v>
      </c>
      <c r="F7" s="48">
        <f>data!B142</f>
        <v>49810345</v>
      </c>
      <c r="G7" s="48">
        <f>data!B141+data!B142</f>
        <v>60842222</v>
      </c>
    </row>
    <row r="8" spans="1:13" ht="20.100000000000001" customHeight="1" x14ac:dyDescent="0.25">
      <c r="A8" s="23" t="s">
        <v>297</v>
      </c>
      <c r="B8" s="48">
        <f>data!C138</f>
        <v>92</v>
      </c>
      <c r="C8" s="48">
        <f>data!C139</f>
        <v>270</v>
      </c>
      <c r="D8" s="48">
        <f>data!C140</f>
        <v>7526.487930692414</v>
      </c>
      <c r="E8" s="48">
        <f>data!C141</f>
        <v>3147405</v>
      </c>
      <c r="F8" s="48">
        <f>data!C142</f>
        <v>21171096</v>
      </c>
      <c r="G8" s="48">
        <f>data!C141+data!C142</f>
        <v>24318501</v>
      </c>
    </row>
    <row r="9" spans="1:13" ht="20.100000000000001" customHeight="1" x14ac:dyDescent="0.25">
      <c r="A9" s="23" t="s">
        <v>1057</v>
      </c>
      <c r="B9" s="48">
        <f>data!D138</f>
        <v>74</v>
      </c>
      <c r="C9" s="48">
        <f>data!D139</f>
        <v>196</v>
      </c>
      <c r="D9" s="48">
        <f>data!D140</f>
        <v>9703.2074598240852</v>
      </c>
      <c r="E9" s="48">
        <f>data!D141</f>
        <v>2846819.1999999993</v>
      </c>
      <c r="F9" s="48">
        <f>data!D142</f>
        <v>32265728.129999995</v>
      </c>
      <c r="G9" s="48">
        <f>data!D141+data!D142</f>
        <v>35112547.329999998</v>
      </c>
    </row>
    <row r="10" spans="1:13" ht="20.100000000000001" customHeight="1" x14ac:dyDescent="0.25">
      <c r="A10" s="111" t="s">
        <v>203</v>
      </c>
      <c r="B10" s="48">
        <f>data!E138</f>
        <v>633</v>
      </c>
      <c r="C10" s="48">
        <f>data!E139</f>
        <v>2075</v>
      </c>
      <c r="D10" s="48">
        <f>data!E140</f>
        <v>30252</v>
      </c>
      <c r="E10" s="48">
        <f>data!E141</f>
        <v>17026101.199999999</v>
      </c>
      <c r="F10" s="48">
        <f>data!E142</f>
        <v>103247169.13</v>
      </c>
      <c r="G10" s="48">
        <f>data!E141+data!E142</f>
        <v>120273270.33</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1058</v>
      </c>
      <c r="B13" s="5"/>
      <c r="C13" s="5"/>
      <c r="D13" s="5"/>
      <c r="E13" s="5"/>
      <c r="F13" s="5"/>
      <c r="G13" s="116"/>
    </row>
    <row r="14" spans="1:13" ht="20.100000000000001" customHeight="1" x14ac:dyDescent="0.25">
      <c r="A14" s="42"/>
      <c r="B14" s="117" t="s">
        <v>1055</v>
      </c>
      <c r="C14" s="34"/>
      <c r="D14" s="34"/>
      <c r="E14" s="117" t="s">
        <v>302</v>
      </c>
      <c r="F14" s="34"/>
      <c r="G14" s="34"/>
    </row>
    <row r="15" spans="1:13" ht="20.100000000000001" customHeight="1" x14ac:dyDescent="0.25">
      <c r="A15" s="110" t="s">
        <v>489</v>
      </c>
      <c r="B15" s="15" t="s">
        <v>277</v>
      </c>
      <c r="C15" s="15" t="s">
        <v>1056</v>
      </c>
      <c r="D15" s="15" t="s">
        <v>298</v>
      </c>
      <c r="E15" s="15" t="s">
        <v>168</v>
      </c>
      <c r="F15" s="15" t="s">
        <v>131</v>
      </c>
      <c r="G15" s="15" t="s">
        <v>203</v>
      </c>
      <c r="M15" s="180"/>
    </row>
    <row r="16" spans="1:13" ht="20.100000000000001" customHeight="1" x14ac:dyDescent="0.25">
      <c r="A16" s="23" t="s">
        <v>296</v>
      </c>
      <c r="B16" s="48">
        <f>data!B144</f>
        <v>65</v>
      </c>
      <c r="C16" s="48">
        <f>data!B145</f>
        <v>866</v>
      </c>
      <c r="D16" s="48">
        <f>data!B146</f>
        <v>0</v>
      </c>
      <c r="E16" s="48">
        <f>data!B147</f>
        <v>916097.2684797768</v>
      </c>
      <c r="F16" s="48">
        <f>data!B148</f>
        <v>0</v>
      </c>
      <c r="G16" s="48">
        <f>data!B147+data!B148</f>
        <v>916097.2684797768</v>
      </c>
    </row>
    <row r="17" spans="1:7" ht="20.100000000000001" customHeight="1" x14ac:dyDescent="0.25">
      <c r="A17" s="23" t="s">
        <v>297</v>
      </c>
      <c r="B17" s="48">
        <f>data!C144</f>
        <v>28</v>
      </c>
      <c r="C17" s="48">
        <f>data!C145</f>
        <v>582</v>
      </c>
      <c r="D17" s="48">
        <f>data!C146</f>
        <v>0</v>
      </c>
      <c r="E17" s="48">
        <f>data!C147</f>
        <v>609265.17015341704</v>
      </c>
      <c r="F17" s="48">
        <f>data!C148</f>
        <v>0</v>
      </c>
      <c r="G17" s="48">
        <f>data!C147+data!C148</f>
        <v>609265.17015341704</v>
      </c>
    </row>
    <row r="18" spans="1:7" ht="20.100000000000001" customHeight="1" x14ac:dyDescent="0.25">
      <c r="A18" s="23" t="s">
        <v>1057</v>
      </c>
      <c r="B18" s="48">
        <f>data!D144</f>
        <v>4</v>
      </c>
      <c r="C18" s="48">
        <f>data!D145</f>
        <v>41</v>
      </c>
      <c r="D18" s="48">
        <f>data!D146</f>
        <v>0</v>
      </c>
      <c r="E18" s="48">
        <f>data!D147</f>
        <v>51688.561366806141</v>
      </c>
      <c r="F18" s="48">
        <f>data!D148</f>
        <v>0</v>
      </c>
      <c r="G18" s="48">
        <f>data!D147+data!D148</f>
        <v>51688.561366806141</v>
      </c>
    </row>
    <row r="19" spans="1:7" ht="20.100000000000001" customHeight="1" x14ac:dyDescent="0.25">
      <c r="A19" s="111" t="s">
        <v>203</v>
      </c>
      <c r="B19" s="48">
        <f>data!E144</f>
        <v>97</v>
      </c>
      <c r="C19" s="48">
        <f>data!E145</f>
        <v>1489</v>
      </c>
      <c r="D19" s="48">
        <f>data!E146</f>
        <v>0</v>
      </c>
      <c r="E19" s="48">
        <f>data!E147</f>
        <v>1577050.9999999998</v>
      </c>
      <c r="F19" s="48">
        <f>data!E148</f>
        <v>0</v>
      </c>
      <c r="G19" s="48">
        <f>data!E147+data!E148</f>
        <v>1577050.9999999998</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1059</v>
      </c>
      <c r="B22" s="5"/>
      <c r="C22" s="5"/>
      <c r="D22" s="5"/>
      <c r="E22" s="5"/>
      <c r="F22" s="5"/>
      <c r="G22" s="116"/>
    </row>
    <row r="23" spans="1:7" ht="20.100000000000001" customHeight="1" x14ac:dyDescent="0.25">
      <c r="A23" s="42"/>
      <c r="B23" s="35" t="s">
        <v>1055</v>
      </c>
      <c r="C23" s="36"/>
      <c r="D23" s="36"/>
      <c r="E23" s="35" t="s">
        <v>302</v>
      </c>
      <c r="F23" s="36"/>
      <c r="G23" s="36"/>
    </row>
    <row r="24" spans="1:7" ht="20.100000000000001" customHeight="1" x14ac:dyDescent="0.25">
      <c r="A24" s="110" t="s">
        <v>489</v>
      </c>
      <c r="B24" s="15" t="s">
        <v>277</v>
      </c>
      <c r="C24" s="15" t="s">
        <v>1056</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1057</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1060</v>
      </c>
      <c r="B31" s="119"/>
      <c r="C31" s="70"/>
      <c r="D31" s="120"/>
      <c r="E31" s="120"/>
      <c r="F31" s="120"/>
      <c r="G31" s="121"/>
    </row>
    <row r="32" spans="1:7" ht="20.100000000000001" customHeight="1" x14ac:dyDescent="0.25">
      <c r="A32" s="122"/>
      <c r="B32" s="65" t="s">
        <v>1061</v>
      </c>
      <c r="C32" s="123">
        <f>data!B157</f>
        <v>3589927</v>
      </c>
      <c r="D32" s="70"/>
      <c r="E32" s="70"/>
      <c r="F32" s="70"/>
      <c r="G32" s="27"/>
    </row>
    <row r="33" spans="1:7" ht="20.100000000000001" customHeight="1" x14ac:dyDescent="0.25">
      <c r="A33" s="122"/>
      <c r="B33" s="124" t="s">
        <v>1062</v>
      </c>
      <c r="C33" s="125">
        <f>data!C157</f>
        <v>4122301</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1063</v>
      </c>
    </row>
    <row r="2" spans="1:13" ht="20.100000000000001" customHeight="1" x14ac:dyDescent="0.25">
      <c r="A2" s="94"/>
      <c r="B2" s="8"/>
      <c r="C2" s="8"/>
    </row>
    <row r="3" spans="1:13" ht="20.100000000000001" customHeight="1" x14ac:dyDescent="0.25">
      <c r="A3" s="29" t="str">
        <f>"Hospital: "&amp;data!C84</f>
        <v>Hospital: PeaceHealth United General Medical Center</v>
      </c>
      <c r="B3" s="30"/>
      <c r="C3" s="31" t="str">
        <f>"FYE: "&amp;data!C82</f>
        <v>FYE: 06/30/2018</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1064</v>
      </c>
      <c r="C6" s="13">
        <f>data!C165</f>
        <v>1322346.8499999999</v>
      </c>
    </row>
    <row r="7" spans="1:13" ht="20.100000000000001" customHeight="1" x14ac:dyDescent="0.25">
      <c r="A7" s="40">
        <v>3</v>
      </c>
      <c r="B7" s="97" t="s">
        <v>308</v>
      </c>
      <c r="C7" s="13">
        <f>data!C166</f>
        <v>15455.160000000003</v>
      </c>
    </row>
    <row r="8" spans="1:13" ht="20.100000000000001" customHeight="1" x14ac:dyDescent="0.25">
      <c r="A8" s="40">
        <v>4</v>
      </c>
      <c r="B8" s="49" t="s">
        <v>309</v>
      </c>
      <c r="C8" s="13">
        <f>data!C167</f>
        <v>7861.69</v>
      </c>
    </row>
    <row r="9" spans="1:13" ht="20.100000000000001" customHeight="1" x14ac:dyDescent="0.25">
      <c r="A9" s="40">
        <v>5</v>
      </c>
      <c r="B9" s="49" t="s">
        <v>310</v>
      </c>
      <c r="C9" s="13">
        <f>data!C168</f>
        <v>2251826.41</v>
      </c>
    </row>
    <row r="10" spans="1:13" ht="20.100000000000001" customHeight="1" x14ac:dyDescent="0.25">
      <c r="A10" s="40">
        <v>6</v>
      </c>
      <c r="B10" s="49" t="s">
        <v>311</v>
      </c>
      <c r="C10" s="13">
        <f>data!C169</f>
        <v>10346.389999999996</v>
      </c>
    </row>
    <row r="11" spans="1:13" ht="20.100000000000001" customHeight="1" x14ac:dyDescent="0.25">
      <c r="A11" s="40">
        <v>7</v>
      </c>
      <c r="B11" s="49" t="s">
        <v>312</v>
      </c>
      <c r="C11" s="13">
        <f>data!C170</f>
        <v>1070511.78</v>
      </c>
    </row>
    <row r="12" spans="1:13" ht="20.100000000000001" customHeight="1" x14ac:dyDescent="0.25">
      <c r="A12" s="40">
        <v>8</v>
      </c>
      <c r="B12" s="49" t="s">
        <v>313</v>
      </c>
      <c r="C12" s="13">
        <f>data!C171</f>
        <v>132912.31</v>
      </c>
    </row>
    <row r="13" spans="1:13" ht="20.100000000000001" customHeight="1" x14ac:dyDescent="0.25">
      <c r="A13" s="40">
        <v>9</v>
      </c>
      <c r="B13" s="49" t="s">
        <v>313</v>
      </c>
      <c r="C13" s="13">
        <f>data!C172</f>
        <v>0</v>
      </c>
    </row>
    <row r="14" spans="1:13" ht="20.100000000000001" customHeight="1" x14ac:dyDescent="0.25">
      <c r="A14" s="40">
        <v>10</v>
      </c>
      <c r="B14" s="49" t="s">
        <v>1065</v>
      </c>
      <c r="C14" s="13">
        <f>data!D173</f>
        <v>4811260.59</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1066</v>
      </c>
      <c r="C18" s="13">
        <f>data!C175</f>
        <v>628945.84999999986</v>
      </c>
    </row>
    <row r="19" spans="1:3" ht="20.100000000000001" customHeight="1" x14ac:dyDescent="0.25">
      <c r="A19" s="13">
        <v>13</v>
      </c>
      <c r="B19" s="49" t="s">
        <v>1067</v>
      </c>
      <c r="C19" s="13">
        <f>data!C176</f>
        <v>117471.9</v>
      </c>
    </row>
    <row r="20" spans="1:3" ht="20.100000000000001" customHeight="1" x14ac:dyDescent="0.25">
      <c r="A20" s="13">
        <v>14</v>
      </c>
      <c r="B20" s="49" t="s">
        <v>1068</v>
      </c>
      <c r="C20" s="13">
        <f>data!D177</f>
        <v>746417.74999999988</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1069</v>
      </c>
      <c r="C24" s="104"/>
    </row>
    <row r="25" spans="1:3" ht="20.100000000000001" customHeight="1" x14ac:dyDescent="0.25">
      <c r="A25" s="13">
        <v>17</v>
      </c>
      <c r="B25" s="49" t="s">
        <v>1070</v>
      </c>
      <c r="C25" s="13">
        <f>data!C179</f>
        <v>170687.63999999996</v>
      </c>
    </row>
    <row r="26" spans="1:3" ht="20.100000000000001" customHeight="1" x14ac:dyDescent="0.25">
      <c r="A26" s="13">
        <v>18</v>
      </c>
      <c r="B26" s="49" t="s">
        <v>319</v>
      </c>
      <c r="C26" s="13">
        <f>data!C180</f>
        <v>96942.109999999986</v>
      </c>
    </row>
    <row r="27" spans="1:3" ht="20.100000000000001" customHeight="1" x14ac:dyDescent="0.25">
      <c r="A27" s="13">
        <v>19</v>
      </c>
      <c r="B27" s="49" t="s">
        <v>1071</v>
      </c>
      <c r="C27" s="13">
        <f>data!D181</f>
        <v>267629.74999999994</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1072</v>
      </c>
      <c r="C30" s="34"/>
    </row>
    <row r="31" spans="1:3" ht="20.100000000000001" customHeight="1" x14ac:dyDescent="0.25">
      <c r="A31" s="13">
        <v>21</v>
      </c>
      <c r="B31" s="49" t="s">
        <v>321</v>
      </c>
      <c r="C31" s="13">
        <f>data!C183</f>
        <v>79847</v>
      </c>
    </row>
    <row r="32" spans="1:3" ht="20.100000000000001" customHeight="1" x14ac:dyDescent="0.25">
      <c r="A32" s="13">
        <v>22</v>
      </c>
      <c r="B32" s="49" t="s">
        <v>1073</v>
      </c>
      <c r="C32" s="13">
        <f>data!C184</f>
        <v>86349.38</v>
      </c>
    </row>
    <row r="33" spans="1:3" ht="20.100000000000001" customHeight="1" x14ac:dyDescent="0.25">
      <c r="A33" s="13">
        <v>23</v>
      </c>
      <c r="B33" s="49" t="s">
        <v>132</v>
      </c>
      <c r="C33" s="13">
        <f>data!C185</f>
        <v>0</v>
      </c>
    </row>
    <row r="34" spans="1:3" ht="20.100000000000001" customHeight="1" x14ac:dyDescent="0.25">
      <c r="A34" s="13">
        <v>24</v>
      </c>
      <c r="B34" s="49" t="s">
        <v>1074</v>
      </c>
      <c r="C34" s="13">
        <f>data!D186</f>
        <v>166196.38</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1075</v>
      </c>
      <c r="C38" s="13">
        <f>data!C188</f>
        <v>0</v>
      </c>
    </row>
    <row r="39" spans="1:3" ht="20.100000000000001" customHeight="1" x14ac:dyDescent="0.25">
      <c r="A39" s="13">
        <v>27</v>
      </c>
      <c r="B39" s="49" t="s">
        <v>325</v>
      </c>
      <c r="C39" s="13">
        <f>data!C189</f>
        <v>2581.5299999999997</v>
      </c>
    </row>
    <row r="40" spans="1:3" ht="20.100000000000001" customHeight="1" x14ac:dyDescent="0.25">
      <c r="A40" s="13">
        <v>28</v>
      </c>
      <c r="B40" s="49" t="s">
        <v>1076</v>
      </c>
      <c r="C40" s="13">
        <f>data!D190</f>
        <v>2581.5299999999997</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1077</v>
      </c>
    </row>
    <row r="2" spans="1:13" ht="20.100000000000001" customHeight="1" x14ac:dyDescent="0.25">
      <c r="A2" s="8"/>
      <c r="B2" s="8"/>
      <c r="C2" s="8"/>
      <c r="D2" s="8"/>
      <c r="E2" s="8"/>
      <c r="F2" s="8"/>
    </row>
    <row r="3" spans="1:13" ht="20.100000000000001" customHeight="1" x14ac:dyDescent="0.25">
      <c r="A3" s="10" t="str">
        <f>"Hospital: "&amp;data!C84</f>
        <v>Hospital: PeaceHealth United General Medical Center</v>
      </c>
      <c r="B3" s="8"/>
      <c r="C3" s="8"/>
      <c r="E3" s="11"/>
      <c r="F3" s="12" t="str">
        <f>" FYE: "&amp;data!C82</f>
        <v xml:space="preserve"> FYE: 06/30/2018</v>
      </c>
    </row>
    <row r="4" spans="1:13" ht="20.100000000000001" customHeight="1" x14ac:dyDescent="0.25">
      <c r="A4" s="39" t="s">
        <v>327</v>
      </c>
      <c r="B4" s="36"/>
      <c r="C4" s="36"/>
      <c r="D4" s="71"/>
      <c r="E4" s="71"/>
      <c r="F4" s="36"/>
    </row>
    <row r="5" spans="1:13" ht="20.100000000000001" customHeight="1" x14ac:dyDescent="0.25">
      <c r="A5" s="42"/>
      <c r="B5" s="52"/>
      <c r="C5" s="72" t="s">
        <v>1078</v>
      </c>
      <c r="D5" s="47"/>
      <c r="E5" s="47"/>
      <c r="F5" s="72" t="s">
        <v>1079</v>
      </c>
    </row>
    <row r="6" spans="1:13" ht="20.100000000000001" customHeight="1" x14ac:dyDescent="0.25">
      <c r="A6" s="19"/>
      <c r="B6" s="20"/>
      <c r="C6" s="18" t="s">
        <v>1080</v>
      </c>
      <c r="D6" s="18" t="s">
        <v>329</v>
      </c>
      <c r="E6" s="18" t="s">
        <v>1081</v>
      </c>
      <c r="F6" s="18" t="s">
        <v>1080</v>
      </c>
    </row>
    <row r="7" spans="1:13" ht="20.100000000000001" customHeight="1" x14ac:dyDescent="0.25">
      <c r="A7" s="13">
        <v>1</v>
      </c>
      <c r="B7" s="14" t="s">
        <v>332</v>
      </c>
      <c r="C7" s="21">
        <f>data!B195</f>
        <v>0</v>
      </c>
      <c r="D7" s="21">
        <f>data!C195</f>
        <v>0</v>
      </c>
      <c r="E7" s="21">
        <f>data!D195</f>
        <v>0</v>
      </c>
      <c r="F7" s="21">
        <f>data!E195</f>
        <v>0</v>
      </c>
    </row>
    <row r="8" spans="1:13" ht="20.100000000000001" customHeight="1" x14ac:dyDescent="0.25">
      <c r="A8" s="13">
        <v>2</v>
      </c>
      <c r="B8" s="14" t="s">
        <v>333</v>
      </c>
      <c r="C8" s="21">
        <f>data!B196</f>
        <v>0</v>
      </c>
      <c r="D8" s="21">
        <f>data!C196</f>
        <v>0</v>
      </c>
      <c r="E8" s="21">
        <f>data!D196</f>
        <v>0</v>
      </c>
      <c r="F8" s="21">
        <f>data!E196</f>
        <v>0</v>
      </c>
    </row>
    <row r="9" spans="1:13" ht="20.100000000000001" customHeight="1" x14ac:dyDescent="0.25">
      <c r="A9" s="13">
        <v>3</v>
      </c>
      <c r="B9" s="14" t="s">
        <v>334</v>
      </c>
      <c r="C9" s="21">
        <f>data!B197</f>
        <v>0</v>
      </c>
      <c r="D9" s="21">
        <f>data!C197</f>
        <v>0</v>
      </c>
      <c r="E9" s="21">
        <f>data!D197</f>
        <v>0</v>
      </c>
      <c r="F9" s="21">
        <f>data!E197</f>
        <v>0</v>
      </c>
    </row>
    <row r="10" spans="1:13" ht="20.100000000000001" customHeight="1" x14ac:dyDescent="0.25">
      <c r="A10" s="13">
        <v>4</v>
      </c>
      <c r="B10" s="14" t="s">
        <v>1082</v>
      </c>
      <c r="C10" s="21">
        <f>data!B198</f>
        <v>0</v>
      </c>
      <c r="D10" s="21">
        <f>data!C198</f>
        <v>0</v>
      </c>
      <c r="E10" s="21">
        <f>data!D198</f>
        <v>0</v>
      </c>
      <c r="F10" s="21">
        <f>data!E198</f>
        <v>0</v>
      </c>
    </row>
    <row r="11" spans="1:13" ht="20.100000000000001" customHeight="1" x14ac:dyDescent="0.25">
      <c r="A11" s="13">
        <v>5</v>
      </c>
      <c r="B11" s="14" t="s">
        <v>1083</v>
      </c>
      <c r="C11" s="21">
        <f>data!B199</f>
        <v>0</v>
      </c>
      <c r="D11" s="21">
        <f>data!C199</f>
        <v>25165.5</v>
      </c>
      <c r="E11" s="21">
        <f>data!D199</f>
        <v>0</v>
      </c>
      <c r="F11" s="21">
        <f>data!E199</f>
        <v>25165.5</v>
      </c>
    </row>
    <row r="12" spans="1:13" ht="20.100000000000001" customHeight="1" x14ac:dyDescent="0.25">
      <c r="A12" s="13">
        <v>6</v>
      </c>
      <c r="B12" s="14" t="s">
        <v>1084</v>
      </c>
      <c r="C12" s="21">
        <f>data!B200</f>
        <v>2993627.0100000002</v>
      </c>
      <c r="D12" s="21">
        <f>data!C200</f>
        <v>1625226.1599999988</v>
      </c>
      <c r="E12" s="21">
        <f>data!D200</f>
        <v>0</v>
      </c>
      <c r="F12" s="21">
        <f>data!E200</f>
        <v>4618853.169999999</v>
      </c>
    </row>
    <row r="13" spans="1:13" ht="20.100000000000001" customHeight="1" x14ac:dyDescent="0.25">
      <c r="A13" s="13">
        <v>7</v>
      </c>
      <c r="B13" s="14" t="s">
        <v>1085</v>
      </c>
      <c r="C13" s="21">
        <f>data!B201</f>
        <v>0</v>
      </c>
      <c r="D13" s="21">
        <f>data!C201</f>
        <v>0</v>
      </c>
      <c r="E13" s="21">
        <f>data!D201</f>
        <v>0</v>
      </c>
      <c r="F13" s="21">
        <f>data!E201</f>
        <v>0</v>
      </c>
    </row>
    <row r="14" spans="1:13" ht="20.100000000000001" customHeight="1" x14ac:dyDescent="0.25">
      <c r="A14" s="13">
        <v>8</v>
      </c>
      <c r="B14" s="14" t="s">
        <v>339</v>
      </c>
      <c r="C14" s="21">
        <f>data!B202</f>
        <v>193248.97999999998</v>
      </c>
      <c r="D14" s="21">
        <f>data!C202</f>
        <v>68384</v>
      </c>
      <c r="E14" s="21">
        <f>data!D202</f>
        <v>0</v>
      </c>
      <c r="F14" s="21">
        <f>data!E202</f>
        <v>261632.97999999998</v>
      </c>
    </row>
    <row r="15" spans="1:13" ht="20.100000000000001" customHeight="1" x14ac:dyDescent="0.25">
      <c r="A15" s="13">
        <v>9</v>
      </c>
      <c r="B15" s="14" t="s">
        <v>1086</v>
      </c>
      <c r="C15" s="21">
        <f>data!B203</f>
        <v>65378.160000000033</v>
      </c>
      <c r="D15" s="21">
        <f>data!C203</f>
        <v>948356.12</v>
      </c>
      <c r="E15" s="21">
        <f>data!D203</f>
        <v>0</v>
      </c>
      <c r="F15" s="21">
        <f>data!E203</f>
        <v>1013734.28</v>
      </c>
      <c r="M15" s="260"/>
    </row>
    <row r="16" spans="1:13" ht="20.100000000000001" customHeight="1" x14ac:dyDescent="0.25">
      <c r="A16" s="13">
        <v>10</v>
      </c>
      <c r="B16" s="14" t="s">
        <v>661</v>
      </c>
      <c r="C16" s="21">
        <f>data!B204</f>
        <v>3252254.1500000004</v>
      </c>
      <c r="D16" s="21">
        <f>data!C204</f>
        <v>2667131.7799999989</v>
      </c>
      <c r="E16" s="21">
        <f>data!D204</f>
        <v>0</v>
      </c>
      <c r="F16" s="21">
        <f>data!E204</f>
        <v>5919385.9299999988</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1078</v>
      </c>
      <c r="D21" s="76" t="s">
        <v>203</v>
      </c>
      <c r="E21" s="25"/>
      <c r="F21" s="18" t="s">
        <v>1079</v>
      </c>
    </row>
    <row r="22" spans="1:6" ht="20.100000000000001" customHeight="1" x14ac:dyDescent="0.25">
      <c r="A22" s="75"/>
      <c r="B22" s="44"/>
      <c r="C22" s="18" t="s">
        <v>1080</v>
      </c>
      <c r="D22" s="18" t="s">
        <v>1087</v>
      </c>
      <c r="E22" s="18" t="s">
        <v>1081</v>
      </c>
      <c r="F22" s="18" t="s">
        <v>1080</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0</v>
      </c>
      <c r="D24" s="21">
        <f>data!C209</f>
        <v>0</v>
      </c>
      <c r="E24" s="21">
        <f>data!D209</f>
        <v>0</v>
      </c>
      <c r="F24" s="21">
        <f>data!E209</f>
        <v>0</v>
      </c>
    </row>
    <row r="25" spans="1:6" ht="20.100000000000001" customHeight="1" x14ac:dyDescent="0.25">
      <c r="A25" s="13">
        <v>13</v>
      </c>
      <c r="B25" s="14" t="s">
        <v>334</v>
      </c>
      <c r="C25" s="21">
        <f>data!B210</f>
        <v>0</v>
      </c>
      <c r="D25" s="21">
        <f>data!C210</f>
        <v>0</v>
      </c>
      <c r="E25" s="21">
        <f>data!D210</f>
        <v>0</v>
      </c>
      <c r="F25" s="21">
        <f>data!E210</f>
        <v>0</v>
      </c>
    </row>
    <row r="26" spans="1:6" ht="20.100000000000001" customHeight="1" x14ac:dyDescent="0.25">
      <c r="A26" s="13">
        <v>14</v>
      </c>
      <c r="B26" s="14" t="s">
        <v>1082</v>
      </c>
      <c r="C26" s="21">
        <f>data!B211</f>
        <v>0</v>
      </c>
      <c r="D26" s="21">
        <f>data!C211</f>
        <v>0</v>
      </c>
      <c r="E26" s="21">
        <f>data!D211</f>
        <v>0</v>
      </c>
      <c r="F26" s="21">
        <f>data!E211</f>
        <v>0</v>
      </c>
    </row>
    <row r="27" spans="1:6" ht="20.100000000000001" customHeight="1" x14ac:dyDescent="0.25">
      <c r="A27" s="13">
        <v>15</v>
      </c>
      <c r="B27" s="14" t="s">
        <v>1083</v>
      </c>
      <c r="C27" s="21">
        <f>data!B212</f>
        <v>0</v>
      </c>
      <c r="D27" s="21">
        <f>data!C212</f>
        <v>935.11000000000013</v>
      </c>
      <c r="E27" s="21">
        <f>data!D212</f>
        <v>0</v>
      </c>
      <c r="F27" s="21">
        <f>data!E212</f>
        <v>935.11000000000013</v>
      </c>
    </row>
    <row r="28" spans="1:6" ht="20.100000000000001" customHeight="1" x14ac:dyDescent="0.25">
      <c r="A28" s="13">
        <v>16</v>
      </c>
      <c r="B28" s="14" t="s">
        <v>1084</v>
      </c>
      <c r="C28" s="21">
        <f>data!B213</f>
        <v>1097212.5299999998</v>
      </c>
      <c r="D28" s="21">
        <f>data!C213</f>
        <v>673030.56</v>
      </c>
      <c r="E28" s="21">
        <f>data!D213</f>
        <v>0</v>
      </c>
      <c r="F28" s="21">
        <f>data!E213</f>
        <v>1770243.0899999999</v>
      </c>
    </row>
    <row r="29" spans="1:6" ht="20.100000000000001" customHeight="1" x14ac:dyDescent="0.25">
      <c r="A29" s="13">
        <v>17</v>
      </c>
      <c r="B29" s="14" t="s">
        <v>1085</v>
      </c>
      <c r="C29" s="21">
        <f>data!B214</f>
        <v>0</v>
      </c>
      <c r="D29" s="21">
        <f>data!C214</f>
        <v>0</v>
      </c>
      <c r="E29" s="21">
        <f>data!D214</f>
        <v>0</v>
      </c>
      <c r="F29" s="21">
        <f>data!E214</f>
        <v>0</v>
      </c>
    </row>
    <row r="30" spans="1:6" ht="20.100000000000001" customHeight="1" x14ac:dyDescent="0.25">
      <c r="A30" s="13">
        <v>18</v>
      </c>
      <c r="B30" s="14" t="s">
        <v>339</v>
      </c>
      <c r="C30" s="21">
        <f>data!B215</f>
        <v>26055.639999999996</v>
      </c>
      <c r="D30" s="21">
        <f>data!C215</f>
        <v>19071.250000000004</v>
      </c>
      <c r="E30" s="21">
        <f>data!D215</f>
        <v>0</v>
      </c>
      <c r="F30" s="21">
        <f>data!E215</f>
        <v>45126.89</v>
      </c>
    </row>
    <row r="31" spans="1:6" ht="20.100000000000001" customHeight="1" x14ac:dyDescent="0.25">
      <c r="A31" s="13">
        <v>19</v>
      </c>
      <c r="B31" s="14" t="s">
        <v>1086</v>
      </c>
      <c r="C31" s="21">
        <f>data!B216</f>
        <v>0</v>
      </c>
      <c r="D31" s="21">
        <f>data!C216</f>
        <v>0</v>
      </c>
      <c r="E31" s="21">
        <f>data!D216</f>
        <v>0</v>
      </c>
      <c r="F31" s="21">
        <f>data!E216</f>
        <v>0</v>
      </c>
    </row>
    <row r="32" spans="1:6" ht="20.100000000000001" customHeight="1" x14ac:dyDescent="0.25">
      <c r="A32" s="13">
        <v>20</v>
      </c>
      <c r="B32" s="14" t="s">
        <v>661</v>
      </c>
      <c r="C32" s="21">
        <f>data!B217</f>
        <v>1123268.1699999997</v>
      </c>
      <c r="D32" s="21">
        <f>data!C217</f>
        <v>693036.92</v>
      </c>
      <c r="E32" s="21">
        <f>data!D217</f>
        <v>0</v>
      </c>
      <c r="F32" s="21">
        <f>data!E217</f>
        <v>1816305.0899999999</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1088</v>
      </c>
      <c r="B1" s="6"/>
      <c r="C1" s="6"/>
      <c r="D1" s="169" t="s">
        <v>1089</v>
      </c>
    </row>
    <row r="2" spans="1:13" ht="20.100000000000001" customHeight="1" x14ac:dyDescent="0.25">
      <c r="A2" s="29" t="str">
        <f>"Hospital: "&amp;data!C84</f>
        <v>Hospital: PeaceHealth United General Medical Center</v>
      </c>
      <c r="B2" s="30"/>
      <c r="C2" s="30"/>
      <c r="D2" s="31" t="str">
        <f>"FYE: "&amp;data!C82</f>
        <v>FYE: 06/30/2018</v>
      </c>
    </row>
    <row r="3" spans="1:13" ht="20.100000000000001" customHeight="1" x14ac:dyDescent="0.25">
      <c r="A3" s="42"/>
      <c r="B3" s="52"/>
      <c r="C3" s="52"/>
      <c r="D3" s="52"/>
    </row>
    <row r="4" spans="1:13" ht="20.100000000000001" customHeight="1" x14ac:dyDescent="0.25">
      <c r="A4" s="53"/>
      <c r="B4" s="41" t="s">
        <v>1090</v>
      </c>
      <c r="C4" s="41" t="s">
        <v>1091</v>
      </c>
      <c r="D4" s="54"/>
    </row>
    <row r="5" spans="1:13" ht="20.100000000000001" customHeight="1" x14ac:dyDescent="0.25">
      <c r="A5" s="102">
        <v>1</v>
      </c>
      <c r="B5" s="55"/>
      <c r="C5" s="22" t="s">
        <v>1254</v>
      </c>
      <c r="D5" s="14">
        <f>data!D221</f>
        <v>2510653.7500000005</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32018451.079999998</v>
      </c>
    </row>
    <row r="8" spans="1:13" ht="20.100000000000001" customHeight="1" x14ac:dyDescent="0.25">
      <c r="A8" s="13">
        <v>4</v>
      </c>
      <c r="B8" s="55">
        <v>5820</v>
      </c>
      <c r="C8" s="14" t="s">
        <v>297</v>
      </c>
      <c r="D8" s="14">
        <f>data!C224</f>
        <v>15093680.939999998</v>
      </c>
    </row>
    <row r="9" spans="1:13" ht="20.100000000000001" customHeight="1" x14ac:dyDescent="0.25">
      <c r="A9" s="13">
        <v>5</v>
      </c>
      <c r="B9" s="55">
        <v>5830</v>
      </c>
      <c r="C9" s="14" t="s">
        <v>309</v>
      </c>
      <c r="D9" s="14">
        <f>data!C225</f>
        <v>856158.78766668285</v>
      </c>
    </row>
    <row r="10" spans="1:13" ht="20.100000000000001" customHeight="1" x14ac:dyDescent="0.25">
      <c r="A10" s="13">
        <v>6</v>
      </c>
      <c r="B10" s="55">
        <v>5840</v>
      </c>
      <c r="C10" s="14" t="s">
        <v>347</v>
      </c>
      <c r="D10" s="14">
        <f>data!C226</f>
        <v>1074731.0499999998</v>
      </c>
    </row>
    <row r="11" spans="1:13" ht="20.100000000000001" customHeight="1" x14ac:dyDescent="0.25">
      <c r="A11" s="13">
        <v>7</v>
      </c>
      <c r="B11" s="55">
        <v>5850</v>
      </c>
      <c r="C11" s="14" t="s">
        <v>1092</v>
      </c>
      <c r="D11" s="14">
        <f>data!C227</f>
        <v>10590784.5043881</v>
      </c>
    </row>
    <row r="12" spans="1:13" ht="20.100000000000001" customHeight="1" x14ac:dyDescent="0.25">
      <c r="A12" s="13">
        <v>8</v>
      </c>
      <c r="B12" s="55">
        <v>5860</v>
      </c>
      <c r="C12" s="14" t="s">
        <v>132</v>
      </c>
      <c r="D12" s="14">
        <f>data!C228</f>
        <v>0</v>
      </c>
    </row>
    <row r="13" spans="1:13" ht="20.100000000000001" customHeight="1" x14ac:dyDescent="0.25">
      <c r="A13" s="23">
        <v>9</v>
      </c>
      <c r="B13" s="24"/>
      <c r="C13" s="14" t="s">
        <v>1093</v>
      </c>
      <c r="D13" s="14">
        <f>data!D229</f>
        <v>59633806.36205478</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1094</v>
      </c>
      <c r="D16" s="140">
        <f>+data!C231</f>
        <v>3606</v>
      </c>
      <c r="M16" s="260"/>
    </row>
    <row r="17" spans="1:4" ht="20.100000000000001" customHeight="1" x14ac:dyDescent="0.25">
      <c r="A17" s="23">
        <v>13</v>
      </c>
      <c r="B17" s="58"/>
      <c r="C17" s="45"/>
      <c r="D17" s="83"/>
    </row>
    <row r="18" spans="1:4" ht="20.100000000000001" customHeight="1" x14ac:dyDescent="0.25">
      <c r="A18" s="13">
        <v>14</v>
      </c>
      <c r="B18" s="59">
        <v>5900</v>
      </c>
      <c r="C18" s="14" t="s">
        <v>353</v>
      </c>
      <c r="D18" s="60">
        <f>data!C233</f>
        <v>322540</v>
      </c>
    </row>
    <row r="19" spans="1:4" ht="20.100000000000001" customHeight="1" x14ac:dyDescent="0.25">
      <c r="A19" s="61">
        <v>15</v>
      </c>
      <c r="B19" s="55">
        <v>5910</v>
      </c>
      <c r="C19" s="22" t="s">
        <v>1095</v>
      </c>
      <c r="D19" s="14">
        <f>data!C234</f>
        <v>1890276</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1096</v>
      </c>
      <c r="D22" s="14">
        <f>data!D236</f>
        <v>2212816</v>
      </c>
    </row>
    <row r="23" spans="1:4" ht="20.100000000000001" customHeight="1" x14ac:dyDescent="0.25">
      <c r="A23" s="62">
        <v>19</v>
      </c>
      <c r="B23" s="58"/>
      <c r="C23" s="58"/>
      <c r="D23" s="25"/>
    </row>
    <row r="24" spans="1:4" ht="20.100000000000001" customHeight="1" x14ac:dyDescent="0.25">
      <c r="A24" s="266">
        <v>20</v>
      </c>
      <c r="B24" s="55">
        <v>5970</v>
      </c>
      <c r="C24" s="14" t="s">
        <v>357</v>
      </c>
      <c r="D24" s="14">
        <f>data!C238</f>
        <v>1033510.3079452188</v>
      </c>
    </row>
    <row r="25" spans="1:4" ht="20.100000000000001" customHeight="1" x14ac:dyDescent="0.25">
      <c r="A25" s="62">
        <v>21</v>
      </c>
      <c r="B25" s="30"/>
      <c r="C25" s="30"/>
      <c r="D25" s="25"/>
    </row>
    <row r="26" spans="1:4" ht="20.100000000000001" customHeight="1" x14ac:dyDescent="0.25">
      <c r="A26" s="23">
        <v>22</v>
      </c>
      <c r="B26" s="55">
        <v>5980</v>
      </c>
      <c r="C26" s="14" t="s">
        <v>1097</v>
      </c>
      <c r="D26" s="14">
        <f>data!C239</f>
        <v>0</v>
      </c>
    </row>
    <row r="27" spans="1:4" ht="20.100000000000001" customHeight="1" x14ac:dyDescent="0.25">
      <c r="A27" s="64">
        <v>23</v>
      </c>
      <c r="B27" s="63" t="s">
        <v>1098</v>
      </c>
      <c r="C27" s="56"/>
      <c r="D27" s="14">
        <f>data!D242</f>
        <v>65390786.420000002</v>
      </c>
    </row>
    <row r="28" spans="1:4" ht="20.100000000000001" customHeight="1" x14ac:dyDescent="0.25">
      <c r="A28" s="126">
        <v>24</v>
      </c>
      <c r="B28" s="65" t="s">
        <v>1099</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zoomScale="75" workbookViewId="0"/>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1100</v>
      </c>
      <c r="B1" s="5"/>
      <c r="C1" s="6"/>
    </row>
    <row r="2" spans="1:13" ht="20.100000000000001" customHeight="1" x14ac:dyDescent="0.25">
      <c r="A2" s="4"/>
      <c r="B2" s="5"/>
      <c r="C2" s="167" t="s">
        <v>1101</v>
      </c>
    </row>
    <row r="3" spans="1:13" ht="20.100000000000001" customHeight="1" x14ac:dyDescent="0.25">
      <c r="A3" s="29" t="str">
        <f>"HOSPITAL: "&amp;data!C84</f>
        <v>HOSPITAL: PeaceHealth United General Medical Center</v>
      </c>
      <c r="B3" s="30"/>
      <c r="C3" s="31" t="str">
        <f>" FYE: "&amp;data!C82</f>
        <v xml:space="preserve"> FYE: 06/30/2018</v>
      </c>
    </row>
    <row r="4" spans="1:13" ht="20.100000000000001" customHeight="1" x14ac:dyDescent="0.25">
      <c r="A4" s="32"/>
      <c r="B4" s="33" t="s">
        <v>1102</v>
      </c>
      <c r="C4" s="34"/>
    </row>
    <row r="5" spans="1:13" ht="20.100000000000001" customHeight="1" x14ac:dyDescent="0.25">
      <c r="A5" s="23">
        <v>1</v>
      </c>
      <c r="B5" s="35" t="s">
        <v>361</v>
      </c>
      <c r="C5" s="36"/>
    </row>
    <row r="6" spans="1:13" ht="20.100000000000001" customHeight="1" x14ac:dyDescent="0.25">
      <c r="A6" s="13">
        <v>2</v>
      </c>
      <c r="B6" s="14" t="s">
        <v>362</v>
      </c>
      <c r="C6" s="21">
        <f>data!C250</f>
        <v>1623361.7999999973</v>
      </c>
    </row>
    <row r="7" spans="1:13" ht="20.100000000000001" customHeight="1" x14ac:dyDescent="0.25">
      <c r="A7" s="13">
        <v>3</v>
      </c>
      <c r="B7" s="14" t="s">
        <v>363</v>
      </c>
      <c r="C7" s="21">
        <f>data!C251</f>
        <v>0</v>
      </c>
    </row>
    <row r="8" spans="1:13" ht="20.100000000000001" customHeight="1" x14ac:dyDescent="0.25">
      <c r="A8" s="13">
        <v>4</v>
      </c>
      <c r="B8" s="14" t="s">
        <v>364</v>
      </c>
      <c r="C8" s="21">
        <f>data!C252</f>
        <v>18391486.690000005</v>
      </c>
    </row>
    <row r="9" spans="1:13" ht="20.100000000000001" customHeight="1" x14ac:dyDescent="0.25">
      <c r="A9" s="13">
        <v>5</v>
      </c>
      <c r="B9" s="14" t="s">
        <v>1103</v>
      </c>
      <c r="C9" s="21">
        <f>data!C253</f>
        <v>11025759.189999999</v>
      </c>
    </row>
    <row r="10" spans="1:13" ht="20.100000000000001" customHeight="1" x14ac:dyDescent="0.25">
      <c r="A10" s="13">
        <v>6</v>
      </c>
      <c r="B10" s="14" t="s">
        <v>1104</v>
      </c>
      <c r="C10" s="21">
        <f>data!C254</f>
        <v>0</v>
      </c>
    </row>
    <row r="11" spans="1:13" ht="20.100000000000001" customHeight="1" x14ac:dyDescent="0.25">
      <c r="A11" s="13">
        <v>7</v>
      </c>
      <c r="B11" s="14" t="s">
        <v>1105</v>
      </c>
      <c r="C11" s="21">
        <f>data!C255</f>
        <v>-1810702.4899999972</v>
      </c>
    </row>
    <row r="12" spans="1:13" ht="20.100000000000001" customHeight="1" x14ac:dyDescent="0.25">
      <c r="A12" s="13">
        <v>8</v>
      </c>
      <c r="B12" s="14" t="s">
        <v>367</v>
      </c>
      <c r="C12" s="21">
        <f>data!C256</f>
        <v>0</v>
      </c>
    </row>
    <row r="13" spans="1:13" ht="20.100000000000001" customHeight="1" x14ac:dyDescent="0.25">
      <c r="A13" s="13">
        <v>9</v>
      </c>
      <c r="B13" s="14" t="s">
        <v>368</v>
      </c>
      <c r="C13" s="21">
        <f>data!C257</f>
        <v>1411506.5700000008</v>
      </c>
    </row>
    <row r="14" spans="1:13" ht="20.100000000000001" customHeight="1" x14ac:dyDescent="0.25">
      <c r="A14" s="13">
        <v>10</v>
      </c>
      <c r="B14" s="14" t="s">
        <v>369</v>
      </c>
      <c r="C14" s="21">
        <f>data!C258</f>
        <v>0</v>
      </c>
    </row>
    <row r="15" spans="1:13" ht="20.100000000000001" customHeight="1" x14ac:dyDescent="0.25">
      <c r="A15" s="13">
        <v>11</v>
      </c>
      <c r="B15" s="14" t="s">
        <v>1106</v>
      </c>
      <c r="C15" s="21">
        <f>data!C259</f>
        <v>0</v>
      </c>
      <c r="M15" s="260"/>
    </row>
    <row r="16" spans="1:13" ht="20.100000000000001" customHeight="1" x14ac:dyDescent="0.25">
      <c r="A16" s="13">
        <v>12</v>
      </c>
      <c r="B16" s="14" t="s">
        <v>1107</v>
      </c>
      <c r="C16" s="21">
        <f>data!D260</f>
        <v>8589893.3800000064</v>
      </c>
    </row>
    <row r="17" spans="1:3" ht="20.100000000000001" customHeight="1" x14ac:dyDescent="0.25">
      <c r="A17" s="13">
        <v>13</v>
      </c>
      <c r="B17" s="24"/>
      <c r="C17" s="24"/>
    </row>
    <row r="18" spans="1:3" ht="20.100000000000001" customHeight="1" x14ac:dyDescent="0.25">
      <c r="A18" s="13">
        <v>14</v>
      </c>
      <c r="B18" s="37" t="s">
        <v>1108</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1109</v>
      </c>
      <c r="C22" s="21">
        <f>data!D265</f>
        <v>0</v>
      </c>
    </row>
    <row r="23" spans="1:3" ht="20.100000000000001" customHeight="1" x14ac:dyDescent="0.25">
      <c r="A23" s="13">
        <v>19</v>
      </c>
      <c r="B23" s="38"/>
      <c r="C23" s="24"/>
    </row>
    <row r="24" spans="1:3" ht="20.100000000000001" customHeight="1" x14ac:dyDescent="0.25">
      <c r="A24" s="13">
        <v>20</v>
      </c>
      <c r="B24" s="37" t="s">
        <v>1110</v>
      </c>
      <c r="C24" s="36"/>
    </row>
    <row r="25" spans="1:3" ht="20.100000000000001" customHeight="1" x14ac:dyDescent="0.25">
      <c r="A25" s="13">
        <v>21</v>
      </c>
      <c r="B25" s="14" t="s">
        <v>332</v>
      </c>
      <c r="C25" s="21">
        <f>data!C267</f>
        <v>0</v>
      </c>
    </row>
    <row r="26" spans="1:3" ht="20.100000000000001" customHeight="1" x14ac:dyDescent="0.25">
      <c r="A26" s="13">
        <v>22</v>
      </c>
      <c r="B26" s="14" t="s">
        <v>333</v>
      </c>
      <c r="C26" s="21">
        <f>data!C268</f>
        <v>0</v>
      </c>
    </row>
    <row r="27" spans="1:3" ht="20.100000000000001" customHeight="1" x14ac:dyDescent="0.25">
      <c r="A27" s="13">
        <v>23</v>
      </c>
      <c r="B27" s="14" t="s">
        <v>334</v>
      </c>
      <c r="C27" s="21">
        <f>data!C269</f>
        <v>0</v>
      </c>
    </row>
    <row r="28" spans="1:3" ht="20.100000000000001" customHeight="1" x14ac:dyDescent="0.25">
      <c r="A28" s="13">
        <v>24</v>
      </c>
      <c r="B28" s="14" t="s">
        <v>1111</v>
      </c>
      <c r="C28" s="21">
        <f>data!C270</f>
        <v>0</v>
      </c>
    </row>
    <row r="29" spans="1:3" ht="20.100000000000001" customHeight="1" x14ac:dyDescent="0.25">
      <c r="A29" s="13">
        <v>25</v>
      </c>
      <c r="B29" s="14" t="s">
        <v>336</v>
      </c>
      <c r="C29" s="21">
        <f>data!C271</f>
        <v>25165.5</v>
      </c>
    </row>
    <row r="30" spans="1:3" ht="20.100000000000001" customHeight="1" x14ac:dyDescent="0.25">
      <c r="A30" s="13">
        <v>26</v>
      </c>
      <c r="B30" s="14" t="s">
        <v>378</v>
      </c>
      <c r="C30" s="21">
        <f>data!C272</f>
        <v>4618853.2499999991</v>
      </c>
    </row>
    <row r="31" spans="1:3" ht="20.100000000000001" customHeight="1" x14ac:dyDescent="0.25">
      <c r="A31" s="13">
        <v>27</v>
      </c>
      <c r="B31" s="14" t="s">
        <v>339</v>
      </c>
      <c r="C31" s="21">
        <f>data!C273</f>
        <v>261632.98</v>
      </c>
    </row>
    <row r="32" spans="1:3" ht="20.100000000000001" customHeight="1" x14ac:dyDescent="0.25">
      <c r="A32" s="13">
        <v>28</v>
      </c>
      <c r="B32" s="14" t="s">
        <v>340</v>
      </c>
      <c r="C32" s="21">
        <f>data!C274</f>
        <v>1013734.28</v>
      </c>
    </row>
    <row r="33" spans="1:3" ht="20.100000000000001" customHeight="1" x14ac:dyDescent="0.25">
      <c r="A33" s="13">
        <v>29</v>
      </c>
      <c r="B33" s="14" t="s">
        <v>661</v>
      </c>
      <c r="C33" s="21">
        <f>data!D275</f>
        <v>5919386.0099999998</v>
      </c>
    </row>
    <row r="34" spans="1:3" ht="20.100000000000001" customHeight="1" x14ac:dyDescent="0.25">
      <c r="A34" s="13">
        <v>30</v>
      </c>
      <c r="B34" s="14" t="s">
        <v>1112</v>
      </c>
      <c r="C34" s="21">
        <f>data!C276</f>
        <v>1816305.0900000003</v>
      </c>
    </row>
    <row r="35" spans="1:3" ht="20.100000000000001" customHeight="1" x14ac:dyDescent="0.25">
      <c r="A35" s="13">
        <v>31</v>
      </c>
      <c r="B35" s="14" t="s">
        <v>1113</v>
      </c>
      <c r="C35" s="21">
        <f>data!D277</f>
        <v>4103080.9199999995</v>
      </c>
    </row>
    <row r="36" spans="1:3" ht="20.100000000000001" customHeight="1" x14ac:dyDescent="0.25">
      <c r="A36" s="13">
        <v>32</v>
      </c>
      <c r="B36" s="38"/>
      <c r="C36" s="24"/>
    </row>
    <row r="37" spans="1:3" ht="20.100000000000001" customHeight="1" x14ac:dyDescent="0.25">
      <c r="A37" s="23">
        <v>33</v>
      </c>
      <c r="B37" s="37" t="s">
        <v>1114</v>
      </c>
      <c r="C37" s="36"/>
    </row>
    <row r="38" spans="1:3" ht="20.100000000000001" customHeight="1" x14ac:dyDescent="0.25">
      <c r="A38" s="13">
        <v>34</v>
      </c>
      <c r="B38" s="14" t="s">
        <v>1115</v>
      </c>
      <c r="C38" s="21">
        <f>data!C279</f>
        <v>0</v>
      </c>
    </row>
    <row r="39" spans="1:3" ht="20.100000000000001" customHeight="1" x14ac:dyDescent="0.25">
      <c r="A39" s="13">
        <v>35</v>
      </c>
      <c r="B39" s="14" t="s">
        <v>1116</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9827916.6499999929</v>
      </c>
    </row>
    <row r="42" spans="1:3" ht="20.100000000000001" customHeight="1" x14ac:dyDescent="0.25">
      <c r="A42" s="13">
        <v>38</v>
      </c>
      <c r="B42" s="14" t="s">
        <v>1117</v>
      </c>
      <c r="C42" s="21">
        <f>data!D283</f>
        <v>9827916.6499999929</v>
      </c>
    </row>
    <row r="43" spans="1:3" ht="20.100000000000001" customHeight="1" x14ac:dyDescent="0.25">
      <c r="A43" s="13">
        <v>39</v>
      </c>
      <c r="B43" s="38"/>
      <c r="C43" s="24"/>
    </row>
    <row r="44" spans="1:3" ht="20.100000000000001" customHeight="1" x14ac:dyDescent="0.25">
      <c r="A44" s="23">
        <v>40</v>
      </c>
      <c r="B44" s="37" t="s">
        <v>1118</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1119</v>
      </c>
      <c r="C47" s="21">
        <f>data!C288</f>
        <v>0</v>
      </c>
    </row>
    <row r="48" spans="1:3" ht="20.100000000000001" customHeight="1" x14ac:dyDescent="0.25">
      <c r="A48" s="13">
        <v>44</v>
      </c>
      <c r="B48" s="14" t="s">
        <v>391</v>
      </c>
      <c r="C48" s="21">
        <f>data!C289</f>
        <v>0</v>
      </c>
    </row>
    <row r="49" spans="1:3" ht="20.100000000000001" customHeight="1" x14ac:dyDescent="0.25">
      <c r="A49" s="13">
        <v>45</v>
      </c>
      <c r="B49" s="14" t="s">
        <v>1120</v>
      </c>
      <c r="C49" s="21">
        <f>data!D290</f>
        <v>0</v>
      </c>
    </row>
    <row r="50" spans="1:3" ht="20.100000000000001" customHeight="1" x14ac:dyDescent="0.25">
      <c r="A50" s="40">
        <v>46</v>
      </c>
      <c r="B50" s="41" t="s">
        <v>1121</v>
      </c>
      <c r="C50" s="21">
        <f>data!D292</f>
        <v>22520890.949999999</v>
      </c>
    </row>
    <row r="51" spans="1:3" ht="20.100000000000001" customHeight="1" x14ac:dyDescent="0.25"/>
    <row r="52" spans="1:3" ht="20.100000000000001" customHeight="1" x14ac:dyDescent="0.25"/>
    <row r="53" spans="1:3" ht="20.100000000000001" customHeight="1" x14ac:dyDescent="0.25">
      <c r="A53" s="4" t="s">
        <v>1122</v>
      </c>
      <c r="B53" s="5"/>
      <c r="C53" s="6"/>
    </row>
    <row r="54" spans="1:3" ht="20.100000000000001" customHeight="1" x14ac:dyDescent="0.25">
      <c r="A54" s="4"/>
      <c r="B54" s="5"/>
      <c r="C54" s="167" t="s">
        <v>1123</v>
      </c>
    </row>
    <row r="55" spans="1:3" ht="20.100000000000001" customHeight="1" x14ac:dyDescent="0.25">
      <c r="A55" s="29" t="str">
        <f>"HOSPITAL: "&amp;data!C84</f>
        <v>HOSPITAL: PeaceHealth United General Medical Center</v>
      </c>
      <c r="B55" s="30"/>
      <c r="C55" s="31" t="str">
        <f>"FYE: "&amp;data!C82</f>
        <v>FYE: 06/30/2018</v>
      </c>
    </row>
    <row r="56" spans="1:3" ht="20.100000000000001" customHeight="1" x14ac:dyDescent="0.25">
      <c r="A56" s="42"/>
      <c r="B56" s="43" t="s">
        <v>1124</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1125</v>
      </c>
      <c r="C59" s="21">
        <f>data!C305</f>
        <v>507402.37000000395</v>
      </c>
    </row>
    <row r="60" spans="1:3" ht="20.100000000000001" customHeight="1" x14ac:dyDescent="0.25">
      <c r="A60" s="13">
        <v>4</v>
      </c>
      <c r="B60" s="14" t="s">
        <v>1126</v>
      </c>
      <c r="C60" s="21">
        <f>data!C306</f>
        <v>-1.9068124856858049E-9</v>
      </c>
    </row>
    <row r="61" spans="1:3" ht="20.100000000000001" customHeight="1" x14ac:dyDescent="0.25">
      <c r="A61" s="13">
        <v>5</v>
      </c>
      <c r="B61" s="14" t="s">
        <v>399</v>
      </c>
      <c r="C61" s="21">
        <f>data!C307</f>
        <v>968224.04999999795</v>
      </c>
    </row>
    <row r="62" spans="1:3" ht="20.100000000000001" customHeight="1" x14ac:dyDescent="0.25">
      <c r="A62" s="13">
        <v>6</v>
      </c>
      <c r="B62" s="14" t="s">
        <v>1127</v>
      </c>
      <c r="C62" s="21">
        <f>data!C308</f>
        <v>0</v>
      </c>
    </row>
    <row r="63" spans="1:3" ht="20.100000000000001" customHeight="1" x14ac:dyDescent="0.25">
      <c r="A63" s="13">
        <v>7</v>
      </c>
      <c r="B63" s="14" t="s">
        <v>1128</v>
      </c>
      <c r="C63" s="21">
        <f>data!C309</f>
        <v>-1999776.56</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0</v>
      </c>
    </row>
    <row r="67" spans="1:3" ht="20.100000000000001" customHeight="1" x14ac:dyDescent="0.25">
      <c r="A67" s="13">
        <v>11</v>
      </c>
      <c r="B67" s="14" t="s">
        <v>1129</v>
      </c>
      <c r="C67" s="21">
        <f>data!C313</f>
        <v>1.4551915228366852E-11</v>
      </c>
    </row>
    <row r="68" spans="1:3" ht="20.100000000000001" customHeight="1" x14ac:dyDescent="0.25">
      <c r="A68" s="13">
        <v>12</v>
      </c>
      <c r="B68" s="14" t="s">
        <v>1130</v>
      </c>
      <c r="C68" s="21">
        <f>data!D314</f>
        <v>-524150.14000000013</v>
      </c>
    </row>
    <row r="69" spans="1:3" ht="20.100000000000001" customHeight="1" x14ac:dyDescent="0.25">
      <c r="A69" s="13">
        <v>13</v>
      </c>
      <c r="B69" s="38"/>
      <c r="C69" s="24"/>
    </row>
    <row r="70" spans="1:3" ht="20.100000000000001" customHeight="1" x14ac:dyDescent="0.25">
      <c r="A70" s="13">
        <v>14</v>
      </c>
      <c r="B70" s="37" t="s">
        <v>1131</v>
      </c>
      <c r="C70" s="36"/>
    </row>
    <row r="71" spans="1:3" ht="20.100000000000001" customHeight="1" x14ac:dyDescent="0.25">
      <c r="A71" s="13">
        <v>15</v>
      </c>
      <c r="B71" s="14" t="s">
        <v>407</v>
      </c>
      <c r="C71" s="21">
        <f>data!C316</f>
        <v>0</v>
      </c>
    </row>
    <row r="72" spans="1:3" ht="20.100000000000001" customHeight="1" x14ac:dyDescent="0.25">
      <c r="A72" s="13">
        <v>16</v>
      </c>
      <c r="B72" s="14" t="s">
        <v>1132</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1133</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1134</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1135</v>
      </c>
      <c r="C80" s="21">
        <f>data!C324</f>
        <v>2.9103830456733704E-11</v>
      </c>
    </row>
    <row r="81" spans="1:3" ht="20.100000000000001" customHeight="1" x14ac:dyDescent="0.25">
      <c r="A81" s="13">
        <v>25</v>
      </c>
      <c r="B81" s="14" t="s">
        <v>416</v>
      </c>
      <c r="C81" s="21">
        <f>data!C325</f>
        <v>0</v>
      </c>
    </row>
    <row r="82" spans="1:3" ht="20.100000000000001" customHeight="1" x14ac:dyDescent="0.25">
      <c r="A82" s="13">
        <v>26</v>
      </c>
      <c r="B82" s="14" t="s">
        <v>1136</v>
      </c>
      <c r="C82" s="21">
        <f>data!C326</f>
        <v>0</v>
      </c>
    </row>
    <row r="83" spans="1:3" ht="20.100000000000001" customHeight="1" x14ac:dyDescent="0.25">
      <c r="A83" s="13">
        <v>27</v>
      </c>
      <c r="B83" s="14" t="s">
        <v>418</v>
      </c>
      <c r="C83" s="21">
        <f>data!C327</f>
        <v>0</v>
      </c>
    </row>
    <row r="84" spans="1:3" ht="20.100000000000001" customHeight="1" x14ac:dyDescent="0.25">
      <c r="A84" s="13">
        <v>28</v>
      </c>
      <c r="B84" s="14" t="s">
        <v>661</v>
      </c>
      <c r="C84" s="21">
        <f>data!D328</f>
        <v>2.9103830456733704E-11</v>
      </c>
    </row>
    <row r="85" spans="1:3" ht="20.100000000000001" customHeight="1" x14ac:dyDescent="0.25">
      <c r="A85" s="13">
        <v>29</v>
      </c>
      <c r="B85" s="14" t="s">
        <v>1137</v>
      </c>
      <c r="C85" s="21">
        <f>data!D329</f>
        <v>1.4551915228366852E-11</v>
      </c>
    </row>
    <row r="86" spans="1:3" ht="20.100000000000001" customHeight="1" x14ac:dyDescent="0.25">
      <c r="A86" s="13">
        <v>30</v>
      </c>
      <c r="B86" s="14" t="s">
        <v>1138</v>
      </c>
      <c r="C86" s="21">
        <f>data!D330</f>
        <v>1.4551915228366852E-11</v>
      </c>
    </row>
    <row r="87" spans="1:3" ht="20.100000000000001" customHeight="1" x14ac:dyDescent="0.25">
      <c r="A87" s="13">
        <v>31</v>
      </c>
      <c r="B87" s="38"/>
      <c r="C87" s="24"/>
    </row>
    <row r="88" spans="1:3" ht="20.100000000000001" customHeight="1" x14ac:dyDescent="0.25">
      <c r="A88" s="13">
        <v>32</v>
      </c>
      <c r="B88" s="89" t="s">
        <v>1139</v>
      </c>
      <c r="C88" s="21">
        <f>data!C332</f>
        <v>23045041.090000041</v>
      </c>
    </row>
    <row r="89" spans="1:3" ht="20.100000000000001" customHeight="1" x14ac:dyDescent="0.25">
      <c r="A89" s="13">
        <v>33</v>
      </c>
      <c r="B89" s="24"/>
      <c r="C89" s="24"/>
    </row>
    <row r="90" spans="1:3" ht="20.100000000000001" customHeight="1" x14ac:dyDescent="0.25">
      <c r="A90" s="13">
        <v>34</v>
      </c>
      <c r="B90" s="37" t="s">
        <v>1140</v>
      </c>
      <c r="C90" s="36"/>
    </row>
    <row r="91" spans="1:3" ht="20.100000000000001" customHeight="1" x14ac:dyDescent="0.25">
      <c r="A91" s="13">
        <v>35</v>
      </c>
      <c r="B91" s="14" t="s">
        <v>1141</v>
      </c>
      <c r="C91" s="21">
        <f>data!C334</f>
        <v>0</v>
      </c>
    </row>
    <row r="92" spans="1:3" ht="20.100000000000001" customHeight="1" x14ac:dyDescent="0.25">
      <c r="A92" s="13">
        <v>36</v>
      </c>
      <c r="B92" s="38"/>
      <c r="C92" s="24"/>
    </row>
    <row r="93" spans="1:3" ht="20.100000000000001" customHeight="1" x14ac:dyDescent="0.25">
      <c r="A93" s="13">
        <v>37</v>
      </c>
      <c r="B93" s="14" t="s">
        <v>1142</v>
      </c>
      <c r="C93" s="21">
        <f>data!C335</f>
        <v>0</v>
      </c>
    </row>
    <row r="94" spans="1:3" ht="20.100000000000001" customHeight="1" x14ac:dyDescent="0.25">
      <c r="A94" s="13">
        <v>38</v>
      </c>
      <c r="B94" s="38"/>
      <c r="C94" s="24"/>
    </row>
    <row r="95" spans="1:3" ht="20.100000000000001" customHeight="1" x14ac:dyDescent="0.25">
      <c r="A95" s="13">
        <v>39</v>
      </c>
      <c r="B95" s="14" t="s">
        <v>1143</v>
      </c>
      <c r="C95" s="21">
        <f>data!C336</f>
        <v>0</v>
      </c>
    </row>
    <row r="96" spans="1:3" ht="20.100000000000001" customHeight="1" x14ac:dyDescent="0.25">
      <c r="A96" s="13">
        <v>40</v>
      </c>
      <c r="B96" s="38"/>
      <c r="C96" s="24"/>
    </row>
    <row r="97" spans="1:3" ht="20.100000000000001" customHeight="1" x14ac:dyDescent="0.25">
      <c r="A97" s="13">
        <v>41</v>
      </c>
      <c r="B97" s="14" t="s">
        <v>1144</v>
      </c>
      <c r="C97" s="21">
        <f>data!C337</f>
        <v>0</v>
      </c>
    </row>
    <row r="98" spans="1:3" ht="20.100000000000001" customHeight="1" x14ac:dyDescent="0.25">
      <c r="A98" s="13">
        <v>42</v>
      </c>
      <c r="B98" s="14" t="s">
        <v>1145</v>
      </c>
      <c r="C98" s="24"/>
    </row>
    <row r="99" spans="1:3" ht="20.100000000000001" customHeight="1" x14ac:dyDescent="0.25">
      <c r="A99" s="13">
        <v>43</v>
      </c>
      <c r="B99" s="38"/>
      <c r="C99" s="24"/>
    </row>
    <row r="100" spans="1:3" ht="20.100000000000001" customHeight="1" x14ac:dyDescent="0.25">
      <c r="A100" s="13">
        <v>44</v>
      </c>
      <c r="B100" s="14" t="s">
        <v>1146</v>
      </c>
      <c r="C100" s="21">
        <f>data!C338</f>
        <v>0</v>
      </c>
    </row>
    <row r="101" spans="1:3" ht="20.100000000000001" customHeight="1" x14ac:dyDescent="0.25">
      <c r="A101" s="13">
        <v>45</v>
      </c>
      <c r="B101" s="14" t="s">
        <v>1147</v>
      </c>
      <c r="C101" s="21">
        <f>data!C332+data!C334+data!C335+data!C336+data!C337-data!C338</f>
        <v>23045041.090000041</v>
      </c>
    </row>
    <row r="102" spans="1:3" ht="20.100000000000001" customHeight="1" x14ac:dyDescent="0.25">
      <c r="A102" s="13">
        <v>46</v>
      </c>
      <c r="B102" s="14" t="s">
        <v>1148</v>
      </c>
      <c r="C102" s="21">
        <f>data!D339</f>
        <v>22520890.95000004</v>
      </c>
    </row>
    <row r="103" spans="1:3" ht="20.100000000000001" customHeight="1" x14ac:dyDescent="0.25"/>
    <row r="104" spans="1:3" ht="20.100000000000001" customHeight="1" x14ac:dyDescent="0.25"/>
    <row r="105" spans="1:3" ht="20.100000000000001" customHeight="1" x14ac:dyDescent="0.25">
      <c r="A105" s="4" t="s">
        <v>1149</v>
      </c>
      <c r="B105" s="5"/>
      <c r="C105" s="6"/>
    </row>
    <row r="106" spans="1:3" ht="20.100000000000001" customHeight="1" x14ac:dyDescent="0.25">
      <c r="A106" s="45"/>
      <c r="B106" s="8"/>
      <c r="C106" s="167" t="s">
        <v>1150</v>
      </c>
    </row>
    <row r="107" spans="1:3" ht="20.100000000000001" customHeight="1" x14ac:dyDescent="0.25">
      <c r="A107" s="29" t="str">
        <f>"HOSPITAL: "&amp;data!C84</f>
        <v>HOSPITAL: PeaceHealth United General Medical Center</v>
      </c>
      <c r="B107" s="30"/>
      <c r="C107" s="31" t="str">
        <f>" FYE: "&amp;data!C82</f>
        <v xml:space="preserve"> FYE: 06/30/2018</v>
      </c>
    </row>
    <row r="108" spans="1:3" ht="20.100000000000001" customHeight="1" x14ac:dyDescent="0.25">
      <c r="A108" s="32"/>
      <c r="B108" s="46"/>
      <c r="C108" s="47"/>
    </row>
    <row r="109" spans="1:3" ht="20.100000000000001" customHeight="1" x14ac:dyDescent="0.25">
      <c r="A109" s="13">
        <v>1</v>
      </c>
      <c r="B109" s="37" t="s">
        <v>1151</v>
      </c>
      <c r="C109" s="36"/>
    </row>
    <row r="110" spans="1:3" ht="20.100000000000001" customHeight="1" x14ac:dyDescent="0.25">
      <c r="A110" s="13">
        <v>2</v>
      </c>
      <c r="B110" s="14" t="s">
        <v>428</v>
      </c>
      <c r="C110" s="21">
        <f>data!C359</f>
        <v>18603152.199999999</v>
      </c>
    </row>
    <row r="111" spans="1:3" ht="20.100000000000001" customHeight="1" x14ac:dyDescent="0.25">
      <c r="A111" s="13">
        <v>3</v>
      </c>
      <c r="B111" s="14" t="s">
        <v>429</v>
      </c>
      <c r="C111" s="21">
        <f>data!C360</f>
        <v>103247169.13</v>
      </c>
    </row>
    <row r="112" spans="1:3" ht="20.100000000000001" customHeight="1" x14ac:dyDescent="0.25">
      <c r="A112" s="13">
        <v>4</v>
      </c>
      <c r="B112" s="14" t="s">
        <v>1152</v>
      </c>
      <c r="C112" s="21">
        <f>data!D361</f>
        <v>121850321.33</v>
      </c>
    </row>
    <row r="113" spans="1:3" ht="20.100000000000001" customHeight="1" x14ac:dyDescent="0.25">
      <c r="A113" s="13">
        <v>5</v>
      </c>
      <c r="B113" s="38"/>
      <c r="C113" s="24"/>
    </row>
    <row r="114" spans="1:3" ht="20.100000000000001" customHeight="1" x14ac:dyDescent="0.25">
      <c r="A114" s="13">
        <v>6</v>
      </c>
      <c r="B114" s="37" t="s">
        <v>1153</v>
      </c>
      <c r="C114" s="36"/>
    </row>
    <row r="115" spans="1:3" ht="20.100000000000001" customHeight="1" x14ac:dyDescent="0.25">
      <c r="A115" s="13">
        <v>7</v>
      </c>
      <c r="B115" s="265" t="s">
        <v>450</v>
      </c>
      <c r="C115" s="48">
        <f>data!C363</f>
        <v>2510653.7500000005</v>
      </c>
    </row>
    <row r="116" spans="1:3" ht="20.100000000000001" customHeight="1" x14ac:dyDescent="0.25">
      <c r="A116" s="13">
        <v>8</v>
      </c>
      <c r="B116" s="14" t="s">
        <v>432</v>
      </c>
      <c r="C116" s="48">
        <f>data!C364</f>
        <v>59633806.36205478</v>
      </c>
    </row>
    <row r="117" spans="1:3" ht="20.100000000000001" customHeight="1" x14ac:dyDescent="0.25">
      <c r="A117" s="13">
        <v>9</v>
      </c>
      <c r="B117" s="14" t="s">
        <v>1154</v>
      </c>
      <c r="C117" s="48">
        <f>data!C365</f>
        <v>2212816.0699999998</v>
      </c>
    </row>
    <row r="118" spans="1:3" ht="20.100000000000001" customHeight="1" x14ac:dyDescent="0.25">
      <c r="A118" s="13">
        <v>10</v>
      </c>
      <c r="B118" s="14" t="s">
        <v>1155</v>
      </c>
      <c r="C118" s="48">
        <f>data!C366</f>
        <v>1033510.3079452188</v>
      </c>
    </row>
    <row r="119" spans="1:3" ht="20.100000000000001" customHeight="1" x14ac:dyDescent="0.25">
      <c r="A119" s="13">
        <v>11</v>
      </c>
      <c r="B119" s="14" t="s">
        <v>1098</v>
      </c>
      <c r="C119" s="48">
        <f>data!D367</f>
        <v>65390786.490000002</v>
      </c>
    </row>
    <row r="120" spans="1:3" ht="20.100000000000001" customHeight="1" x14ac:dyDescent="0.25">
      <c r="A120" s="13">
        <v>12</v>
      </c>
      <c r="B120" s="14" t="s">
        <v>1156</v>
      </c>
      <c r="C120" s="48">
        <f>data!D368</f>
        <v>56459534.839999996</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34531.880000000005</v>
      </c>
    </row>
    <row r="124" spans="1:3" ht="20.100000000000001" customHeight="1" x14ac:dyDescent="0.25">
      <c r="A124" s="13">
        <v>16</v>
      </c>
      <c r="B124" s="14" t="s">
        <v>438</v>
      </c>
      <c r="C124" s="48">
        <f>data!C371</f>
        <v>0</v>
      </c>
    </row>
    <row r="125" spans="1:3" ht="20.100000000000001" customHeight="1" x14ac:dyDescent="0.25">
      <c r="A125" s="13">
        <v>17</v>
      </c>
      <c r="B125" s="14" t="s">
        <v>1157</v>
      </c>
      <c r="C125" s="48">
        <f>data!D372</f>
        <v>34531.880000000005</v>
      </c>
    </row>
    <row r="126" spans="1:3" ht="20.100000000000001" customHeight="1" x14ac:dyDescent="0.25">
      <c r="A126" s="13">
        <v>18</v>
      </c>
      <c r="B126" s="14" t="s">
        <v>1158</v>
      </c>
      <c r="C126" s="48">
        <f>data!D373</f>
        <v>56494066.719999999</v>
      </c>
    </row>
    <row r="127" spans="1:3" ht="20.100000000000001" customHeight="1" x14ac:dyDescent="0.25">
      <c r="A127" s="13">
        <v>19</v>
      </c>
      <c r="B127" s="38"/>
      <c r="C127" s="24"/>
    </row>
    <row r="128" spans="1:3" ht="20.100000000000001" customHeight="1" x14ac:dyDescent="0.25">
      <c r="A128" s="13">
        <v>20</v>
      </c>
      <c r="B128" s="37" t="s">
        <v>1159</v>
      </c>
      <c r="C128" s="36"/>
    </row>
    <row r="129" spans="1:3" ht="20.100000000000001" customHeight="1" x14ac:dyDescent="0.25">
      <c r="A129" s="13">
        <v>21</v>
      </c>
      <c r="B129" s="14" t="s">
        <v>442</v>
      </c>
      <c r="C129" s="48">
        <f>data!C378</f>
        <v>18979913.420000002</v>
      </c>
    </row>
    <row r="130" spans="1:3" ht="20.100000000000001" customHeight="1" x14ac:dyDescent="0.25">
      <c r="A130" s="13">
        <v>22</v>
      </c>
      <c r="B130" s="14" t="s">
        <v>3</v>
      </c>
      <c r="C130" s="48">
        <f>data!C379</f>
        <v>4811260.59</v>
      </c>
    </row>
    <row r="131" spans="1:3" ht="20.100000000000001" customHeight="1" x14ac:dyDescent="0.25">
      <c r="A131" s="13">
        <v>23</v>
      </c>
      <c r="B131" s="14" t="s">
        <v>236</v>
      </c>
      <c r="C131" s="48">
        <f>data!C380</f>
        <v>2738256.33</v>
      </c>
    </row>
    <row r="132" spans="1:3" ht="20.100000000000001" customHeight="1" x14ac:dyDescent="0.25">
      <c r="A132" s="13">
        <v>24</v>
      </c>
      <c r="B132" s="14" t="s">
        <v>237</v>
      </c>
      <c r="C132" s="48">
        <f>data!C381</f>
        <v>7176409.4499999993</v>
      </c>
    </row>
    <row r="133" spans="1:3" ht="20.100000000000001" customHeight="1" x14ac:dyDescent="0.25">
      <c r="A133" s="13">
        <v>25</v>
      </c>
      <c r="B133" s="14" t="s">
        <v>1160</v>
      </c>
      <c r="C133" s="48">
        <f>data!C382</f>
        <v>578653.65000000014</v>
      </c>
    </row>
    <row r="134" spans="1:3" ht="20.100000000000001" customHeight="1" x14ac:dyDescent="0.25">
      <c r="A134" s="13">
        <v>26</v>
      </c>
      <c r="B134" s="14" t="s">
        <v>1161</v>
      </c>
      <c r="C134" s="48">
        <f>data!C383</f>
        <v>11616913.530000001</v>
      </c>
    </row>
    <row r="135" spans="1:3" ht="20.100000000000001" customHeight="1" x14ac:dyDescent="0.25">
      <c r="A135" s="13">
        <v>27</v>
      </c>
      <c r="B135" s="14" t="s">
        <v>6</v>
      </c>
      <c r="C135" s="48">
        <f>data!C384</f>
        <v>2161639.0000000005</v>
      </c>
    </row>
    <row r="136" spans="1:3" ht="20.100000000000001" customHeight="1" x14ac:dyDescent="0.25">
      <c r="A136" s="13">
        <v>28</v>
      </c>
      <c r="B136" s="14" t="s">
        <v>1162</v>
      </c>
      <c r="C136" s="48">
        <f>data!C385</f>
        <v>746417.74999999988</v>
      </c>
    </row>
    <row r="137" spans="1:3" ht="20.100000000000001" customHeight="1" x14ac:dyDescent="0.25">
      <c r="A137" s="13">
        <v>29</v>
      </c>
      <c r="B137" s="14" t="s">
        <v>447</v>
      </c>
      <c r="C137" s="48">
        <f>data!C386</f>
        <v>267629.74999999994</v>
      </c>
    </row>
    <row r="138" spans="1:3" ht="20.100000000000001" customHeight="1" x14ac:dyDescent="0.25">
      <c r="A138" s="13">
        <v>30</v>
      </c>
      <c r="B138" s="14" t="s">
        <v>1163</v>
      </c>
      <c r="C138" s="48">
        <f>data!C387</f>
        <v>166196.38</v>
      </c>
    </row>
    <row r="139" spans="1:3" ht="20.100000000000001" customHeight="1" x14ac:dyDescent="0.25">
      <c r="A139" s="13">
        <v>31</v>
      </c>
      <c r="B139" s="14" t="s">
        <v>449</v>
      </c>
      <c r="C139" s="48">
        <f>data!C388</f>
        <v>2581.5299999999997</v>
      </c>
    </row>
    <row r="140" spans="1:3" ht="20.100000000000001" customHeight="1" x14ac:dyDescent="0.25">
      <c r="A140" s="13">
        <v>32</v>
      </c>
      <c r="B140" s="14" t="s">
        <v>241</v>
      </c>
      <c r="C140" s="48">
        <f>data!C389</f>
        <v>181126.62000000011</v>
      </c>
    </row>
    <row r="141" spans="1:3" ht="20.100000000000001" customHeight="1" x14ac:dyDescent="0.25">
      <c r="A141" s="13">
        <v>34</v>
      </c>
      <c r="B141" s="14" t="s">
        <v>1164</v>
      </c>
      <c r="C141" s="48">
        <f>data!D390</f>
        <v>49426998.000000007</v>
      </c>
    </row>
    <row r="142" spans="1:3" ht="20.100000000000001" customHeight="1" x14ac:dyDescent="0.25">
      <c r="A142" s="13">
        <v>35</v>
      </c>
      <c r="B142" s="14" t="s">
        <v>1165</v>
      </c>
      <c r="C142" s="48">
        <f>data!D391</f>
        <v>7067068.7199999914</v>
      </c>
    </row>
    <row r="143" spans="1:3" ht="20.100000000000001" customHeight="1" x14ac:dyDescent="0.25">
      <c r="A143" s="13">
        <v>36</v>
      </c>
      <c r="B143" s="38"/>
      <c r="C143" s="24"/>
    </row>
    <row r="144" spans="1:3" ht="20.100000000000001" customHeight="1" x14ac:dyDescent="0.25">
      <c r="A144" s="13">
        <v>37</v>
      </c>
      <c r="B144" s="14" t="s">
        <v>1166</v>
      </c>
      <c r="C144" s="48">
        <f>data!C392</f>
        <v>0</v>
      </c>
    </row>
    <row r="145" spans="1:3" ht="20.100000000000001" customHeight="1" x14ac:dyDescent="0.25">
      <c r="A145" s="13">
        <v>38</v>
      </c>
      <c r="B145" s="38"/>
      <c r="C145" s="24"/>
    </row>
    <row r="146" spans="1:3" ht="20.100000000000001" customHeight="1" x14ac:dyDescent="0.25">
      <c r="A146" s="13">
        <v>39</v>
      </c>
      <c r="B146" s="14" t="s">
        <v>1167</v>
      </c>
      <c r="C146" s="21">
        <f>data!D393</f>
        <v>7067068.7199999914</v>
      </c>
    </row>
    <row r="147" spans="1:3" ht="20.100000000000001" customHeight="1" x14ac:dyDescent="0.25">
      <c r="A147" s="13">
        <v>40</v>
      </c>
      <c r="B147" s="38"/>
      <c r="C147" s="24"/>
    </row>
    <row r="148" spans="1:3" ht="20.100000000000001" customHeight="1" x14ac:dyDescent="0.25">
      <c r="A148" s="13">
        <v>41</v>
      </c>
      <c r="B148" s="14" t="s">
        <v>1168</v>
      </c>
      <c r="C148" s="48">
        <f>data!C394</f>
        <v>0</v>
      </c>
    </row>
    <row r="149" spans="1:3" ht="20.100000000000001" customHeight="1" x14ac:dyDescent="0.25">
      <c r="A149" s="13">
        <v>42</v>
      </c>
      <c r="B149" s="14" t="s">
        <v>1169</v>
      </c>
      <c r="C149" s="48">
        <f>data!C395</f>
        <v>0</v>
      </c>
    </row>
    <row r="150" spans="1:3" ht="20.100000000000001" customHeight="1" x14ac:dyDescent="0.25">
      <c r="A150" s="13">
        <v>43</v>
      </c>
      <c r="B150" s="38"/>
      <c r="C150" s="24"/>
    </row>
    <row r="151" spans="1:3" ht="20.100000000000001" customHeight="1" x14ac:dyDescent="0.25">
      <c r="A151" s="13">
        <v>44</v>
      </c>
      <c r="B151" s="14" t="s">
        <v>1170</v>
      </c>
      <c r="C151" s="48">
        <f>data!D396</f>
        <v>7067068.7199999914</v>
      </c>
    </row>
    <row r="152" spans="1:3" ht="20.100000000000001" customHeight="1" x14ac:dyDescent="0.25">
      <c r="A152" s="40">
        <v>45</v>
      </c>
      <c r="B152" s="49" t="s">
        <v>1171</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1172</v>
      </c>
      <c r="B1" s="5"/>
      <c r="C1" s="5"/>
      <c r="D1" s="6"/>
      <c r="E1" s="5"/>
      <c r="F1" s="5"/>
      <c r="G1" s="5"/>
      <c r="H1" s="5"/>
      <c r="I1"/>
    </row>
    <row r="2" spans="1:13" ht="20.100000000000001" customHeight="1" x14ac:dyDescent="0.25">
      <c r="A2" s="45"/>
      <c r="B2" s="77"/>
      <c r="C2" s="77"/>
      <c r="D2" s="77"/>
      <c r="E2" s="77"/>
      <c r="F2" s="77"/>
      <c r="G2" s="77"/>
      <c r="H2" s="77"/>
      <c r="I2" s="168" t="s">
        <v>1173</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PeaceHealth United General Medical Center</v>
      </c>
      <c r="B4" s="77"/>
      <c r="C4" s="77"/>
      <c r="D4" s="77"/>
      <c r="E4" s="77"/>
      <c r="F4" s="77"/>
      <c r="G4" s="80"/>
      <c r="H4" s="79" t="str">
        <f>"FYE: "&amp;data!C82</f>
        <v>FYE: 06/30/2018</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1174</v>
      </c>
      <c r="C6" s="88" t="s">
        <v>92</v>
      </c>
      <c r="D6" s="18" t="s">
        <v>1175</v>
      </c>
      <c r="E6" s="18" t="s">
        <v>94</v>
      </c>
      <c r="F6" s="18" t="s">
        <v>95</v>
      </c>
      <c r="G6" s="18" t="s">
        <v>96</v>
      </c>
      <c r="H6" s="18" t="s">
        <v>97</v>
      </c>
      <c r="I6" s="18" t="s">
        <v>98</v>
      </c>
    </row>
    <row r="7" spans="1:13" ht="20.100000000000001" customHeight="1" x14ac:dyDescent="0.25">
      <c r="A7" s="82"/>
      <c r="B7" s="83"/>
      <c r="C7" s="18" t="s">
        <v>163</v>
      </c>
      <c r="D7" s="18" t="s">
        <v>1176</v>
      </c>
      <c r="E7" s="18" t="s">
        <v>163</v>
      </c>
      <c r="F7" s="18" t="s">
        <v>1177</v>
      </c>
      <c r="G7" s="18" t="s">
        <v>165</v>
      </c>
      <c r="H7" s="18" t="s">
        <v>163</v>
      </c>
      <c r="I7" s="18" t="s">
        <v>166</v>
      </c>
    </row>
    <row r="8" spans="1:13" ht="20.100000000000001" customHeight="1" x14ac:dyDescent="0.25">
      <c r="A8" s="23">
        <v>3</v>
      </c>
      <c r="B8" s="14" t="s">
        <v>1178</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0</v>
      </c>
      <c r="D9" s="14">
        <f>data!D59</f>
        <v>0</v>
      </c>
      <c r="E9" s="14">
        <f>data!E59</f>
        <v>2075</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28.054854132383241</v>
      </c>
      <c r="F10" s="26">
        <f>data!F60</f>
        <v>0</v>
      </c>
      <c r="G10" s="26">
        <f>data!G60</f>
        <v>0</v>
      </c>
      <c r="H10" s="26">
        <f>data!H60</f>
        <v>0</v>
      </c>
      <c r="I10" s="26">
        <f>data!I60</f>
        <v>0</v>
      </c>
    </row>
    <row r="11" spans="1:13" ht="20.100000000000001" customHeight="1" x14ac:dyDescent="0.25">
      <c r="A11" s="23">
        <v>6</v>
      </c>
      <c r="B11" s="14" t="s">
        <v>235</v>
      </c>
      <c r="C11" s="14">
        <f>data!C61</f>
        <v>0</v>
      </c>
      <c r="D11" s="14">
        <f>data!D61</f>
        <v>0</v>
      </c>
      <c r="E11" s="14">
        <f>data!E61</f>
        <v>2608810.46</v>
      </c>
      <c r="F11" s="14">
        <f>data!F61</f>
        <v>0</v>
      </c>
      <c r="G11" s="14">
        <f>data!G61</f>
        <v>0</v>
      </c>
      <c r="H11" s="14">
        <f>data!H61</f>
        <v>0</v>
      </c>
      <c r="I11" s="14">
        <f>data!I61</f>
        <v>0</v>
      </c>
    </row>
    <row r="12" spans="1:13" ht="20.100000000000001" customHeight="1" x14ac:dyDescent="0.25">
      <c r="A12" s="23">
        <v>7</v>
      </c>
      <c r="B12" s="14" t="s">
        <v>3</v>
      </c>
      <c r="C12" s="14">
        <f>data!C62</f>
        <v>0</v>
      </c>
      <c r="D12" s="14">
        <f>data!D62</f>
        <v>0</v>
      </c>
      <c r="E12" s="14">
        <f>data!E62</f>
        <v>658273</v>
      </c>
      <c r="F12" s="14">
        <f>data!F62</f>
        <v>0</v>
      </c>
      <c r="G12" s="14">
        <f>data!G62</f>
        <v>0</v>
      </c>
      <c r="H12" s="14">
        <f>data!H62</f>
        <v>0</v>
      </c>
      <c r="I12" s="14">
        <f>data!I62</f>
        <v>0</v>
      </c>
    </row>
    <row r="13" spans="1:13" ht="20.100000000000001" customHeight="1" x14ac:dyDescent="0.25">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x14ac:dyDescent="0.25">
      <c r="A14" s="23">
        <v>9</v>
      </c>
      <c r="B14" s="14" t="s">
        <v>237</v>
      </c>
      <c r="C14" s="14">
        <f>data!C64</f>
        <v>0</v>
      </c>
      <c r="D14" s="14">
        <f>data!D64</f>
        <v>0</v>
      </c>
      <c r="E14" s="14">
        <f>data!E64</f>
        <v>143357.44999999998</v>
      </c>
      <c r="F14" s="14">
        <f>data!F64</f>
        <v>0</v>
      </c>
      <c r="G14" s="14">
        <f>data!G64</f>
        <v>0</v>
      </c>
      <c r="H14" s="14">
        <f>data!H64</f>
        <v>0</v>
      </c>
      <c r="I14" s="14">
        <f>data!I64</f>
        <v>0</v>
      </c>
    </row>
    <row r="15" spans="1:13" ht="20.100000000000001" customHeight="1" x14ac:dyDescent="0.25">
      <c r="A15" s="23">
        <v>10</v>
      </c>
      <c r="B15" s="14" t="s">
        <v>444</v>
      </c>
      <c r="C15" s="14">
        <f>data!C65</f>
        <v>0</v>
      </c>
      <c r="D15" s="14">
        <f>data!D65</f>
        <v>0</v>
      </c>
      <c r="E15" s="14">
        <f>data!E65</f>
        <v>600</v>
      </c>
      <c r="F15" s="14">
        <f>data!F65</f>
        <v>0</v>
      </c>
      <c r="G15" s="14">
        <f>data!G65</f>
        <v>0</v>
      </c>
      <c r="H15" s="14">
        <f>data!H65</f>
        <v>0</v>
      </c>
      <c r="I15" s="14">
        <f>data!I65</f>
        <v>0</v>
      </c>
      <c r="M15" s="259"/>
    </row>
    <row r="16" spans="1:13" ht="20.100000000000001" customHeight="1" x14ac:dyDescent="0.25">
      <c r="A16" s="23">
        <v>11</v>
      </c>
      <c r="B16" s="14" t="s">
        <v>445</v>
      </c>
      <c r="C16" s="14">
        <f>data!C66</f>
        <v>0</v>
      </c>
      <c r="D16" s="14">
        <f>data!D66</f>
        <v>0</v>
      </c>
      <c r="E16" s="14">
        <f>data!E66</f>
        <v>261152.51999999996</v>
      </c>
      <c r="F16" s="14">
        <f>data!F66</f>
        <v>0</v>
      </c>
      <c r="G16" s="14">
        <f>data!G66</f>
        <v>0</v>
      </c>
      <c r="H16" s="14">
        <f>data!H66</f>
        <v>0</v>
      </c>
      <c r="I16" s="14">
        <f>data!I66</f>
        <v>0</v>
      </c>
    </row>
    <row r="17" spans="1:9" ht="20.100000000000001" customHeight="1" x14ac:dyDescent="0.25">
      <c r="A17" s="23">
        <v>12</v>
      </c>
      <c r="B17" s="14" t="s">
        <v>6</v>
      </c>
      <c r="C17" s="14">
        <f>data!C67</f>
        <v>0</v>
      </c>
      <c r="D17" s="14">
        <f>data!D67</f>
        <v>2238</v>
      </c>
      <c r="E17" s="14">
        <f>data!E67</f>
        <v>78395</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15483.400000000001</v>
      </c>
      <c r="F18" s="14">
        <f>data!F68</f>
        <v>0</v>
      </c>
      <c r="G18" s="14">
        <f>data!G68</f>
        <v>0</v>
      </c>
      <c r="H18" s="14">
        <f>data!H68</f>
        <v>0</v>
      </c>
      <c r="I18" s="14">
        <f>data!I68</f>
        <v>0</v>
      </c>
    </row>
    <row r="19" spans="1:9" ht="20.100000000000001" customHeight="1" x14ac:dyDescent="0.25">
      <c r="A19" s="23">
        <v>14</v>
      </c>
      <c r="B19" s="14" t="s">
        <v>241</v>
      </c>
      <c r="C19" s="14">
        <f>data!C69</f>
        <v>0</v>
      </c>
      <c r="D19" s="14">
        <f>data!D69</f>
        <v>0</v>
      </c>
      <c r="E19" s="14">
        <f>data!E69</f>
        <v>6312.23</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1179</v>
      </c>
      <c r="C21" s="14">
        <f>data!C71</f>
        <v>0</v>
      </c>
      <c r="D21" s="14">
        <f>data!D71</f>
        <v>2238</v>
      </c>
      <c r="E21" s="14">
        <f>data!E71</f>
        <v>3772384.06</v>
      </c>
      <c r="F21" s="14">
        <f>data!F71</f>
        <v>0</v>
      </c>
      <c r="G21" s="14">
        <f>data!G71</f>
        <v>0</v>
      </c>
      <c r="H21" s="14">
        <f>data!H71</f>
        <v>0</v>
      </c>
      <c r="I21" s="14">
        <f>data!I71</f>
        <v>0</v>
      </c>
    </row>
    <row r="22" spans="1:9" ht="20.100000000000001" customHeight="1" x14ac:dyDescent="0.25">
      <c r="A22" s="23">
        <v>17</v>
      </c>
      <c r="B22" s="14" t="s">
        <v>244</v>
      </c>
      <c r="C22" s="206"/>
      <c r="D22" s="207"/>
      <c r="E22" s="207"/>
      <c r="F22" s="207"/>
      <c r="G22" s="207"/>
      <c r="H22" s="207"/>
      <c r="I22" s="207"/>
    </row>
    <row r="23" spans="1:9" ht="20.100000000000001" customHeight="1" x14ac:dyDescent="0.25">
      <c r="A23" s="23">
        <v>18</v>
      </c>
      <c r="B23" s="14" t="s">
        <v>1180</v>
      </c>
      <c r="C23" s="48">
        <f>+data!M668</f>
        <v>0</v>
      </c>
      <c r="D23" s="48">
        <f>+data!M669</f>
        <v>608</v>
      </c>
      <c r="E23" s="48">
        <f>+data!M670</f>
        <v>3555687</v>
      </c>
      <c r="F23" s="48">
        <f>+data!M671</f>
        <v>0</v>
      </c>
      <c r="G23" s="48">
        <f>+data!M672</f>
        <v>0</v>
      </c>
      <c r="H23" s="48">
        <f>+data!M673</f>
        <v>0</v>
      </c>
      <c r="I23" s="48">
        <f>+data!M674</f>
        <v>0</v>
      </c>
    </row>
    <row r="24" spans="1:9" ht="20.100000000000001" customHeight="1" x14ac:dyDescent="0.25">
      <c r="A24" s="23">
        <v>19</v>
      </c>
      <c r="B24" s="48" t="s">
        <v>1181</v>
      </c>
      <c r="C24" s="14">
        <f>data!C73</f>
        <v>0</v>
      </c>
      <c r="D24" s="14">
        <f>data!D73</f>
        <v>0</v>
      </c>
      <c r="E24" s="14">
        <f>data!E73</f>
        <v>8976408</v>
      </c>
      <c r="F24" s="14">
        <f>data!F73</f>
        <v>0</v>
      </c>
      <c r="G24" s="14">
        <f>data!G73</f>
        <v>0</v>
      </c>
      <c r="H24" s="14">
        <f>data!H73</f>
        <v>0</v>
      </c>
      <c r="I24" s="14">
        <f>data!I73</f>
        <v>0</v>
      </c>
    </row>
    <row r="25" spans="1:9" ht="20.100000000000001" customHeight="1" x14ac:dyDescent="0.25">
      <c r="A25" s="23">
        <v>20</v>
      </c>
      <c r="B25" s="48" t="s">
        <v>1182</v>
      </c>
      <c r="C25" s="14">
        <f>data!C74</f>
        <v>0</v>
      </c>
      <c r="D25" s="14">
        <f>data!D74</f>
        <v>0</v>
      </c>
      <c r="E25" s="14">
        <f>data!E74</f>
        <v>1752188</v>
      </c>
      <c r="F25" s="14">
        <f>data!F74</f>
        <v>0</v>
      </c>
      <c r="G25" s="14">
        <f>data!G74</f>
        <v>0</v>
      </c>
      <c r="H25" s="14">
        <f>data!H74</f>
        <v>0</v>
      </c>
      <c r="I25" s="14">
        <f>data!I74</f>
        <v>0</v>
      </c>
    </row>
    <row r="26" spans="1:9" ht="18" customHeight="1" x14ac:dyDescent="0.25">
      <c r="A26" s="23">
        <v>21</v>
      </c>
      <c r="B26" s="48" t="s">
        <v>1183</v>
      </c>
      <c r="C26" s="14">
        <f>data!C75</f>
        <v>0</v>
      </c>
      <c r="D26" s="14">
        <f>data!D75</f>
        <v>0</v>
      </c>
      <c r="E26" s="14">
        <f>data!E75</f>
        <v>10728596</v>
      </c>
      <c r="F26" s="14">
        <f>data!F75</f>
        <v>0</v>
      </c>
      <c r="G26" s="14">
        <f>data!G75</f>
        <v>0</v>
      </c>
      <c r="H26" s="14">
        <f>data!H75</f>
        <v>0</v>
      </c>
      <c r="I26" s="14">
        <f>data!I75</f>
        <v>0</v>
      </c>
    </row>
    <row r="27" spans="1:9" ht="20.100000000000001" customHeight="1" x14ac:dyDescent="0.25">
      <c r="A27" s="23" t="s">
        <v>1184</v>
      </c>
      <c r="B27" s="60"/>
      <c r="C27" s="207"/>
      <c r="D27" s="207"/>
      <c r="E27" s="207"/>
      <c r="F27" s="207"/>
      <c r="G27" s="207"/>
      <c r="H27" s="207"/>
      <c r="I27" s="207"/>
    </row>
    <row r="28" spans="1:9" ht="20.100000000000001" customHeight="1" x14ac:dyDescent="0.25">
      <c r="A28" s="23">
        <v>22</v>
      </c>
      <c r="B28" s="14" t="s">
        <v>1185</v>
      </c>
      <c r="C28" s="14">
        <f>data!C76</f>
        <v>0</v>
      </c>
      <c r="D28" s="14">
        <f>data!D76</f>
        <v>0</v>
      </c>
      <c r="E28" s="14">
        <f>data!E76</f>
        <v>12030.980000000001</v>
      </c>
      <c r="F28" s="14">
        <f>data!F76</f>
        <v>0</v>
      </c>
      <c r="G28" s="14">
        <f>data!G76</f>
        <v>0</v>
      </c>
      <c r="H28" s="14">
        <f>data!H76</f>
        <v>0</v>
      </c>
      <c r="I28" s="14">
        <f>data!I76</f>
        <v>0</v>
      </c>
    </row>
    <row r="29" spans="1:9" ht="20.100000000000001" customHeight="1" x14ac:dyDescent="0.25">
      <c r="A29" s="23">
        <v>23</v>
      </c>
      <c r="B29" s="14" t="s">
        <v>1186</v>
      </c>
      <c r="C29" s="14">
        <f>data!C77</f>
        <v>0</v>
      </c>
      <c r="D29" s="14">
        <f>data!D77</f>
        <v>0</v>
      </c>
      <c r="E29" s="14">
        <f>data!E77</f>
        <v>11535</v>
      </c>
      <c r="F29" s="14">
        <f>data!F77</f>
        <v>0</v>
      </c>
      <c r="G29" s="14">
        <f>data!G77</f>
        <v>0</v>
      </c>
      <c r="H29" s="14">
        <f>data!H77</f>
        <v>0</v>
      </c>
      <c r="I29" s="14">
        <f>data!I77</f>
        <v>0</v>
      </c>
    </row>
    <row r="30" spans="1:9" ht="20.100000000000001" customHeight="1" x14ac:dyDescent="0.25">
      <c r="A30" s="23">
        <v>24</v>
      </c>
      <c r="B30" s="14" t="s">
        <v>1187</v>
      </c>
      <c r="C30" s="14">
        <f>data!C78</f>
        <v>0</v>
      </c>
      <c r="D30" s="14">
        <f>data!D78</f>
        <v>0</v>
      </c>
      <c r="E30" s="14">
        <f>data!E78</f>
        <v>4828.3570430578657</v>
      </c>
      <c r="F30" s="14">
        <f>data!F78</f>
        <v>0</v>
      </c>
      <c r="G30" s="14">
        <f>data!G78</f>
        <v>0</v>
      </c>
      <c r="H30" s="14">
        <f>data!H78</f>
        <v>0</v>
      </c>
      <c r="I30" s="14">
        <f>data!I78</f>
        <v>0</v>
      </c>
    </row>
    <row r="31" spans="1:9" ht="20.100000000000001" customHeight="1" x14ac:dyDescent="0.25">
      <c r="A31" s="23">
        <v>25</v>
      </c>
      <c r="B31" s="14" t="s">
        <v>1188</v>
      </c>
      <c r="C31" s="14">
        <f>data!C79</f>
        <v>0</v>
      </c>
      <c r="D31" s="14">
        <f>data!D79</f>
        <v>0</v>
      </c>
      <c r="E31" s="14">
        <f>data!E79</f>
        <v>46727.473644736529</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104.43367814283754</v>
      </c>
      <c r="F32" s="84">
        <f>data!F80</f>
        <v>0</v>
      </c>
      <c r="G32" s="84">
        <f>data!G80</f>
        <v>0</v>
      </c>
      <c r="H32" s="84">
        <f>data!H80</f>
        <v>0</v>
      </c>
      <c r="I32" s="84">
        <f>data!I80</f>
        <v>0</v>
      </c>
    </row>
    <row r="33" spans="1:9" ht="20.100000000000001" customHeight="1" x14ac:dyDescent="0.25">
      <c r="A33" s="4" t="s">
        <v>1172</v>
      </c>
      <c r="B33" s="5"/>
      <c r="C33" s="5"/>
      <c r="D33" s="6"/>
      <c r="E33" s="5"/>
      <c r="F33" s="5"/>
      <c r="G33" s="5"/>
      <c r="H33" s="5"/>
      <c r="I33" s="4"/>
    </row>
    <row r="34" spans="1:9" ht="20.100000000000001" customHeight="1" x14ac:dyDescent="0.25">
      <c r="A34" s="45"/>
      <c r="B34" s="77"/>
      <c r="C34" s="77"/>
      <c r="D34" s="77"/>
      <c r="E34" s="77"/>
      <c r="F34" s="77"/>
      <c r="G34" s="77"/>
      <c r="H34" s="77"/>
      <c r="I34" s="168" t="s">
        <v>1189</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PeaceHealth United General Medical Center</v>
      </c>
      <c r="B36" s="77"/>
      <c r="C36" s="77"/>
      <c r="D36" s="77"/>
      <c r="E36" s="77"/>
      <c r="F36" s="77"/>
      <c r="G36" s="80"/>
      <c r="H36" s="79" t="str">
        <f>"FYE: "&amp;data!C82</f>
        <v>FYE: 06/30/2018</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1174</v>
      </c>
      <c r="C38" s="25"/>
      <c r="D38" s="18" t="s">
        <v>100</v>
      </c>
      <c r="E38" s="18" t="s">
        <v>101</v>
      </c>
      <c r="F38" s="18" t="s">
        <v>1190</v>
      </c>
      <c r="G38" s="18" t="s">
        <v>103</v>
      </c>
      <c r="H38" s="18" t="s">
        <v>1191</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1178</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1489</v>
      </c>
      <c r="F41" s="14">
        <f>data!M59</f>
        <v>0</v>
      </c>
      <c r="G41" s="14">
        <f>data!N59</f>
        <v>0</v>
      </c>
      <c r="H41" s="14">
        <f>data!O59</f>
        <v>0</v>
      </c>
      <c r="I41" s="14">
        <f>data!P59</f>
        <v>59595</v>
      </c>
    </row>
    <row r="42" spans="1:9" ht="20.100000000000001" customHeight="1" x14ac:dyDescent="0.25">
      <c r="A42" s="23">
        <v>5</v>
      </c>
      <c r="B42" s="14" t="s">
        <v>234</v>
      </c>
      <c r="C42" s="26">
        <f>data!J60</f>
        <v>0</v>
      </c>
      <c r="D42" s="26">
        <f>data!K60</f>
        <v>0</v>
      </c>
      <c r="E42" s="26">
        <f>data!L60</f>
        <v>0</v>
      </c>
      <c r="F42" s="26">
        <f>data!M60</f>
        <v>0</v>
      </c>
      <c r="G42" s="26">
        <f>data!N60</f>
        <v>0.69670313186813182</v>
      </c>
      <c r="H42" s="26">
        <f>data!O60</f>
        <v>0</v>
      </c>
      <c r="I42" s="26">
        <f>data!P60</f>
        <v>11.521340966689557</v>
      </c>
    </row>
    <row r="43" spans="1:9" ht="20.100000000000001" customHeight="1" x14ac:dyDescent="0.25">
      <c r="A43" s="23">
        <v>6</v>
      </c>
      <c r="B43" s="14" t="s">
        <v>235</v>
      </c>
      <c r="C43" s="14">
        <f>data!J61</f>
        <v>0</v>
      </c>
      <c r="D43" s="14">
        <f>data!K61</f>
        <v>0</v>
      </c>
      <c r="E43" s="14">
        <f>data!L61</f>
        <v>0</v>
      </c>
      <c r="F43" s="14">
        <f>data!M61</f>
        <v>0</v>
      </c>
      <c r="G43" s="14">
        <f>data!N61</f>
        <v>146511.94</v>
      </c>
      <c r="H43" s="14">
        <f>data!O61</f>
        <v>0</v>
      </c>
      <c r="I43" s="14">
        <f>data!P61</f>
        <v>844639.95999999985</v>
      </c>
    </row>
    <row r="44" spans="1:9" ht="20.100000000000001" customHeight="1" x14ac:dyDescent="0.25">
      <c r="A44" s="23">
        <v>7</v>
      </c>
      <c r="B44" s="14" t="s">
        <v>3</v>
      </c>
      <c r="C44" s="14">
        <f>data!J62</f>
        <v>0</v>
      </c>
      <c r="D44" s="14">
        <f>data!K62</f>
        <v>0</v>
      </c>
      <c r="E44" s="14">
        <f>data!L62</f>
        <v>0</v>
      </c>
      <c r="F44" s="14">
        <f>data!M62</f>
        <v>0</v>
      </c>
      <c r="G44" s="14">
        <f>data!N62</f>
        <v>34435</v>
      </c>
      <c r="H44" s="14">
        <f>data!O62</f>
        <v>0</v>
      </c>
      <c r="I44" s="14">
        <f>data!P62</f>
        <v>244870</v>
      </c>
    </row>
    <row r="45" spans="1:9" ht="20.100000000000001" customHeight="1" x14ac:dyDescent="0.25">
      <c r="A45" s="23">
        <v>8</v>
      </c>
      <c r="B45" s="14" t="s">
        <v>236</v>
      </c>
      <c r="C45" s="14">
        <f>data!J63</f>
        <v>0</v>
      </c>
      <c r="D45" s="14">
        <f>data!K63</f>
        <v>0</v>
      </c>
      <c r="E45" s="14">
        <f>data!L63</f>
        <v>0</v>
      </c>
      <c r="F45" s="14">
        <f>data!M63</f>
        <v>0</v>
      </c>
      <c r="G45" s="14">
        <f>data!N63</f>
        <v>631656.26</v>
      </c>
      <c r="H45" s="14">
        <f>data!O63</f>
        <v>0</v>
      </c>
      <c r="I45" s="14">
        <f>data!P63</f>
        <v>78</v>
      </c>
    </row>
    <row r="46" spans="1:9" ht="20.100000000000001" customHeight="1" x14ac:dyDescent="0.25">
      <c r="A46" s="23">
        <v>9</v>
      </c>
      <c r="B46" s="14" t="s">
        <v>237</v>
      </c>
      <c r="C46" s="14">
        <f>data!J64</f>
        <v>0</v>
      </c>
      <c r="D46" s="14">
        <f>data!K64</f>
        <v>0</v>
      </c>
      <c r="E46" s="14">
        <f>data!L64</f>
        <v>426.93999999999994</v>
      </c>
      <c r="F46" s="14">
        <f>data!M64</f>
        <v>0</v>
      </c>
      <c r="G46" s="14">
        <f>data!N64</f>
        <v>349.98</v>
      </c>
      <c r="H46" s="14">
        <f>data!O64</f>
        <v>0</v>
      </c>
      <c r="I46" s="14">
        <f>data!P64</f>
        <v>524777.92999999993</v>
      </c>
    </row>
    <row r="47" spans="1:9" ht="20.100000000000001" customHeight="1" x14ac:dyDescent="0.25">
      <c r="A47" s="23">
        <v>10</v>
      </c>
      <c r="B47" s="14" t="s">
        <v>444</v>
      </c>
      <c r="C47" s="14">
        <f>data!J65</f>
        <v>0</v>
      </c>
      <c r="D47" s="14">
        <f>data!K65</f>
        <v>0</v>
      </c>
      <c r="E47" s="14">
        <f>data!L65</f>
        <v>0</v>
      </c>
      <c r="F47" s="14">
        <f>data!M65</f>
        <v>0</v>
      </c>
      <c r="G47" s="14">
        <f>data!N65</f>
        <v>0</v>
      </c>
      <c r="H47" s="14">
        <f>data!O65</f>
        <v>0</v>
      </c>
      <c r="I47" s="14">
        <f>data!P65</f>
        <v>0</v>
      </c>
    </row>
    <row r="48" spans="1:9" ht="20.100000000000001" customHeight="1" x14ac:dyDescent="0.25">
      <c r="A48" s="23">
        <v>11</v>
      </c>
      <c r="B48" s="14" t="s">
        <v>445</v>
      </c>
      <c r="C48" s="14">
        <f>data!J66</f>
        <v>0</v>
      </c>
      <c r="D48" s="14">
        <f>data!K66</f>
        <v>0</v>
      </c>
      <c r="E48" s="14">
        <f>data!L66</f>
        <v>3017.1499999999996</v>
      </c>
      <c r="F48" s="14">
        <f>data!M66</f>
        <v>0</v>
      </c>
      <c r="G48" s="14">
        <f>data!N66</f>
        <v>0</v>
      </c>
      <c r="H48" s="14">
        <f>data!O66</f>
        <v>0</v>
      </c>
      <c r="I48" s="14">
        <f>data!P66</f>
        <v>136674.9</v>
      </c>
    </row>
    <row r="49" spans="1:9" ht="20.100000000000001" customHeight="1" x14ac:dyDescent="0.25">
      <c r="A49" s="23">
        <v>12</v>
      </c>
      <c r="B49" s="14" t="s">
        <v>6</v>
      </c>
      <c r="C49" s="14">
        <f>data!J67</f>
        <v>0</v>
      </c>
      <c r="D49" s="14">
        <f>data!K67</f>
        <v>0</v>
      </c>
      <c r="E49" s="14">
        <f>data!L67</f>
        <v>0</v>
      </c>
      <c r="F49" s="14">
        <f>data!M67</f>
        <v>0</v>
      </c>
      <c r="G49" s="14">
        <f>data!N67</f>
        <v>0</v>
      </c>
      <c r="H49" s="14">
        <f>data!O67</f>
        <v>0</v>
      </c>
      <c r="I49" s="14">
        <f>data!P67</f>
        <v>137250</v>
      </c>
    </row>
    <row r="50" spans="1:9" ht="20.100000000000001" customHeight="1" x14ac:dyDescent="0.25">
      <c r="A50" s="23">
        <v>13</v>
      </c>
      <c r="B50" s="14" t="s">
        <v>474</v>
      </c>
      <c r="C50" s="14">
        <f>data!J68</f>
        <v>0</v>
      </c>
      <c r="D50" s="14">
        <f>data!K68</f>
        <v>0</v>
      </c>
      <c r="E50" s="14">
        <f>data!L68</f>
        <v>0</v>
      </c>
      <c r="F50" s="14">
        <f>data!M68</f>
        <v>0</v>
      </c>
      <c r="G50" s="14">
        <f>data!N68</f>
        <v>0</v>
      </c>
      <c r="H50" s="14">
        <f>data!O68</f>
        <v>0</v>
      </c>
      <c r="I50" s="14">
        <f>data!P68</f>
        <v>5175.04</v>
      </c>
    </row>
    <row r="51" spans="1:9" ht="20.100000000000001" customHeight="1" x14ac:dyDescent="0.25">
      <c r="A51" s="23">
        <v>14</v>
      </c>
      <c r="B51" s="14" t="s">
        <v>241</v>
      </c>
      <c r="C51" s="14">
        <f>data!J69</f>
        <v>0</v>
      </c>
      <c r="D51" s="14">
        <f>data!K69</f>
        <v>0</v>
      </c>
      <c r="E51" s="14">
        <f>data!L69</f>
        <v>0</v>
      </c>
      <c r="F51" s="14">
        <f>data!M69</f>
        <v>0</v>
      </c>
      <c r="G51" s="14">
        <f>data!N69</f>
        <v>1376.6</v>
      </c>
      <c r="H51" s="14">
        <f>data!O69</f>
        <v>0</v>
      </c>
      <c r="I51" s="14">
        <f>data!P69</f>
        <v>14028.349999999999</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1179</v>
      </c>
      <c r="C53" s="14">
        <f>data!J71</f>
        <v>0</v>
      </c>
      <c r="D53" s="14">
        <f>data!K71</f>
        <v>0</v>
      </c>
      <c r="E53" s="14">
        <f>data!L71</f>
        <v>3444.0899999999997</v>
      </c>
      <c r="F53" s="14">
        <f>data!M71</f>
        <v>0</v>
      </c>
      <c r="G53" s="14">
        <f>data!N71</f>
        <v>814329.77999999991</v>
      </c>
      <c r="H53" s="14">
        <f>data!O71</f>
        <v>0</v>
      </c>
      <c r="I53" s="14">
        <f>data!P71</f>
        <v>1907494.18</v>
      </c>
    </row>
    <row r="54" spans="1:9" ht="20.100000000000001" customHeight="1" x14ac:dyDescent="0.25">
      <c r="A54" s="23">
        <v>17</v>
      </c>
      <c r="B54" s="14" t="s">
        <v>244</v>
      </c>
      <c r="C54" s="207"/>
      <c r="D54" s="207"/>
      <c r="E54" s="207"/>
      <c r="F54" s="207"/>
      <c r="G54" s="207"/>
      <c r="H54" s="207"/>
      <c r="I54" s="207"/>
    </row>
    <row r="55" spans="1:9" ht="20.100000000000001" customHeight="1" x14ac:dyDescent="0.25">
      <c r="A55" s="23">
        <v>18</v>
      </c>
      <c r="B55" s="14" t="s">
        <v>1180</v>
      </c>
      <c r="C55" s="48">
        <f>+data!M675</f>
        <v>0</v>
      </c>
      <c r="D55" s="48">
        <f>+data!M676</f>
        <v>0</v>
      </c>
      <c r="E55" s="48">
        <f>+data!M677</f>
        <v>27579</v>
      </c>
      <c r="F55" s="48">
        <f>+data!M678</f>
        <v>0</v>
      </c>
      <c r="G55" s="48">
        <f>+data!M679</f>
        <v>237088</v>
      </c>
      <c r="H55" s="48">
        <f>+data!M680</f>
        <v>0</v>
      </c>
      <c r="I55" s="48">
        <f>+data!M681</f>
        <v>920973</v>
      </c>
    </row>
    <row r="56" spans="1:9" ht="20.100000000000001" customHeight="1" x14ac:dyDescent="0.25">
      <c r="A56" s="23">
        <v>19</v>
      </c>
      <c r="B56" s="48" t="s">
        <v>1181</v>
      </c>
      <c r="C56" s="14">
        <f>data!J73</f>
        <v>0</v>
      </c>
      <c r="D56" s="14">
        <f>data!K73</f>
        <v>0</v>
      </c>
      <c r="E56" s="14">
        <f>data!L73</f>
        <v>1577051</v>
      </c>
      <c r="F56" s="14">
        <f>data!M73</f>
        <v>0</v>
      </c>
      <c r="G56" s="14">
        <f>data!N73</f>
        <v>0</v>
      </c>
      <c r="H56" s="14">
        <f>data!O73</f>
        <v>0</v>
      </c>
      <c r="I56" s="14">
        <f>data!P73</f>
        <v>627538.75</v>
      </c>
    </row>
    <row r="57" spans="1:9" ht="20.100000000000001" customHeight="1" x14ac:dyDescent="0.25">
      <c r="A57" s="23">
        <v>20</v>
      </c>
      <c r="B57" s="48" t="s">
        <v>1182</v>
      </c>
      <c r="C57" s="14">
        <f>data!J74</f>
        <v>0</v>
      </c>
      <c r="D57" s="14">
        <f>data!K74</f>
        <v>0</v>
      </c>
      <c r="E57" s="14">
        <f>data!L74</f>
        <v>0</v>
      </c>
      <c r="F57" s="14">
        <f>data!M74</f>
        <v>0</v>
      </c>
      <c r="G57" s="14">
        <f>data!N74</f>
        <v>922551</v>
      </c>
      <c r="H57" s="14">
        <f>data!O74</f>
        <v>0</v>
      </c>
      <c r="I57" s="14">
        <f>data!P74</f>
        <v>5348387.33</v>
      </c>
    </row>
    <row r="58" spans="1:9" ht="20.100000000000001" customHeight="1" x14ac:dyDescent="0.25">
      <c r="A58" s="23">
        <v>21</v>
      </c>
      <c r="B58" s="48" t="s">
        <v>1183</v>
      </c>
      <c r="C58" s="14">
        <f>data!J75</f>
        <v>0</v>
      </c>
      <c r="D58" s="14">
        <f>data!K75</f>
        <v>0</v>
      </c>
      <c r="E58" s="14">
        <f>data!L75</f>
        <v>1577051</v>
      </c>
      <c r="F58" s="14">
        <f>data!M75</f>
        <v>0</v>
      </c>
      <c r="G58" s="14">
        <f>data!N75</f>
        <v>922551</v>
      </c>
      <c r="H58" s="14">
        <f>data!O75</f>
        <v>0</v>
      </c>
      <c r="I58" s="14">
        <f>data!P75</f>
        <v>5975926.0800000001</v>
      </c>
    </row>
    <row r="59" spans="1:9" ht="20.100000000000001" customHeight="1" x14ac:dyDescent="0.25">
      <c r="A59" s="23" t="s">
        <v>1184</v>
      </c>
      <c r="B59" s="60"/>
      <c r="C59" s="207"/>
      <c r="D59" s="207"/>
      <c r="E59" s="207"/>
      <c r="F59" s="207"/>
      <c r="G59" s="207"/>
      <c r="H59" s="207"/>
      <c r="I59" s="207"/>
    </row>
    <row r="60" spans="1:9" ht="20.100000000000001" customHeight="1" x14ac:dyDescent="0.25">
      <c r="A60" s="23">
        <v>22</v>
      </c>
      <c r="B60" s="14" t="s">
        <v>1185</v>
      </c>
      <c r="C60" s="14">
        <f>data!J76</f>
        <v>0</v>
      </c>
      <c r="D60" s="14">
        <f>data!K76</f>
        <v>0</v>
      </c>
      <c r="E60" s="14">
        <f>data!L76</f>
        <v>0</v>
      </c>
      <c r="F60" s="14">
        <f>data!M76</f>
        <v>0</v>
      </c>
      <c r="G60" s="14">
        <f>data!N76</f>
        <v>0</v>
      </c>
      <c r="H60" s="14">
        <f>data!O76</f>
        <v>0</v>
      </c>
      <c r="I60" s="14">
        <f>data!P76</f>
        <v>3223.93</v>
      </c>
    </row>
    <row r="61" spans="1:9" ht="20.100000000000001" customHeight="1" x14ac:dyDescent="0.25">
      <c r="A61" s="23">
        <v>23</v>
      </c>
      <c r="B61" s="14" t="s">
        <v>1186</v>
      </c>
      <c r="C61" s="14">
        <f>data!J77</f>
        <v>0</v>
      </c>
      <c r="D61" s="14">
        <f>data!K77</f>
        <v>0</v>
      </c>
      <c r="E61" s="14">
        <f>data!L77</f>
        <v>0</v>
      </c>
      <c r="F61" s="14">
        <f>data!M77</f>
        <v>0</v>
      </c>
      <c r="G61" s="14">
        <f>data!N77</f>
        <v>0</v>
      </c>
      <c r="H61" s="14">
        <f>data!O77</f>
        <v>0</v>
      </c>
      <c r="I61" s="14">
        <f>data!P77</f>
        <v>0</v>
      </c>
    </row>
    <row r="62" spans="1:9" ht="20.100000000000001" customHeight="1" x14ac:dyDescent="0.25">
      <c r="A62" s="23">
        <v>24</v>
      </c>
      <c r="B62" s="14" t="s">
        <v>1187</v>
      </c>
      <c r="C62" s="14">
        <f>data!J78</f>
        <v>0</v>
      </c>
      <c r="D62" s="14">
        <f>data!K78</f>
        <v>0</v>
      </c>
      <c r="E62" s="14">
        <f>data!L78</f>
        <v>0</v>
      </c>
      <c r="F62" s="14">
        <f>data!M78</f>
        <v>0</v>
      </c>
      <c r="G62" s="14">
        <f>data!N78</f>
        <v>0</v>
      </c>
      <c r="H62" s="14">
        <f>data!O78</f>
        <v>0</v>
      </c>
      <c r="I62" s="14">
        <f>data!P78</f>
        <v>1484.9099078539425</v>
      </c>
    </row>
    <row r="63" spans="1:9" ht="20.100000000000001" customHeight="1" x14ac:dyDescent="0.25">
      <c r="A63" s="23">
        <v>25</v>
      </c>
      <c r="B63" s="14" t="s">
        <v>1188</v>
      </c>
      <c r="C63" s="14">
        <f>data!J79</f>
        <v>0</v>
      </c>
      <c r="D63" s="14">
        <f>data!K79</f>
        <v>0</v>
      </c>
      <c r="E63" s="14">
        <f>data!L79</f>
        <v>0</v>
      </c>
      <c r="F63" s="14">
        <f>data!M79</f>
        <v>0</v>
      </c>
      <c r="G63" s="14">
        <f>data!N79</f>
        <v>0</v>
      </c>
      <c r="H63" s="14">
        <f>data!O79</f>
        <v>0</v>
      </c>
      <c r="I63" s="14">
        <f>data!P79</f>
        <v>9963.6709031039845</v>
      </c>
    </row>
    <row r="64" spans="1:9" ht="20.100000000000001" customHeight="1" x14ac:dyDescent="0.25">
      <c r="A64" s="23">
        <v>26</v>
      </c>
      <c r="B64" s="14" t="s">
        <v>252</v>
      </c>
      <c r="C64" s="26">
        <f>data!J80</f>
        <v>0</v>
      </c>
      <c r="D64" s="26">
        <f>data!K80</f>
        <v>0</v>
      </c>
      <c r="E64" s="26">
        <f>data!L80</f>
        <v>0</v>
      </c>
      <c r="F64" s="26">
        <f>data!M80</f>
        <v>0</v>
      </c>
      <c r="G64" s="26">
        <f>data!N80</f>
        <v>0</v>
      </c>
      <c r="H64" s="26">
        <f>data!O80</f>
        <v>0</v>
      </c>
      <c r="I64" s="26">
        <f>data!P80</f>
        <v>18.305265468187493</v>
      </c>
    </row>
    <row r="65" spans="1:9" ht="20.100000000000001" customHeight="1" x14ac:dyDescent="0.25">
      <c r="A65" s="4" t="s">
        <v>1172</v>
      </c>
      <c r="B65" s="5"/>
      <c r="C65" s="5"/>
      <c r="D65" s="6"/>
      <c r="E65" s="5"/>
      <c r="F65" s="5"/>
      <c r="G65" s="5"/>
      <c r="H65" s="5"/>
      <c r="I65" s="4"/>
    </row>
    <row r="66" spans="1:9" ht="20.100000000000001" customHeight="1" x14ac:dyDescent="0.25">
      <c r="A66" s="77"/>
      <c r="B66" s="77"/>
      <c r="C66" s="77"/>
      <c r="D66" s="45"/>
      <c r="E66" s="77"/>
      <c r="F66" s="77"/>
      <c r="G66" s="77"/>
      <c r="H66" s="77"/>
      <c r="I66" s="168" t="s">
        <v>1192</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PeaceHealth United General Medical Center</v>
      </c>
      <c r="B68" s="77"/>
      <c r="C68" s="77"/>
      <c r="D68" s="77"/>
      <c r="E68" s="77"/>
      <c r="F68" s="77"/>
      <c r="G68" s="80"/>
      <c r="H68" s="79" t="str">
        <f>"FYE: "&amp;data!C82</f>
        <v>FYE: 06/30/2018</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1174</v>
      </c>
      <c r="C70" s="18" t="s">
        <v>106</v>
      </c>
      <c r="D70" s="25"/>
      <c r="E70" s="18" t="s">
        <v>108</v>
      </c>
      <c r="F70" s="18" t="s">
        <v>1193</v>
      </c>
      <c r="G70" s="25"/>
      <c r="H70" s="18" t="s">
        <v>110</v>
      </c>
      <c r="I70" s="18" t="s">
        <v>111</v>
      </c>
    </row>
    <row r="71" spans="1:9" ht="20.100000000000001" customHeight="1" x14ac:dyDescent="0.25">
      <c r="A71" s="82"/>
      <c r="B71" s="83"/>
      <c r="C71" s="18" t="s">
        <v>171</v>
      </c>
      <c r="D71" s="18" t="s">
        <v>1194</v>
      </c>
      <c r="E71" s="18" t="s">
        <v>169</v>
      </c>
      <c r="F71" s="18" t="s">
        <v>172</v>
      </c>
      <c r="G71" s="18" t="s">
        <v>109</v>
      </c>
      <c r="H71" s="18" t="s">
        <v>173</v>
      </c>
      <c r="I71" s="18" t="s">
        <v>174</v>
      </c>
    </row>
    <row r="72" spans="1:9" ht="20.100000000000001" customHeight="1" x14ac:dyDescent="0.25">
      <c r="A72" s="23">
        <v>3</v>
      </c>
      <c r="B72" s="14" t="s">
        <v>1178</v>
      </c>
      <c r="C72" s="15" t="s">
        <v>1195</v>
      </c>
      <c r="D72" s="89" t="s">
        <v>1196</v>
      </c>
      <c r="E72" s="208"/>
      <c r="F72" s="208"/>
      <c r="G72" s="89" t="s">
        <v>1197</v>
      </c>
      <c r="H72" s="89" t="s">
        <v>1197</v>
      </c>
      <c r="I72" s="15" t="s">
        <v>223</v>
      </c>
    </row>
    <row r="73" spans="1:9" ht="20.100000000000001" customHeight="1" x14ac:dyDescent="0.25">
      <c r="A73" s="23">
        <v>4</v>
      </c>
      <c r="B73" s="14" t="s">
        <v>233</v>
      </c>
      <c r="C73" s="14">
        <f>data!Q59</f>
        <v>21971</v>
      </c>
      <c r="D73" s="48">
        <f>data!R59</f>
        <v>53208</v>
      </c>
      <c r="E73" s="208"/>
      <c r="F73" s="208"/>
      <c r="G73" s="14">
        <f>data!U59</f>
        <v>72384</v>
      </c>
      <c r="H73" s="14">
        <f>data!V59</f>
        <v>0</v>
      </c>
      <c r="I73" s="14">
        <f>data!W59</f>
        <v>1089</v>
      </c>
    </row>
    <row r="74" spans="1:9" ht="20.100000000000001" customHeight="1" x14ac:dyDescent="0.25">
      <c r="A74" s="23">
        <v>5</v>
      </c>
      <c r="B74" s="14" t="s">
        <v>234</v>
      </c>
      <c r="C74" s="26">
        <f>data!Q60</f>
        <v>2.2180886160714284</v>
      </c>
      <c r="D74" s="26">
        <f>data!R60</f>
        <v>8.5673197115384622E-3</v>
      </c>
      <c r="E74" s="26">
        <f>data!S60</f>
        <v>3.5839794352678576</v>
      </c>
      <c r="F74" s="26">
        <f>data!T60</f>
        <v>8.2806306916208801</v>
      </c>
      <c r="G74" s="26">
        <f>data!U60</f>
        <v>8.2388489677197789</v>
      </c>
      <c r="H74" s="26">
        <f>data!V60</f>
        <v>0</v>
      </c>
      <c r="I74" s="26">
        <f>data!W60</f>
        <v>0</v>
      </c>
    </row>
    <row r="75" spans="1:9" ht="20.100000000000001" customHeight="1" x14ac:dyDescent="0.25">
      <c r="A75" s="23">
        <v>6</v>
      </c>
      <c r="B75" s="14" t="s">
        <v>235</v>
      </c>
      <c r="C75" s="14">
        <f>data!Q61</f>
        <v>234857.75999999998</v>
      </c>
      <c r="D75" s="14">
        <f>data!R61</f>
        <v>468.19</v>
      </c>
      <c r="E75" s="14">
        <f>data!S61</f>
        <v>134806.63</v>
      </c>
      <c r="F75" s="14">
        <f>data!T61</f>
        <v>724261.29999999993</v>
      </c>
      <c r="G75" s="14">
        <f>data!U61</f>
        <v>549519.71</v>
      </c>
      <c r="H75" s="14">
        <f>data!V61</f>
        <v>0</v>
      </c>
      <c r="I75" s="14">
        <f>data!W61</f>
        <v>0</v>
      </c>
    </row>
    <row r="76" spans="1:9" ht="20.100000000000001" customHeight="1" x14ac:dyDescent="0.25">
      <c r="A76" s="23">
        <v>7</v>
      </c>
      <c r="B76" s="14" t="s">
        <v>3</v>
      </c>
      <c r="C76" s="14">
        <f>data!Q62</f>
        <v>55190</v>
      </c>
      <c r="D76" s="14">
        <f>data!R62</f>
        <v>180</v>
      </c>
      <c r="E76" s="14">
        <f>data!S62</f>
        <v>32880</v>
      </c>
      <c r="F76" s="14">
        <f>data!T62</f>
        <v>218400</v>
      </c>
      <c r="G76" s="14">
        <f>data!U62</f>
        <v>150587</v>
      </c>
      <c r="H76" s="14">
        <f>data!V62</f>
        <v>0</v>
      </c>
      <c r="I76" s="14">
        <f>data!W62</f>
        <v>0</v>
      </c>
    </row>
    <row r="77" spans="1:9" ht="20.100000000000001" customHeight="1" x14ac:dyDescent="0.25">
      <c r="A77" s="23">
        <v>8</v>
      </c>
      <c r="B77" s="14" t="s">
        <v>236</v>
      </c>
      <c r="C77" s="14">
        <f>data!Q63</f>
        <v>0</v>
      </c>
      <c r="D77" s="14">
        <f>data!R63</f>
        <v>464028.5</v>
      </c>
      <c r="E77" s="14">
        <f>data!S63</f>
        <v>0</v>
      </c>
      <c r="F77" s="14">
        <f>data!T63</f>
        <v>0</v>
      </c>
      <c r="G77" s="14">
        <f>data!U63</f>
        <v>1879.1100000000001</v>
      </c>
      <c r="H77" s="14">
        <f>data!V63</f>
        <v>0</v>
      </c>
      <c r="I77" s="14">
        <f>data!W63</f>
        <v>0</v>
      </c>
    </row>
    <row r="78" spans="1:9" ht="20.100000000000001" customHeight="1" x14ac:dyDescent="0.25">
      <c r="A78" s="23">
        <v>9</v>
      </c>
      <c r="B78" s="14" t="s">
        <v>237</v>
      </c>
      <c r="C78" s="14">
        <f>data!Q64</f>
        <v>31771.110000000004</v>
      </c>
      <c r="D78" s="14">
        <f>data!R64</f>
        <v>19088.11</v>
      </c>
      <c r="E78" s="14">
        <f>data!S64</f>
        <v>55795.599999999991</v>
      </c>
      <c r="F78" s="14">
        <f>data!T64</f>
        <v>49677.11</v>
      </c>
      <c r="G78" s="14">
        <f>data!U64</f>
        <v>133872.74000000002</v>
      </c>
      <c r="H78" s="14">
        <f>data!V64</f>
        <v>0</v>
      </c>
      <c r="I78" s="14">
        <f>data!W64</f>
        <v>8959.44</v>
      </c>
    </row>
    <row r="79" spans="1:9" ht="20.100000000000001" customHeight="1" x14ac:dyDescent="0.25">
      <c r="A79" s="23">
        <v>10</v>
      </c>
      <c r="B79" s="14" t="s">
        <v>444</v>
      </c>
      <c r="C79" s="14">
        <f>data!Q65</f>
        <v>0</v>
      </c>
      <c r="D79" s="14">
        <f>data!R65</f>
        <v>0</v>
      </c>
      <c r="E79" s="14">
        <f>data!S65</f>
        <v>0</v>
      </c>
      <c r="F79" s="14">
        <f>data!T65</f>
        <v>150</v>
      </c>
      <c r="G79" s="14">
        <f>data!U65</f>
        <v>0</v>
      </c>
      <c r="H79" s="14">
        <f>data!V65</f>
        <v>0</v>
      </c>
      <c r="I79" s="14">
        <f>data!W65</f>
        <v>0</v>
      </c>
    </row>
    <row r="80" spans="1:9" ht="20.100000000000001" customHeight="1" x14ac:dyDescent="0.25">
      <c r="A80" s="23">
        <v>11</v>
      </c>
      <c r="B80" s="14" t="s">
        <v>445</v>
      </c>
      <c r="C80" s="14">
        <f>data!Q66</f>
        <v>20596.59</v>
      </c>
      <c r="D80" s="14">
        <f>data!R66</f>
        <v>0</v>
      </c>
      <c r="E80" s="14">
        <f>data!S66</f>
        <v>7228.48</v>
      </c>
      <c r="F80" s="14">
        <f>data!T66</f>
        <v>18022.86</v>
      </c>
      <c r="G80" s="14">
        <f>data!U66</f>
        <v>624935.02000000014</v>
      </c>
      <c r="H80" s="14">
        <f>data!V66</f>
        <v>0</v>
      </c>
      <c r="I80" s="14">
        <f>data!W66</f>
        <v>576402.92999999993</v>
      </c>
    </row>
    <row r="81" spans="1:9" ht="20.100000000000001" customHeight="1" x14ac:dyDescent="0.25">
      <c r="A81" s="23">
        <v>12</v>
      </c>
      <c r="B81" s="14" t="s">
        <v>6</v>
      </c>
      <c r="C81" s="14">
        <f>data!Q67</f>
        <v>33104</v>
      </c>
      <c r="D81" s="14">
        <f>data!R67</f>
        <v>5</v>
      </c>
      <c r="E81" s="14">
        <f>data!S67</f>
        <v>370</v>
      </c>
      <c r="F81" s="14">
        <f>data!T67</f>
        <v>0</v>
      </c>
      <c r="G81" s="14">
        <f>data!U67</f>
        <v>2809</v>
      </c>
      <c r="H81" s="14">
        <f>data!V67</f>
        <v>0</v>
      </c>
      <c r="I81" s="14">
        <f>data!W67</f>
        <v>0</v>
      </c>
    </row>
    <row r="82" spans="1:9" ht="20.100000000000001" customHeight="1" x14ac:dyDescent="0.25">
      <c r="A82" s="23">
        <v>13</v>
      </c>
      <c r="B82" s="14" t="s">
        <v>474</v>
      </c>
      <c r="C82" s="14">
        <f>data!Q68</f>
        <v>0</v>
      </c>
      <c r="D82" s="14">
        <f>data!R68</f>
        <v>0</v>
      </c>
      <c r="E82" s="14">
        <f>data!S68</f>
        <v>3038</v>
      </c>
      <c r="F82" s="14">
        <f>data!T68</f>
        <v>0</v>
      </c>
      <c r="G82" s="14">
        <f>data!U68</f>
        <v>0</v>
      </c>
      <c r="H82" s="14">
        <f>data!V68</f>
        <v>0</v>
      </c>
      <c r="I82" s="14">
        <f>data!W68</f>
        <v>0</v>
      </c>
    </row>
    <row r="83" spans="1:9" ht="20.100000000000001" customHeight="1" x14ac:dyDescent="0.25">
      <c r="A83" s="23">
        <v>14</v>
      </c>
      <c r="B83" s="14" t="s">
        <v>241</v>
      </c>
      <c r="C83" s="14">
        <f>data!Q69</f>
        <v>752.78</v>
      </c>
      <c r="D83" s="14">
        <f>data!R69</f>
        <v>147.82999999999998</v>
      </c>
      <c r="E83" s="14">
        <f>data!S69</f>
        <v>293.02</v>
      </c>
      <c r="F83" s="14">
        <f>data!T69</f>
        <v>2513.35</v>
      </c>
      <c r="G83" s="14">
        <f>data!U69</f>
        <v>2480.8200000000002</v>
      </c>
      <c r="H83" s="14">
        <f>data!V69</f>
        <v>0</v>
      </c>
      <c r="I83" s="14">
        <f>data!W69</f>
        <v>0</v>
      </c>
    </row>
    <row r="84" spans="1:9" ht="20.100000000000001" customHeight="1" x14ac:dyDescent="0.25">
      <c r="A84" s="23">
        <v>15</v>
      </c>
      <c r="B84" s="14" t="s">
        <v>242</v>
      </c>
      <c r="C84" s="14">
        <f>-data!Q70</f>
        <v>0</v>
      </c>
      <c r="D84" s="14">
        <f>-data!R70</f>
        <v>0</v>
      </c>
      <c r="E84" s="14">
        <f>-data!S70</f>
        <v>0</v>
      </c>
      <c r="F84" s="14">
        <f>-data!T70</f>
        <v>0</v>
      </c>
      <c r="G84" s="14">
        <f>-data!U70</f>
        <v>0</v>
      </c>
      <c r="H84" s="14">
        <f>-data!V70</f>
        <v>0</v>
      </c>
      <c r="I84" s="14">
        <f>-data!W70</f>
        <v>0</v>
      </c>
    </row>
    <row r="85" spans="1:9" ht="20.100000000000001" customHeight="1" x14ac:dyDescent="0.25">
      <c r="A85" s="23">
        <v>16</v>
      </c>
      <c r="B85" s="48" t="s">
        <v>1179</v>
      </c>
      <c r="C85" s="14">
        <f>data!Q71</f>
        <v>376272.24000000005</v>
      </c>
      <c r="D85" s="14">
        <f>data!R71</f>
        <v>483917.63</v>
      </c>
      <c r="E85" s="14">
        <f>data!S71</f>
        <v>234411.72999999998</v>
      </c>
      <c r="F85" s="14">
        <f>data!T71</f>
        <v>1013024.6199999999</v>
      </c>
      <c r="G85" s="14">
        <f>data!U71</f>
        <v>1466083.4000000001</v>
      </c>
      <c r="H85" s="14">
        <f>data!V71</f>
        <v>0</v>
      </c>
      <c r="I85" s="14">
        <f>data!W71</f>
        <v>585362.36999999988</v>
      </c>
    </row>
    <row r="86" spans="1:9" ht="20.100000000000001" customHeight="1" x14ac:dyDescent="0.25">
      <c r="A86" s="23">
        <v>17</v>
      </c>
      <c r="B86" s="14" t="s">
        <v>244</v>
      </c>
      <c r="C86" s="207"/>
      <c r="D86" s="207"/>
      <c r="E86" s="207"/>
      <c r="F86" s="207"/>
      <c r="G86" s="207"/>
      <c r="H86" s="207"/>
      <c r="I86" s="207"/>
    </row>
    <row r="87" spans="1:9" ht="20.100000000000001" customHeight="1" x14ac:dyDescent="0.25">
      <c r="A87" s="23">
        <v>18</v>
      </c>
      <c r="B87" s="14" t="s">
        <v>1180</v>
      </c>
      <c r="C87" s="48">
        <f>+data!M682</f>
        <v>163508</v>
      </c>
      <c r="D87" s="48">
        <f>+data!M683</f>
        <v>161334</v>
      </c>
      <c r="E87" s="48">
        <f>+data!M684</f>
        <v>196975</v>
      </c>
      <c r="F87" s="48">
        <f>+data!M685</f>
        <v>397040</v>
      </c>
      <c r="G87" s="48">
        <f>+data!M686</f>
        <v>629460</v>
      </c>
      <c r="H87" s="48">
        <f>+data!M687</f>
        <v>0</v>
      </c>
      <c r="I87" s="48">
        <f>+data!M688</f>
        <v>224263</v>
      </c>
    </row>
    <row r="88" spans="1:9" ht="20.100000000000001" customHeight="1" x14ac:dyDescent="0.25">
      <c r="A88" s="23">
        <v>19</v>
      </c>
      <c r="B88" s="48" t="s">
        <v>1181</v>
      </c>
      <c r="C88" s="14">
        <f>data!Q73</f>
        <v>70373</v>
      </c>
      <c r="D88" s="14">
        <f>data!R73</f>
        <v>201637</v>
      </c>
      <c r="E88" s="14">
        <f>data!S73</f>
        <v>0</v>
      </c>
      <c r="F88" s="14">
        <f>data!T73</f>
        <v>1077</v>
      </c>
      <c r="G88" s="14">
        <f>data!U73</f>
        <v>1430509.6</v>
      </c>
      <c r="H88" s="14">
        <f>data!V73</f>
        <v>0</v>
      </c>
      <c r="I88" s="14">
        <f>data!W73</f>
        <v>206155.09999999998</v>
      </c>
    </row>
    <row r="89" spans="1:9" ht="20.100000000000001" customHeight="1" x14ac:dyDescent="0.25">
      <c r="A89" s="23">
        <v>20</v>
      </c>
      <c r="B89" s="48" t="s">
        <v>1182</v>
      </c>
      <c r="C89" s="14">
        <f>data!Q74</f>
        <v>555528</v>
      </c>
      <c r="D89" s="14">
        <f>data!R74</f>
        <v>1415056</v>
      </c>
      <c r="E89" s="14">
        <f>data!S74</f>
        <v>0</v>
      </c>
      <c r="F89" s="14">
        <f>data!T74</f>
        <v>1811875.01</v>
      </c>
      <c r="G89" s="14">
        <f>data!U74</f>
        <v>8667571.9500000011</v>
      </c>
      <c r="H89" s="14">
        <f>data!V74</f>
        <v>0</v>
      </c>
      <c r="I89" s="14">
        <f>data!W74</f>
        <v>3645659.35</v>
      </c>
    </row>
    <row r="90" spans="1:9" ht="20.100000000000001" customHeight="1" x14ac:dyDescent="0.25">
      <c r="A90" s="23">
        <v>21</v>
      </c>
      <c r="B90" s="48" t="s">
        <v>1183</v>
      </c>
      <c r="C90" s="14">
        <f>data!Q75</f>
        <v>625901</v>
      </c>
      <c r="D90" s="14">
        <f>data!R75</f>
        <v>1616693</v>
      </c>
      <c r="E90" s="14">
        <f>data!S75</f>
        <v>0</v>
      </c>
      <c r="F90" s="14">
        <f>data!T75</f>
        <v>1812952.01</v>
      </c>
      <c r="G90" s="14">
        <f>data!U75</f>
        <v>10098081.550000001</v>
      </c>
      <c r="H90" s="14">
        <f>data!V75</f>
        <v>0</v>
      </c>
      <c r="I90" s="14">
        <f>data!W75</f>
        <v>3851814.45</v>
      </c>
    </row>
    <row r="91" spans="1:9" ht="20.100000000000001" customHeight="1" x14ac:dyDescent="0.25">
      <c r="A91" s="23" t="s">
        <v>1184</v>
      </c>
      <c r="B91" s="60"/>
      <c r="C91" s="207"/>
      <c r="D91" s="207"/>
      <c r="E91" s="207"/>
      <c r="F91" s="207"/>
      <c r="G91" s="207"/>
      <c r="H91" s="207"/>
      <c r="I91" s="207"/>
    </row>
    <row r="92" spans="1:9" ht="20.100000000000001" customHeight="1" x14ac:dyDescent="0.25">
      <c r="A92" s="23">
        <v>22</v>
      </c>
      <c r="B92" s="14" t="s">
        <v>1185</v>
      </c>
      <c r="C92" s="14">
        <f>data!Q76</f>
        <v>0</v>
      </c>
      <c r="D92" s="14">
        <f>data!R76</f>
        <v>36.81</v>
      </c>
      <c r="E92" s="14">
        <f>data!S76</f>
        <v>2737.26</v>
      </c>
      <c r="F92" s="14">
        <f>data!T76</f>
        <v>0</v>
      </c>
      <c r="G92" s="14">
        <f>data!U76</f>
        <v>988.54000000000008</v>
      </c>
      <c r="H92" s="14">
        <f>data!V76</f>
        <v>0</v>
      </c>
      <c r="I92" s="14">
        <f>data!W76</f>
        <v>0</v>
      </c>
    </row>
    <row r="93" spans="1:9" ht="20.100000000000001" customHeight="1" x14ac:dyDescent="0.25">
      <c r="A93" s="23">
        <v>23</v>
      </c>
      <c r="B93" s="14" t="s">
        <v>1186</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1187</v>
      </c>
      <c r="C94" s="14">
        <f>data!Q78</f>
        <v>0</v>
      </c>
      <c r="D94" s="14">
        <f>data!R78</f>
        <v>16.954317776162519</v>
      </c>
      <c r="E94" s="14">
        <f>data!S78</f>
        <v>774.09983767204994</v>
      </c>
      <c r="F94" s="14">
        <f>data!T78</f>
        <v>0</v>
      </c>
      <c r="G94" s="14">
        <f>data!U78</f>
        <v>396.72778704182224</v>
      </c>
      <c r="H94" s="14">
        <f>data!V78</f>
        <v>0</v>
      </c>
      <c r="I94" s="14">
        <f>data!W78</f>
        <v>0</v>
      </c>
    </row>
    <row r="95" spans="1:9" ht="20.100000000000001" customHeight="1" x14ac:dyDescent="0.25">
      <c r="A95" s="23">
        <v>25</v>
      </c>
      <c r="B95" s="14" t="s">
        <v>1188</v>
      </c>
      <c r="C95" s="14">
        <f>data!Q79</f>
        <v>5217.33448215722</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f>data!Q80</f>
        <v>8.5983046788375006</v>
      </c>
      <c r="D96" s="84">
        <f>data!R80</f>
        <v>0</v>
      </c>
      <c r="E96" s="84">
        <f>data!S80</f>
        <v>0</v>
      </c>
      <c r="F96" s="84">
        <f>data!T80</f>
        <v>17.909464562324999</v>
      </c>
      <c r="G96" s="84">
        <f>data!U80</f>
        <v>0</v>
      </c>
      <c r="H96" s="84">
        <f>data!V80</f>
        <v>0</v>
      </c>
      <c r="I96" s="84">
        <f>data!W80</f>
        <v>0</v>
      </c>
    </row>
    <row r="97" spans="1:9" ht="20.100000000000001" customHeight="1" x14ac:dyDescent="0.25">
      <c r="A97" s="4" t="s">
        <v>1172</v>
      </c>
      <c r="B97" s="5"/>
      <c r="C97" s="5"/>
      <c r="D97" s="6"/>
      <c r="E97" s="5"/>
      <c r="F97" s="5"/>
      <c r="G97" s="5"/>
      <c r="H97" s="5"/>
      <c r="I97" s="4"/>
    </row>
    <row r="98" spans="1:9" ht="20.100000000000001" customHeight="1" x14ac:dyDescent="0.25">
      <c r="A98" s="77"/>
      <c r="B98" s="77"/>
      <c r="C98" s="77"/>
      <c r="D98" s="45"/>
      <c r="E98" s="77"/>
      <c r="F98" s="77"/>
      <c r="G98" s="77"/>
      <c r="H98" s="77"/>
      <c r="I98" s="168" t="s">
        <v>1198</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PeaceHealth United General Medical Center</v>
      </c>
      <c r="B100" s="77"/>
      <c r="C100" s="77"/>
      <c r="D100" s="77"/>
      <c r="E100" s="77"/>
      <c r="F100" s="77"/>
      <c r="G100" s="80"/>
      <c r="H100" s="79" t="str">
        <f>"FYE: "&amp;data!C82</f>
        <v>FYE: 06/30/2018</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1174</v>
      </c>
      <c r="C102" s="18" t="s">
        <v>1199</v>
      </c>
      <c r="D102" s="18" t="s">
        <v>1200</v>
      </c>
      <c r="E102" s="18" t="s">
        <v>1200</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1178</v>
      </c>
      <c r="C104" s="89" t="s">
        <v>224</v>
      </c>
      <c r="D104" s="15" t="s">
        <v>1201</v>
      </c>
      <c r="E104" s="15" t="s">
        <v>1201</v>
      </c>
      <c r="F104" s="15" t="s">
        <v>1201</v>
      </c>
      <c r="G104" s="208"/>
      <c r="H104" s="15" t="s">
        <v>226</v>
      </c>
      <c r="I104" s="15" t="s">
        <v>227</v>
      </c>
    </row>
    <row r="105" spans="1:9" ht="20.100000000000001" customHeight="1" x14ac:dyDescent="0.25">
      <c r="A105" s="23">
        <v>4</v>
      </c>
      <c r="B105" s="14" t="s">
        <v>233</v>
      </c>
      <c r="C105" s="14">
        <f>data!X59</f>
        <v>4246</v>
      </c>
      <c r="D105" s="14">
        <f>data!Y59</f>
        <v>15196</v>
      </c>
      <c r="E105" s="14">
        <f>data!Z59</f>
        <v>3828</v>
      </c>
      <c r="F105" s="14">
        <f>data!AA59</f>
        <v>300</v>
      </c>
      <c r="G105" s="208"/>
      <c r="H105" s="14">
        <f>data!AC59</f>
        <v>10507</v>
      </c>
      <c r="I105" s="14">
        <f>data!AD59</f>
        <v>0</v>
      </c>
    </row>
    <row r="106" spans="1:9" ht="20.100000000000001" customHeight="1" x14ac:dyDescent="0.25">
      <c r="A106" s="23">
        <v>5</v>
      </c>
      <c r="B106" s="14" t="s">
        <v>234</v>
      </c>
      <c r="C106" s="26">
        <f>data!X60</f>
        <v>2.3905475525412085</v>
      </c>
      <c r="D106" s="26">
        <f>data!Y60</f>
        <v>9.9024448583447757</v>
      </c>
      <c r="E106" s="26">
        <f>data!Z60</f>
        <v>5.2824507779876368</v>
      </c>
      <c r="F106" s="26">
        <f>data!AA60</f>
        <v>1.0512189584478018</v>
      </c>
      <c r="G106" s="26">
        <f>data!AB60</f>
        <v>8.34118494906593</v>
      </c>
      <c r="H106" s="26">
        <f>data!AC60</f>
        <v>8.1942037484546706</v>
      </c>
      <c r="I106" s="26">
        <f>data!AD60</f>
        <v>0</v>
      </c>
    </row>
    <row r="107" spans="1:9" ht="20.100000000000001" customHeight="1" x14ac:dyDescent="0.25">
      <c r="A107" s="23">
        <v>6</v>
      </c>
      <c r="B107" s="14" t="s">
        <v>235</v>
      </c>
      <c r="C107" s="14">
        <f>data!X61</f>
        <v>223385.93000000002</v>
      </c>
      <c r="D107" s="14">
        <f>data!Y61</f>
        <v>908045.0900000002</v>
      </c>
      <c r="E107" s="14">
        <f>data!Z61</f>
        <v>568483.21000000008</v>
      </c>
      <c r="F107" s="14">
        <f>data!AA61</f>
        <v>109452.96000000002</v>
      </c>
      <c r="G107" s="14">
        <f>data!AB61</f>
        <v>958306.28</v>
      </c>
      <c r="H107" s="14">
        <f>data!AC61</f>
        <v>700029.51</v>
      </c>
      <c r="I107" s="14">
        <f>data!AD61</f>
        <v>0</v>
      </c>
    </row>
    <row r="108" spans="1:9" ht="20.100000000000001" customHeight="1" x14ac:dyDescent="0.25">
      <c r="A108" s="23">
        <v>7</v>
      </c>
      <c r="B108" s="14" t="s">
        <v>3</v>
      </c>
      <c r="C108" s="14">
        <f>data!X62</f>
        <v>63872</v>
      </c>
      <c r="D108" s="14">
        <f>data!Y62</f>
        <v>247424</v>
      </c>
      <c r="E108" s="14">
        <f>data!Z62</f>
        <v>145630</v>
      </c>
      <c r="F108" s="14">
        <f>data!AA62</f>
        <v>33228</v>
      </c>
      <c r="G108" s="14">
        <f>data!AB62</f>
        <v>173779</v>
      </c>
      <c r="H108" s="14">
        <f>data!AC62</f>
        <v>243521</v>
      </c>
      <c r="I108" s="14">
        <f>data!AD62</f>
        <v>0</v>
      </c>
    </row>
    <row r="109" spans="1:9" ht="20.100000000000001" customHeight="1" x14ac:dyDescent="0.25">
      <c r="A109" s="23">
        <v>8</v>
      </c>
      <c r="B109" s="14" t="s">
        <v>236</v>
      </c>
      <c r="C109" s="14">
        <f>data!X63</f>
        <v>0</v>
      </c>
      <c r="D109" s="14">
        <f>data!Y63</f>
        <v>7431.66</v>
      </c>
      <c r="E109" s="14">
        <f>data!Z63</f>
        <v>446515</v>
      </c>
      <c r="F109" s="14">
        <f>data!AA63</f>
        <v>3199.99</v>
      </c>
      <c r="G109" s="14">
        <f>data!AB63</f>
        <v>0</v>
      </c>
      <c r="H109" s="14">
        <f>data!AC63</f>
        <v>39805</v>
      </c>
      <c r="I109" s="14">
        <f>data!AD63</f>
        <v>0</v>
      </c>
    </row>
    <row r="110" spans="1:9" ht="20.100000000000001" customHeight="1" x14ac:dyDescent="0.25">
      <c r="A110" s="23">
        <v>9</v>
      </c>
      <c r="B110" s="14" t="s">
        <v>237</v>
      </c>
      <c r="C110" s="14">
        <f>data!X64</f>
        <v>66395.22</v>
      </c>
      <c r="D110" s="14">
        <f>data!Y64</f>
        <v>56429.429999999993</v>
      </c>
      <c r="E110" s="14">
        <f>data!Z64</f>
        <v>8826.77</v>
      </c>
      <c r="F110" s="14">
        <f>data!AA64</f>
        <v>38420.020000000004</v>
      </c>
      <c r="G110" s="14">
        <f>data!AB64</f>
        <v>4997470.43</v>
      </c>
      <c r="H110" s="14">
        <f>data!AC64</f>
        <v>56006.49</v>
      </c>
      <c r="I110" s="14">
        <f>data!AD64</f>
        <v>0</v>
      </c>
    </row>
    <row r="111" spans="1:9" ht="20.100000000000001" customHeight="1" x14ac:dyDescent="0.25">
      <c r="A111" s="23">
        <v>10</v>
      </c>
      <c r="B111" s="14" t="s">
        <v>444</v>
      </c>
      <c r="C111" s="14">
        <f>data!X65</f>
        <v>0</v>
      </c>
      <c r="D111" s="14">
        <f>data!Y65</f>
        <v>1800</v>
      </c>
      <c r="E111" s="14">
        <f>data!Z65</f>
        <v>0</v>
      </c>
      <c r="F111" s="14">
        <f>data!AA65</f>
        <v>0</v>
      </c>
      <c r="G111" s="14">
        <f>data!AB65</f>
        <v>0</v>
      </c>
      <c r="H111" s="14">
        <f>data!AC65</f>
        <v>1200</v>
      </c>
      <c r="I111" s="14">
        <f>data!AD65</f>
        <v>0</v>
      </c>
    </row>
    <row r="112" spans="1:9" ht="20.100000000000001" customHeight="1" x14ac:dyDescent="0.25">
      <c r="A112" s="23">
        <v>11</v>
      </c>
      <c r="B112" s="14" t="s">
        <v>445</v>
      </c>
      <c r="C112" s="14">
        <f>data!X66</f>
        <v>750</v>
      </c>
      <c r="D112" s="14">
        <f>data!Y66</f>
        <v>135086.99</v>
      </c>
      <c r="E112" s="14">
        <f>data!Z66</f>
        <v>146081.40999999997</v>
      </c>
      <c r="F112" s="14">
        <f>data!AA66</f>
        <v>-6469.4</v>
      </c>
      <c r="G112" s="14">
        <f>data!AB66</f>
        <v>133397.81000000003</v>
      </c>
      <c r="H112" s="14">
        <f>data!AC66</f>
        <v>50237.25</v>
      </c>
      <c r="I112" s="14">
        <f>data!AD66</f>
        <v>0</v>
      </c>
    </row>
    <row r="113" spans="1:9" ht="20.100000000000001" customHeight="1" x14ac:dyDescent="0.25">
      <c r="A113" s="23">
        <v>12</v>
      </c>
      <c r="B113" s="14" t="s">
        <v>6</v>
      </c>
      <c r="C113" s="14">
        <f>data!X67</f>
        <v>1444</v>
      </c>
      <c r="D113" s="14">
        <f>data!Y67</f>
        <v>73947</v>
      </c>
      <c r="E113" s="14">
        <f>data!Z67</f>
        <v>750</v>
      </c>
      <c r="F113" s="14">
        <f>data!AA67</f>
        <v>157</v>
      </c>
      <c r="G113" s="14">
        <f>data!AB67</f>
        <v>100333</v>
      </c>
      <c r="H113" s="14">
        <f>data!AC67</f>
        <v>3980</v>
      </c>
      <c r="I113" s="14">
        <f>data!AD67</f>
        <v>0</v>
      </c>
    </row>
    <row r="114" spans="1:9" ht="20.100000000000001" customHeight="1" x14ac:dyDescent="0.25">
      <c r="A114" s="23">
        <v>13</v>
      </c>
      <c r="B114" s="14" t="s">
        <v>474</v>
      </c>
      <c r="C114" s="14">
        <f>data!X68</f>
        <v>0</v>
      </c>
      <c r="D114" s="14">
        <f>data!Y68</f>
        <v>0</v>
      </c>
      <c r="E114" s="14">
        <f>data!Z68</f>
        <v>0</v>
      </c>
      <c r="F114" s="14">
        <f>data!AA68</f>
        <v>0</v>
      </c>
      <c r="G114" s="14">
        <f>data!AB68</f>
        <v>4592.74</v>
      </c>
      <c r="H114" s="14">
        <f>data!AC68</f>
        <v>5218.58</v>
      </c>
      <c r="I114" s="14">
        <f>data!AD68</f>
        <v>0</v>
      </c>
    </row>
    <row r="115" spans="1:9" ht="20.100000000000001" customHeight="1" x14ac:dyDescent="0.25">
      <c r="A115" s="23">
        <v>14</v>
      </c>
      <c r="B115" s="14" t="s">
        <v>241</v>
      </c>
      <c r="C115" s="14">
        <f>data!X69</f>
        <v>57.019999999999982</v>
      </c>
      <c r="D115" s="14">
        <f>data!Y69</f>
        <v>3199.4700000000007</v>
      </c>
      <c r="E115" s="14">
        <f>data!Z69</f>
        <v>2031.8299999999981</v>
      </c>
      <c r="F115" s="14">
        <f>data!AA69</f>
        <v>379.5</v>
      </c>
      <c r="G115" s="14">
        <f>data!AB69</f>
        <v>11689.42</v>
      </c>
      <c r="H115" s="14">
        <f>data!AC69</f>
        <v>394.99</v>
      </c>
      <c r="I115" s="14">
        <f>data!AD69</f>
        <v>0</v>
      </c>
    </row>
    <row r="116" spans="1:9" ht="20.100000000000001" customHeight="1" x14ac:dyDescent="0.25">
      <c r="A116" s="23">
        <v>15</v>
      </c>
      <c r="B116" s="14" t="s">
        <v>242</v>
      </c>
      <c r="C116" s="14">
        <f>-data!X70</f>
        <v>0</v>
      </c>
      <c r="D116" s="14">
        <f>-data!Y70</f>
        <v>0</v>
      </c>
      <c r="E116" s="14">
        <f>-data!Z70</f>
        <v>0</v>
      </c>
      <c r="F116" s="14">
        <f>-data!AA70</f>
        <v>0</v>
      </c>
      <c r="G116" s="14">
        <f>-data!AB70</f>
        <v>0</v>
      </c>
      <c r="H116" s="14">
        <f>-data!AC70</f>
        <v>-1168.55</v>
      </c>
      <c r="I116" s="14">
        <f>-data!AD70</f>
        <v>0</v>
      </c>
    </row>
    <row r="117" spans="1:9" ht="20.100000000000001" customHeight="1" x14ac:dyDescent="0.25">
      <c r="A117" s="23">
        <v>16</v>
      </c>
      <c r="B117" s="48" t="s">
        <v>1179</v>
      </c>
      <c r="C117" s="14">
        <f>data!X71</f>
        <v>355904.17000000004</v>
      </c>
      <c r="D117" s="14">
        <f>data!Y71</f>
        <v>1433363.6400000001</v>
      </c>
      <c r="E117" s="14">
        <f>data!Z71</f>
        <v>1318318.22</v>
      </c>
      <c r="F117" s="14">
        <f>data!AA71</f>
        <v>178368.07000000004</v>
      </c>
      <c r="G117" s="14">
        <f>data!AB71</f>
        <v>6379568.6799999997</v>
      </c>
      <c r="H117" s="14">
        <f>data!AC71</f>
        <v>1099224.27</v>
      </c>
      <c r="I117" s="14">
        <f>data!AD71</f>
        <v>0</v>
      </c>
    </row>
    <row r="118" spans="1:9" ht="20.100000000000001" customHeight="1" x14ac:dyDescent="0.25">
      <c r="A118" s="23">
        <v>17</v>
      </c>
      <c r="B118" s="14" t="s">
        <v>244</v>
      </c>
      <c r="C118" s="207"/>
      <c r="D118" s="207"/>
      <c r="E118" s="207"/>
      <c r="F118" s="207"/>
      <c r="G118" s="207"/>
      <c r="H118" s="207"/>
      <c r="I118" s="207"/>
    </row>
    <row r="119" spans="1:9" ht="20.100000000000001" customHeight="1" x14ac:dyDescent="0.25">
      <c r="A119" s="23">
        <v>18</v>
      </c>
      <c r="B119" s="14" t="s">
        <v>1180</v>
      </c>
      <c r="C119" s="48">
        <f>+data!M689</f>
        <v>346594</v>
      </c>
      <c r="D119" s="48">
        <f>+data!M690</f>
        <v>896757</v>
      </c>
      <c r="E119" s="48">
        <f>+data!M691</f>
        <v>804009</v>
      </c>
      <c r="F119" s="48">
        <f>+data!M692</f>
        <v>127005</v>
      </c>
      <c r="G119" s="48">
        <f>+data!M693</f>
        <v>2238922</v>
      </c>
      <c r="H119" s="48">
        <f>+data!M694</f>
        <v>396452</v>
      </c>
      <c r="I119" s="48">
        <f>+data!M695</f>
        <v>0</v>
      </c>
    </row>
    <row r="120" spans="1:9" ht="20.100000000000001" customHeight="1" x14ac:dyDescent="0.25">
      <c r="A120" s="23">
        <v>19</v>
      </c>
      <c r="B120" s="48" t="s">
        <v>1181</v>
      </c>
      <c r="C120" s="14">
        <f>data!X73</f>
        <v>752364.4</v>
      </c>
      <c r="D120" s="14">
        <f>data!Y73</f>
        <v>502440.9</v>
      </c>
      <c r="E120" s="14">
        <f>data!Z73</f>
        <v>77297</v>
      </c>
      <c r="F120" s="14">
        <f>data!AA73</f>
        <v>58134.600000000006</v>
      </c>
      <c r="G120" s="14">
        <f>data!AB73</f>
        <v>1798536.9000000004</v>
      </c>
      <c r="H120" s="14">
        <f>data!AC73</f>
        <v>970795</v>
      </c>
      <c r="I120" s="14">
        <f>data!AD73</f>
        <v>0</v>
      </c>
    </row>
    <row r="121" spans="1:9" ht="20.100000000000001" customHeight="1" x14ac:dyDescent="0.25">
      <c r="A121" s="23">
        <v>20</v>
      </c>
      <c r="B121" s="48" t="s">
        <v>1182</v>
      </c>
      <c r="C121" s="14">
        <f>data!X74</f>
        <v>12027302.4</v>
      </c>
      <c r="D121" s="14">
        <f>data!Y74</f>
        <v>7485823.1999999993</v>
      </c>
      <c r="E121" s="14">
        <f>data!Z74</f>
        <v>7673895</v>
      </c>
      <c r="F121" s="14">
        <f>data!AA74</f>
        <v>1053387.1500000001</v>
      </c>
      <c r="G121" s="14">
        <f>data!AB74</f>
        <v>14478212.459999999</v>
      </c>
      <c r="H121" s="14">
        <f>data!AC74</f>
        <v>1614251</v>
      </c>
      <c r="I121" s="14">
        <f>data!AD74</f>
        <v>0</v>
      </c>
    </row>
    <row r="122" spans="1:9" ht="20.100000000000001" customHeight="1" x14ac:dyDescent="0.25">
      <c r="A122" s="23">
        <v>21</v>
      </c>
      <c r="B122" s="48" t="s">
        <v>1183</v>
      </c>
      <c r="C122" s="14">
        <f>data!X75</f>
        <v>12779666.800000001</v>
      </c>
      <c r="D122" s="14">
        <f>data!Y75</f>
        <v>7988264.0999999996</v>
      </c>
      <c r="E122" s="14">
        <f>data!Z75</f>
        <v>7751192</v>
      </c>
      <c r="F122" s="14">
        <f>data!AA75</f>
        <v>1111521.7500000002</v>
      </c>
      <c r="G122" s="14">
        <f>data!AB75</f>
        <v>16276749.359999999</v>
      </c>
      <c r="H122" s="14">
        <f>data!AC75</f>
        <v>2585046</v>
      </c>
      <c r="I122" s="14">
        <f>data!AD75</f>
        <v>0</v>
      </c>
    </row>
    <row r="123" spans="1:9" ht="20.100000000000001" customHeight="1" x14ac:dyDescent="0.25">
      <c r="A123" s="23" t="s">
        <v>1184</v>
      </c>
      <c r="B123" s="60"/>
      <c r="C123" s="207"/>
      <c r="D123" s="207"/>
      <c r="E123" s="207"/>
      <c r="F123" s="207"/>
      <c r="G123" s="207"/>
      <c r="H123" s="207"/>
      <c r="I123" s="207"/>
    </row>
    <row r="124" spans="1:9" ht="20.100000000000001" customHeight="1" x14ac:dyDescent="0.25">
      <c r="A124" s="23">
        <v>22</v>
      </c>
      <c r="B124" s="14" t="s">
        <v>1185</v>
      </c>
      <c r="C124" s="14">
        <f>data!X76</f>
        <v>554.77</v>
      </c>
      <c r="D124" s="14">
        <f>data!Y76</f>
        <v>6228.9500000000007</v>
      </c>
      <c r="E124" s="14">
        <f>data!Z76</f>
        <v>5546.9800000000005</v>
      </c>
      <c r="F124" s="14">
        <f>data!AA76</f>
        <v>1163.4100000000001</v>
      </c>
      <c r="G124" s="14">
        <f>data!AB76</f>
        <v>1269.49</v>
      </c>
      <c r="H124" s="14">
        <f>data!AC76</f>
        <v>931.62</v>
      </c>
      <c r="I124" s="14">
        <f>data!AD76</f>
        <v>0</v>
      </c>
    </row>
    <row r="125" spans="1:9" ht="20.100000000000001" customHeight="1" x14ac:dyDescent="0.25">
      <c r="A125" s="23">
        <v>23</v>
      </c>
      <c r="B125" s="14" t="s">
        <v>1186</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1187</v>
      </c>
      <c r="C126" s="14">
        <f>data!X78</f>
        <v>222.64417668196705</v>
      </c>
      <c r="D126" s="14">
        <f>data!Y78</f>
        <v>2447.6261873309059</v>
      </c>
      <c r="E126" s="14">
        <f>data!Z78</f>
        <v>1897.4221232287518</v>
      </c>
      <c r="F126" s="14">
        <f>data!AA78</f>
        <v>397.9606691182521</v>
      </c>
      <c r="G126" s="14">
        <f>data!AB78</f>
        <v>434.24681740652898</v>
      </c>
      <c r="H126" s="14">
        <f>data!AC78</f>
        <v>318.67365637560795</v>
      </c>
      <c r="I126" s="14">
        <f>data!AD78</f>
        <v>0</v>
      </c>
    </row>
    <row r="127" spans="1:9" ht="20.100000000000001" customHeight="1" x14ac:dyDescent="0.25">
      <c r="A127" s="23">
        <v>25</v>
      </c>
      <c r="B127" s="14" t="s">
        <v>1188</v>
      </c>
      <c r="C127" s="14">
        <f>data!X79</f>
        <v>0</v>
      </c>
      <c r="D127" s="14">
        <f>data!Y79</f>
        <v>27830.645713563823</v>
      </c>
      <c r="E127" s="14">
        <f>data!Z79</f>
        <v>7917.7707226184402</v>
      </c>
      <c r="F127" s="14">
        <f>data!AA79</f>
        <v>0</v>
      </c>
      <c r="G127" s="14">
        <f>data!AB79</f>
        <v>0</v>
      </c>
      <c r="H127" s="14">
        <f>data!AC79</f>
        <v>927.84522654867806</v>
      </c>
      <c r="I127" s="14">
        <f>data!AD79</f>
        <v>0</v>
      </c>
    </row>
    <row r="128" spans="1:9" ht="20.100000000000001" customHeight="1" x14ac:dyDescent="0.25">
      <c r="A128" s="23">
        <v>26</v>
      </c>
      <c r="B128" s="14" t="s">
        <v>252</v>
      </c>
      <c r="C128" s="26">
        <f>data!X80</f>
        <v>0.3326664621749999</v>
      </c>
      <c r="D128" s="26">
        <f>data!Y80</f>
        <v>0.11100350849999999</v>
      </c>
      <c r="E128" s="26">
        <f>data!Z80</f>
        <v>5.0520921966375001</v>
      </c>
      <c r="F128" s="26">
        <f>data!AA80</f>
        <v>0</v>
      </c>
      <c r="G128" s="26">
        <f>data!AB80</f>
        <v>0</v>
      </c>
      <c r="H128" s="26">
        <f>data!AC80</f>
        <v>0</v>
      </c>
      <c r="I128" s="26">
        <f>data!AD80</f>
        <v>0</v>
      </c>
    </row>
    <row r="129" spans="1:9" ht="20.100000000000001" customHeight="1" x14ac:dyDescent="0.25">
      <c r="A129" s="4" t="s">
        <v>1172</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1202</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PeaceHealth United General Medical Center</v>
      </c>
      <c r="B132" s="77"/>
      <c r="C132" s="77"/>
      <c r="D132" s="77"/>
      <c r="E132" s="77"/>
      <c r="F132" s="77"/>
      <c r="G132" s="80"/>
      <c r="H132" s="79" t="str">
        <f>"FYE: "&amp;data!C82</f>
        <v>FYE: 06/30/2018</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1174</v>
      </c>
      <c r="C134" s="18" t="s">
        <v>96</v>
      </c>
      <c r="D134" s="18" t="s">
        <v>97</v>
      </c>
      <c r="E134" s="18" t="s">
        <v>118</v>
      </c>
      <c r="F134" s="25"/>
      <c r="G134" s="18" t="s">
        <v>1203</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1178</v>
      </c>
      <c r="C136" s="15" t="s">
        <v>226</v>
      </c>
      <c r="D136" s="15" t="s">
        <v>228</v>
      </c>
      <c r="E136" s="15" t="s">
        <v>228</v>
      </c>
      <c r="F136" s="15" t="s">
        <v>229</v>
      </c>
      <c r="G136" s="89" t="s">
        <v>1204</v>
      </c>
      <c r="H136" s="15" t="s">
        <v>228</v>
      </c>
      <c r="I136" s="15" t="s">
        <v>226</v>
      </c>
    </row>
    <row r="137" spans="1:9" ht="20.100000000000001" customHeight="1" x14ac:dyDescent="0.25">
      <c r="A137" s="23">
        <v>4</v>
      </c>
      <c r="B137" s="14" t="s">
        <v>233</v>
      </c>
      <c r="C137" s="14">
        <f>data!AE59</f>
        <v>16104</v>
      </c>
      <c r="D137" s="14">
        <f>data!AF59</f>
        <v>0</v>
      </c>
      <c r="E137" s="14">
        <f>data!AG59</f>
        <v>12520</v>
      </c>
      <c r="F137" s="14">
        <f>data!AH59</f>
        <v>0</v>
      </c>
      <c r="G137" s="14">
        <f>data!AI59</f>
        <v>0</v>
      </c>
      <c r="H137" s="14">
        <f>data!AJ59</f>
        <v>40679.74</v>
      </c>
      <c r="I137" s="14">
        <f>data!AK59</f>
        <v>0</v>
      </c>
    </row>
    <row r="138" spans="1:9" ht="20.100000000000001" customHeight="1" x14ac:dyDescent="0.25">
      <c r="A138" s="23">
        <v>5</v>
      </c>
      <c r="B138" s="14" t="s">
        <v>234</v>
      </c>
      <c r="C138" s="26">
        <f>data!AE60</f>
        <v>7.9426669172390101</v>
      </c>
      <c r="D138" s="26">
        <f>data!AF60</f>
        <v>0</v>
      </c>
      <c r="E138" s="26">
        <f>data!AG60</f>
        <v>16.655903760989013</v>
      </c>
      <c r="F138" s="26">
        <f>data!AH60</f>
        <v>0</v>
      </c>
      <c r="G138" s="26">
        <f>data!AI60</f>
        <v>0.84969092633928556</v>
      </c>
      <c r="H138" s="26">
        <f>data!AJ60</f>
        <v>41.35712916636674</v>
      </c>
      <c r="I138" s="26">
        <f>data!AK60</f>
        <v>0</v>
      </c>
    </row>
    <row r="139" spans="1:9" ht="20.100000000000001" customHeight="1" x14ac:dyDescent="0.25">
      <c r="A139" s="23">
        <v>6</v>
      </c>
      <c r="B139" s="14" t="s">
        <v>235</v>
      </c>
      <c r="C139" s="14">
        <f>data!AE61</f>
        <v>691634.22999999986</v>
      </c>
      <c r="D139" s="14">
        <f>data!AF61</f>
        <v>0</v>
      </c>
      <c r="E139" s="14">
        <f>data!AG61</f>
        <v>1683107.4000000001</v>
      </c>
      <c r="F139" s="14">
        <f>data!AH61</f>
        <v>0</v>
      </c>
      <c r="G139" s="14">
        <f>data!AI61</f>
        <v>78979.969999999987</v>
      </c>
      <c r="H139" s="14">
        <f>data!AJ61</f>
        <v>4494086.71</v>
      </c>
      <c r="I139" s="14">
        <f>data!AK61</f>
        <v>0</v>
      </c>
    </row>
    <row r="140" spans="1:9" ht="20.100000000000001" customHeight="1" x14ac:dyDescent="0.25">
      <c r="A140" s="23">
        <v>7</v>
      </c>
      <c r="B140" s="14" t="s">
        <v>3</v>
      </c>
      <c r="C140" s="14">
        <f>data!AE62</f>
        <v>189977</v>
      </c>
      <c r="D140" s="14">
        <f>data!AF62</f>
        <v>0</v>
      </c>
      <c r="E140" s="14">
        <f>data!AG62</f>
        <v>382545</v>
      </c>
      <c r="F140" s="14">
        <f>data!AH62</f>
        <v>0</v>
      </c>
      <c r="G140" s="14">
        <f>data!AI62</f>
        <v>20202</v>
      </c>
      <c r="H140" s="14">
        <f>data!AJ62</f>
        <v>967197</v>
      </c>
      <c r="I140" s="14">
        <f>data!AK62</f>
        <v>0</v>
      </c>
    </row>
    <row r="141" spans="1:9" ht="20.100000000000001" customHeight="1" x14ac:dyDescent="0.25">
      <c r="A141" s="23">
        <v>8</v>
      </c>
      <c r="B141" s="14" t="s">
        <v>236</v>
      </c>
      <c r="C141" s="14">
        <f>data!AE63</f>
        <v>0</v>
      </c>
      <c r="D141" s="14">
        <f>data!AF63</f>
        <v>0</v>
      </c>
      <c r="E141" s="14">
        <f>data!AG63</f>
        <v>372959.02999999997</v>
      </c>
      <c r="F141" s="14">
        <f>data!AH63</f>
        <v>0</v>
      </c>
      <c r="G141" s="14">
        <f>data!AI63</f>
        <v>0</v>
      </c>
      <c r="H141" s="14">
        <f>data!AJ63</f>
        <v>720091.78</v>
      </c>
      <c r="I141" s="14">
        <f>data!AK63</f>
        <v>0</v>
      </c>
    </row>
    <row r="142" spans="1:9" ht="20.100000000000001" customHeight="1" x14ac:dyDescent="0.25">
      <c r="A142" s="23">
        <v>9</v>
      </c>
      <c r="B142" s="14" t="s">
        <v>237</v>
      </c>
      <c r="C142" s="14">
        <f>data!AE64</f>
        <v>22126.9</v>
      </c>
      <c r="D142" s="14">
        <f>data!AF64</f>
        <v>0</v>
      </c>
      <c r="E142" s="14">
        <f>data!AG64</f>
        <v>223123.62000000008</v>
      </c>
      <c r="F142" s="14">
        <f>data!AH64</f>
        <v>0</v>
      </c>
      <c r="G142" s="14">
        <f>data!AI64</f>
        <v>52711.25</v>
      </c>
      <c r="H142" s="14">
        <f>data!AJ64</f>
        <v>450134.6300000003</v>
      </c>
      <c r="I142" s="14">
        <f>data!AK64</f>
        <v>0</v>
      </c>
    </row>
    <row r="143" spans="1:9" ht="20.100000000000001" customHeight="1" x14ac:dyDescent="0.25">
      <c r="A143" s="23">
        <v>10</v>
      </c>
      <c r="B143" s="14" t="s">
        <v>444</v>
      </c>
      <c r="C143" s="14">
        <f>data!AE65</f>
        <v>0</v>
      </c>
      <c r="D143" s="14">
        <f>data!AF65</f>
        <v>0</v>
      </c>
      <c r="E143" s="14">
        <f>data!AG65</f>
        <v>100</v>
      </c>
      <c r="F143" s="14">
        <f>data!AH65</f>
        <v>0</v>
      </c>
      <c r="G143" s="14">
        <f>data!AI65</f>
        <v>0</v>
      </c>
      <c r="H143" s="14">
        <f>data!AJ65</f>
        <v>25597.140000000003</v>
      </c>
      <c r="I143" s="14">
        <f>data!AK65</f>
        <v>0</v>
      </c>
    </row>
    <row r="144" spans="1:9" ht="20.100000000000001" customHeight="1" x14ac:dyDescent="0.25">
      <c r="A144" s="23">
        <v>11</v>
      </c>
      <c r="B144" s="14" t="s">
        <v>445</v>
      </c>
      <c r="C144" s="14">
        <f>data!AE66</f>
        <v>2120.4</v>
      </c>
      <c r="D144" s="14">
        <f>data!AF66</f>
        <v>0</v>
      </c>
      <c r="E144" s="14">
        <f>data!AG66</f>
        <v>53751.64</v>
      </c>
      <c r="F144" s="14">
        <f>data!AH66</f>
        <v>0</v>
      </c>
      <c r="G144" s="14">
        <f>data!AI66</f>
        <v>71.5</v>
      </c>
      <c r="H144" s="14">
        <f>data!AJ66</f>
        <v>131664.30999999997</v>
      </c>
      <c r="I144" s="14">
        <f>data!AK66</f>
        <v>0</v>
      </c>
    </row>
    <row r="145" spans="1:9" ht="20.100000000000001" customHeight="1" x14ac:dyDescent="0.25">
      <c r="A145" s="23">
        <v>12</v>
      </c>
      <c r="B145" s="14" t="s">
        <v>6</v>
      </c>
      <c r="C145" s="14">
        <f>data!AE67</f>
        <v>3581</v>
      </c>
      <c r="D145" s="14">
        <f>data!AF67</f>
        <v>0</v>
      </c>
      <c r="E145" s="14">
        <f>data!AG67</f>
        <v>77161</v>
      </c>
      <c r="F145" s="14">
        <f>data!AH67</f>
        <v>0</v>
      </c>
      <c r="G145" s="14">
        <f>data!AI67</f>
        <v>469</v>
      </c>
      <c r="H145" s="14">
        <f>data!AJ67</f>
        <v>12141</v>
      </c>
      <c r="I145" s="14">
        <f>data!AK67</f>
        <v>0</v>
      </c>
    </row>
    <row r="146" spans="1:9" ht="20.100000000000001" customHeight="1" x14ac:dyDescent="0.25">
      <c r="A146" s="23">
        <v>13</v>
      </c>
      <c r="B146" s="14" t="s">
        <v>474</v>
      </c>
      <c r="C146" s="14">
        <f>data!AE68</f>
        <v>0</v>
      </c>
      <c r="D146" s="14">
        <f>data!AF68</f>
        <v>0</v>
      </c>
      <c r="E146" s="14">
        <f>data!AG68</f>
        <v>0</v>
      </c>
      <c r="F146" s="14">
        <f>data!AH68</f>
        <v>0</v>
      </c>
      <c r="G146" s="14">
        <f>data!AI68</f>
        <v>0</v>
      </c>
      <c r="H146" s="14">
        <f>data!AJ68</f>
        <v>213934.93</v>
      </c>
      <c r="I146" s="14">
        <f>data!AK68</f>
        <v>0</v>
      </c>
    </row>
    <row r="147" spans="1:9" ht="20.100000000000001" customHeight="1" x14ac:dyDescent="0.25">
      <c r="A147" s="23">
        <v>14</v>
      </c>
      <c r="B147" s="14" t="s">
        <v>241</v>
      </c>
      <c r="C147" s="14">
        <f>data!AE69</f>
        <v>3713.04</v>
      </c>
      <c r="D147" s="14">
        <f>data!AF69</f>
        <v>0</v>
      </c>
      <c r="E147" s="14">
        <f>data!AG69</f>
        <v>5591.13</v>
      </c>
      <c r="F147" s="14">
        <f>data!AH69</f>
        <v>0</v>
      </c>
      <c r="G147" s="14">
        <f>data!AI69</f>
        <v>10.84</v>
      </c>
      <c r="H147" s="14">
        <f>data!AJ69</f>
        <v>34836.99</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-4560</v>
      </c>
      <c r="I148" s="14">
        <f>-data!AK70</f>
        <v>0</v>
      </c>
    </row>
    <row r="149" spans="1:9" ht="20.100000000000001" customHeight="1" x14ac:dyDescent="0.25">
      <c r="A149" s="23">
        <v>16</v>
      </c>
      <c r="B149" s="48" t="s">
        <v>1179</v>
      </c>
      <c r="C149" s="14">
        <f>data!AE71</f>
        <v>913152.57</v>
      </c>
      <c r="D149" s="14">
        <f>data!AF71</f>
        <v>0</v>
      </c>
      <c r="E149" s="14">
        <f>data!AG71</f>
        <v>2798338.8200000003</v>
      </c>
      <c r="F149" s="14">
        <f>data!AH71</f>
        <v>0</v>
      </c>
      <c r="G149" s="14">
        <f>data!AI71</f>
        <v>152444.55999999997</v>
      </c>
      <c r="H149" s="14">
        <f>data!AJ71</f>
        <v>7045124.4899999993</v>
      </c>
      <c r="I149" s="14">
        <f>data!AK71</f>
        <v>0</v>
      </c>
    </row>
    <row r="150" spans="1:9" ht="20.100000000000001" customHeight="1" x14ac:dyDescent="0.25">
      <c r="A150" s="23">
        <v>17</v>
      </c>
      <c r="B150" s="14" t="s">
        <v>244</v>
      </c>
      <c r="C150" s="207"/>
      <c r="D150" s="207"/>
      <c r="E150" s="207"/>
      <c r="F150" s="207"/>
      <c r="G150" s="207"/>
      <c r="H150" s="207"/>
      <c r="I150" s="207"/>
    </row>
    <row r="151" spans="1:9" ht="20.100000000000001" customHeight="1" x14ac:dyDescent="0.25">
      <c r="A151" s="23">
        <v>18</v>
      </c>
      <c r="B151" s="14" t="s">
        <v>1180</v>
      </c>
      <c r="C151" s="48">
        <f>+data!M696</f>
        <v>505883</v>
      </c>
      <c r="D151" s="48">
        <f>+data!M697</f>
        <v>0</v>
      </c>
      <c r="E151" s="48">
        <f>+data!M698</f>
        <v>1978604</v>
      </c>
      <c r="F151" s="48">
        <f>+data!M699</f>
        <v>0</v>
      </c>
      <c r="G151" s="48">
        <f>+data!M700</f>
        <v>77546</v>
      </c>
      <c r="H151" s="48">
        <f>+data!M701</f>
        <v>3091314</v>
      </c>
      <c r="I151" s="48">
        <f>+data!M702</f>
        <v>0</v>
      </c>
    </row>
    <row r="152" spans="1:9" ht="20.100000000000001" customHeight="1" x14ac:dyDescent="0.25">
      <c r="A152" s="23">
        <v>19</v>
      </c>
      <c r="B152" s="48" t="s">
        <v>1181</v>
      </c>
      <c r="C152" s="14">
        <f>data!AE73</f>
        <v>386211.95</v>
      </c>
      <c r="D152" s="14">
        <f>data!AF73</f>
        <v>0</v>
      </c>
      <c r="E152" s="14">
        <f>data!AG73</f>
        <v>963679</v>
      </c>
      <c r="F152" s="14">
        <f>data!AH73</f>
        <v>0</v>
      </c>
      <c r="G152" s="14">
        <f>data!AI73</f>
        <v>0</v>
      </c>
      <c r="H152" s="14">
        <f>data!AJ73</f>
        <v>0</v>
      </c>
      <c r="I152" s="14">
        <f>data!AK73</f>
        <v>0</v>
      </c>
    </row>
    <row r="153" spans="1:9" ht="20.100000000000001" customHeight="1" x14ac:dyDescent="0.25">
      <c r="A153" s="23">
        <v>20</v>
      </c>
      <c r="B153" s="48" t="s">
        <v>1182</v>
      </c>
      <c r="C153" s="14">
        <f>data!AE74</f>
        <v>1408955.0799999998</v>
      </c>
      <c r="D153" s="14">
        <f>data!AF74</f>
        <v>0</v>
      </c>
      <c r="E153" s="14">
        <f>data!AG74</f>
        <v>22866873.199999999</v>
      </c>
      <c r="F153" s="14">
        <f>data!AH74</f>
        <v>0</v>
      </c>
      <c r="G153" s="14">
        <f>data!AI74</f>
        <v>2604</v>
      </c>
      <c r="H153" s="14">
        <f>data!AJ74</f>
        <v>10343945.999999998</v>
      </c>
      <c r="I153" s="14">
        <f>data!AK74</f>
        <v>0</v>
      </c>
    </row>
    <row r="154" spans="1:9" ht="20.100000000000001" customHeight="1" x14ac:dyDescent="0.25">
      <c r="A154" s="23">
        <v>21</v>
      </c>
      <c r="B154" s="48" t="s">
        <v>1183</v>
      </c>
      <c r="C154" s="14">
        <f>data!AE75</f>
        <v>1795167.0299999998</v>
      </c>
      <c r="D154" s="14">
        <f>data!AF75</f>
        <v>0</v>
      </c>
      <c r="E154" s="14">
        <f>data!AG75</f>
        <v>23830552.199999999</v>
      </c>
      <c r="F154" s="14">
        <f>data!AH75</f>
        <v>0</v>
      </c>
      <c r="G154" s="14">
        <f>data!AI75</f>
        <v>2604</v>
      </c>
      <c r="H154" s="14">
        <f>data!AJ75</f>
        <v>10343945.999999998</v>
      </c>
      <c r="I154" s="14">
        <f>data!AK75</f>
        <v>0</v>
      </c>
    </row>
    <row r="155" spans="1:9" ht="20.100000000000001" customHeight="1" x14ac:dyDescent="0.25">
      <c r="A155" s="23" t="s">
        <v>1184</v>
      </c>
      <c r="B155" s="60"/>
      <c r="C155" s="207"/>
      <c r="D155" s="207"/>
      <c r="E155" s="207"/>
      <c r="F155" s="207"/>
      <c r="G155" s="207"/>
      <c r="H155" s="207"/>
      <c r="I155" s="207"/>
    </row>
    <row r="156" spans="1:9" ht="20.100000000000001" customHeight="1" x14ac:dyDescent="0.25">
      <c r="A156" s="23">
        <v>22</v>
      </c>
      <c r="B156" s="14" t="s">
        <v>1185</v>
      </c>
      <c r="C156" s="14">
        <f>data!AE76</f>
        <v>4292.4100000000008</v>
      </c>
      <c r="D156" s="14">
        <f>data!AF76</f>
        <v>0</v>
      </c>
      <c r="E156" s="14">
        <f>data!AG76</f>
        <v>7624.4800000000005</v>
      </c>
      <c r="F156" s="14">
        <f>data!AH76</f>
        <v>0</v>
      </c>
      <c r="G156" s="14">
        <f>data!AI76</f>
        <v>0</v>
      </c>
      <c r="H156" s="14">
        <f>data!AJ76</f>
        <v>12679.5</v>
      </c>
      <c r="I156" s="14">
        <f>data!AK76</f>
        <v>0</v>
      </c>
    </row>
    <row r="157" spans="1:9" ht="20.100000000000001" customHeight="1" x14ac:dyDescent="0.25">
      <c r="A157" s="23">
        <v>23</v>
      </c>
      <c r="B157" s="14" t="s">
        <v>1186</v>
      </c>
      <c r="C157" s="14">
        <f>data!AE77</f>
        <v>0</v>
      </c>
      <c r="D157" s="14">
        <f>data!AF77</f>
        <v>0</v>
      </c>
      <c r="E157" s="14">
        <f>data!AG77</f>
        <v>461</v>
      </c>
      <c r="F157" s="14">
        <f>data!AH77</f>
        <v>0</v>
      </c>
      <c r="G157" s="14">
        <f>data!AI77</f>
        <v>60</v>
      </c>
      <c r="H157" s="14">
        <f>data!AJ77</f>
        <v>0</v>
      </c>
      <c r="I157" s="14">
        <f>data!AK77</f>
        <v>0</v>
      </c>
    </row>
    <row r="158" spans="1:9" ht="20.100000000000001" customHeight="1" x14ac:dyDescent="0.25">
      <c r="A158" s="23">
        <v>24</v>
      </c>
      <c r="B158" s="14" t="s">
        <v>1187</v>
      </c>
      <c r="C158" s="14">
        <f>data!AE78</f>
        <v>1468.2789005852424</v>
      </c>
      <c r="D158" s="14">
        <f>data!AF78</f>
        <v>0</v>
      </c>
      <c r="E158" s="14">
        <f>data!AG78</f>
        <v>3511.7592175494592</v>
      </c>
      <c r="F158" s="14">
        <f>data!AH78</f>
        <v>0</v>
      </c>
      <c r="G158" s="14">
        <f>data!AI78</f>
        <v>0</v>
      </c>
      <c r="H158" s="14">
        <f>data!AJ78</f>
        <v>3661.1286516832834</v>
      </c>
      <c r="I158" s="14">
        <f>data!AK78</f>
        <v>0</v>
      </c>
    </row>
    <row r="159" spans="1:9" ht="20.100000000000001" customHeight="1" x14ac:dyDescent="0.25">
      <c r="A159" s="23">
        <v>25</v>
      </c>
      <c r="B159" s="14" t="s">
        <v>1188</v>
      </c>
      <c r="C159" s="14">
        <f>data!AE79</f>
        <v>5812.9993820659693</v>
      </c>
      <c r="D159" s="14">
        <f>data!AF79</f>
        <v>0</v>
      </c>
      <c r="E159" s="14">
        <f>data!AG79</f>
        <v>67404.390168393453</v>
      </c>
      <c r="F159" s="14">
        <f>data!AH79</f>
        <v>0</v>
      </c>
      <c r="G159" s="14">
        <f>data!AI79</f>
        <v>8501.8068821398338</v>
      </c>
      <c r="H159" s="14">
        <f>data!AJ79</f>
        <v>5685.6016686904022</v>
      </c>
      <c r="I159" s="14">
        <f>data!AK79</f>
        <v>0</v>
      </c>
    </row>
    <row r="160" spans="1:9" ht="20.100000000000001" customHeight="1" x14ac:dyDescent="0.25">
      <c r="A160" s="23">
        <v>26</v>
      </c>
      <c r="B160" s="14" t="s">
        <v>252</v>
      </c>
      <c r="C160" s="26">
        <f>data!AE80</f>
        <v>0</v>
      </c>
      <c r="D160" s="26">
        <f>data!AF80</f>
        <v>0</v>
      </c>
      <c r="E160" s="26">
        <f>data!AG80</f>
        <v>49.943613880725017</v>
      </c>
      <c r="F160" s="26">
        <f>data!AH80</f>
        <v>0</v>
      </c>
      <c r="G160" s="26">
        <f>data!AI80</f>
        <v>3.2655546734249996</v>
      </c>
      <c r="H160" s="26">
        <f>data!AJ80</f>
        <v>74.640289008481489</v>
      </c>
      <c r="I160" s="26">
        <f>data!AK80</f>
        <v>0</v>
      </c>
    </row>
    <row r="161" spans="1:9" ht="20.100000000000001" customHeight="1" x14ac:dyDescent="0.25">
      <c r="A161" s="4" t="s">
        <v>1172</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1205</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PeaceHealth United General Medical Center</v>
      </c>
      <c r="B164" s="77"/>
      <c r="C164" s="77"/>
      <c r="D164" s="77"/>
      <c r="E164" s="77"/>
      <c r="F164" s="77"/>
      <c r="G164" s="80"/>
      <c r="H164" s="79" t="str">
        <f>"FYE: "&amp;data!C82</f>
        <v>FYE: 06/30/2018</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1174</v>
      </c>
      <c r="C166" s="18" t="s">
        <v>123</v>
      </c>
      <c r="D166" s="18" t="s">
        <v>124</v>
      </c>
      <c r="E166" s="18" t="s">
        <v>110</v>
      </c>
      <c r="F166" s="18" t="s">
        <v>125</v>
      </c>
      <c r="G166" s="18" t="s">
        <v>1206</v>
      </c>
      <c r="H166" s="18" t="s">
        <v>127</v>
      </c>
      <c r="I166" s="18" t="s">
        <v>128</v>
      </c>
    </row>
    <row r="167" spans="1:9" ht="20.100000000000001" customHeight="1" x14ac:dyDescent="0.25">
      <c r="A167" s="82"/>
      <c r="B167" s="83"/>
      <c r="C167" s="18" t="s">
        <v>172</v>
      </c>
      <c r="D167" s="18" t="s">
        <v>172</v>
      </c>
      <c r="E167" s="18" t="s">
        <v>1207</v>
      </c>
      <c r="F167" s="18" t="s">
        <v>182</v>
      </c>
      <c r="G167" s="18" t="s">
        <v>121</v>
      </c>
      <c r="H167" s="88" t="s">
        <v>1208</v>
      </c>
      <c r="I167" s="18" t="s">
        <v>169</v>
      </c>
    </row>
    <row r="168" spans="1:9" ht="20.100000000000001" customHeight="1" x14ac:dyDescent="0.25">
      <c r="A168" s="23">
        <v>3</v>
      </c>
      <c r="B168" s="14" t="s">
        <v>1178</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0</v>
      </c>
      <c r="G169" s="14">
        <f>data!AP59</f>
        <v>213</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0</v>
      </c>
      <c r="G170" s="26">
        <f>data!AP60</f>
        <v>0.38235740144230768</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0</v>
      </c>
      <c r="G171" s="14">
        <f>data!AP61</f>
        <v>35413.040000000001</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0</v>
      </c>
      <c r="G172" s="14">
        <f>data!AP62</f>
        <v>10128</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0</v>
      </c>
      <c r="D174" s="14">
        <f>data!AM64</f>
        <v>0</v>
      </c>
      <c r="E174" s="14">
        <f>data!AN64</f>
        <v>0</v>
      </c>
      <c r="F174" s="14">
        <f>data!AO64</f>
        <v>0</v>
      </c>
      <c r="G174" s="14">
        <f>data!AP64</f>
        <v>9145.6299999999992</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0</v>
      </c>
      <c r="G179" s="14">
        <f>data!AP69</f>
        <v>72.66</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1179</v>
      </c>
      <c r="C181" s="14">
        <f>data!AL71</f>
        <v>0</v>
      </c>
      <c r="D181" s="14">
        <f>data!AM71</f>
        <v>0</v>
      </c>
      <c r="E181" s="14">
        <f>data!AN71</f>
        <v>0</v>
      </c>
      <c r="F181" s="14">
        <f>data!AO71</f>
        <v>0</v>
      </c>
      <c r="G181" s="14">
        <f>data!AP71</f>
        <v>54759.33</v>
      </c>
      <c r="H181" s="14">
        <f>data!AQ71</f>
        <v>0</v>
      </c>
      <c r="I181" s="14">
        <f>data!AR71</f>
        <v>0</v>
      </c>
    </row>
    <row r="182" spans="1:9" ht="20.100000000000001" customHeight="1" x14ac:dyDescent="0.25">
      <c r="A182" s="23">
        <v>17</v>
      </c>
      <c r="B182" s="14" t="s">
        <v>244</v>
      </c>
      <c r="C182" s="207"/>
      <c r="D182" s="207"/>
      <c r="E182" s="207"/>
      <c r="F182" s="207"/>
      <c r="G182" s="207"/>
      <c r="H182" s="207"/>
      <c r="I182" s="207"/>
    </row>
    <row r="183" spans="1:9" ht="20.100000000000001" customHeight="1" x14ac:dyDescent="0.25">
      <c r="A183" s="23">
        <v>18</v>
      </c>
      <c r="B183" s="14" t="s">
        <v>1180</v>
      </c>
      <c r="C183" s="48">
        <f>+data!M703</f>
        <v>106</v>
      </c>
      <c r="D183" s="48">
        <f>+data!M704</f>
        <v>0</v>
      </c>
      <c r="E183" s="48">
        <f>+data!M705</f>
        <v>0</v>
      </c>
      <c r="F183" s="48">
        <f>+data!M706</f>
        <v>0</v>
      </c>
      <c r="G183" s="48">
        <f>+data!M707</f>
        <v>27227</v>
      </c>
      <c r="H183" s="48">
        <f>+data!M708</f>
        <v>0</v>
      </c>
      <c r="I183" s="48">
        <f>+data!M709</f>
        <v>0</v>
      </c>
    </row>
    <row r="184" spans="1:9" ht="20.100000000000001" customHeight="1" x14ac:dyDescent="0.25">
      <c r="A184" s="23">
        <v>19</v>
      </c>
      <c r="B184" s="48" t="s">
        <v>1181</v>
      </c>
      <c r="C184" s="14">
        <f>data!AL73</f>
        <v>0</v>
      </c>
      <c r="D184" s="14">
        <f>data!AM73</f>
        <v>0</v>
      </c>
      <c r="E184" s="14">
        <f>data!AN73</f>
        <v>0</v>
      </c>
      <c r="F184" s="14">
        <f>data!AO73</f>
        <v>0</v>
      </c>
      <c r="G184" s="14">
        <f>data!AP73</f>
        <v>2943</v>
      </c>
      <c r="H184" s="14">
        <f>data!AQ73</f>
        <v>0</v>
      </c>
      <c r="I184" s="14">
        <f>data!AR73</f>
        <v>0</v>
      </c>
    </row>
    <row r="185" spans="1:9" ht="20.100000000000001" customHeight="1" x14ac:dyDescent="0.25">
      <c r="A185" s="23">
        <v>20</v>
      </c>
      <c r="B185" s="48" t="s">
        <v>1182</v>
      </c>
      <c r="C185" s="14">
        <f>data!AL74</f>
        <v>6279</v>
      </c>
      <c r="D185" s="14">
        <f>data!AM74</f>
        <v>0</v>
      </c>
      <c r="E185" s="14">
        <f>data!AN74</f>
        <v>0</v>
      </c>
      <c r="F185" s="14">
        <f>data!AO74</f>
        <v>0</v>
      </c>
      <c r="G185" s="14">
        <f>data!AP74</f>
        <v>166824</v>
      </c>
      <c r="H185" s="14">
        <f>data!AQ74</f>
        <v>0</v>
      </c>
      <c r="I185" s="14">
        <f>data!AR74</f>
        <v>0</v>
      </c>
    </row>
    <row r="186" spans="1:9" ht="20.100000000000001" customHeight="1" x14ac:dyDescent="0.25">
      <c r="A186" s="23">
        <v>21</v>
      </c>
      <c r="B186" s="48" t="s">
        <v>1183</v>
      </c>
      <c r="C186" s="14">
        <f>data!AL75</f>
        <v>6279</v>
      </c>
      <c r="D186" s="14">
        <f>data!AM75</f>
        <v>0</v>
      </c>
      <c r="E186" s="14">
        <f>data!AN75</f>
        <v>0</v>
      </c>
      <c r="F186" s="14">
        <f>data!AO75</f>
        <v>0</v>
      </c>
      <c r="G186" s="14">
        <f>data!AP75</f>
        <v>169767</v>
      </c>
      <c r="H186" s="14">
        <f>data!AQ75</f>
        <v>0</v>
      </c>
      <c r="I186" s="14">
        <f>data!AR75</f>
        <v>0</v>
      </c>
    </row>
    <row r="187" spans="1:9" ht="20.100000000000001" customHeight="1" x14ac:dyDescent="0.25">
      <c r="A187" s="23" t="s">
        <v>1184</v>
      </c>
      <c r="B187" s="60"/>
      <c r="C187" s="207"/>
      <c r="D187" s="207"/>
      <c r="E187" s="207"/>
      <c r="F187" s="207"/>
      <c r="G187" s="207"/>
      <c r="H187" s="207"/>
      <c r="I187" s="207"/>
    </row>
    <row r="188" spans="1:9" ht="20.100000000000001" customHeight="1" x14ac:dyDescent="0.25">
      <c r="A188" s="23">
        <v>22</v>
      </c>
      <c r="B188" s="14" t="s">
        <v>1185</v>
      </c>
      <c r="C188" s="14">
        <f>data!AL76</f>
        <v>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1186</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1187</v>
      </c>
      <c r="C190" s="14">
        <f>data!AL78</f>
        <v>0</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1188</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1.8912895221750001</v>
      </c>
      <c r="H192" s="26">
        <f>data!AQ80</f>
        <v>0</v>
      </c>
      <c r="I192" s="26">
        <f>data!AR80</f>
        <v>0</v>
      </c>
    </row>
    <row r="193" spans="1:9" ht="20.100000000000001" customHeight="1" x14ac:dyDescent="0.25">
      <c r="A193" s="4" t="s">
        <v>1172</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1209</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PeaceHealth United General Medical Center</v>
      </c>
      <c r="B196" s="77"/>
      <c r="C196" s="77"/>
      <c r="D196" s="77"/>
      <c r="E196" s="77"/>
      <c r="F196" s="77"/>
      <c r="G196" s="80"/>
      <c r="H196" s="79" t="str">
        <f>"FYE: "&amp;data!C82</f>
        <v>FYE: 06/30/2018</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1174</v>
      </c>
      <c r="C198" s="25"/>
      <c r="D198" s="18" t="s">
        <v>130</v>
      </c>
      <c r="E198" s="18" t="s">
        <v>131</v>
      </c>
      <c r="F198" s="18" t="s">
        <v>132</v>
      </c>
      <c r="G198" s="18" t="s">
        <v>1210</v>
      </c>
      <c r="H198" s="18" t="s">
        <v>134</v>
      </c>
      <c r="I198" s="25"/>
    </row>
    <row r="199" spans="1:9" ht="20.100000000000001" customHeight="1" x14ac:dyDescent="0.25">
      <c r="A199" s="82"/>
      <c r="B199" s="83"/>
      <c r="C199" s="18" t="s">
        <v>129</v>
      </c>
      <c r="D199" s="18" t="s">
        <v>1211</v>
      </c>
      <c r="E199" s="18" t="s">
        <v>1212</v>
      </c>
      <c r="F199" s="18" t="s">
        <v>186</v>
      </c>
      <c r="G199" s="18" t="s">
        <v>201</v>
      </c>
      <c r="H199" s="18" t="s">
        <v>188</v>
      </c>
      <c r="I199" s="18" t="s">
        <v>135</v>
      </c>
    </row>
    <row r="200" spans="1:9" ht="20.100000000000001" customHeight="1" x14ac:dyDescent="0.25">
      <c r="A200" s="23">
        <v>3</v>
      </c>
      <c r="B200" s="14" t="s">
        <v>1178</v>
      </c>
      <c r="C200" s="15" t="s">
        <v>226</v>
      </c>
      <c r="D200" s="15" t="s">
        <v>1211</v>
      </c>
      <c r="E200" s="15" t="s">
        <v>228</v>
      </c>
      <c r="F200" s="208"/>
      <c r="G200" s="208"/>
      <c r="H200" s="208"/>
      <c r="I200" s="15" t="s">
        <v>231</v>
      </c>
    </row>
    <row r="201" spans="1:9" ht="20.100000000000001" customHeight="1" x14ac:dyDescent="0.25">
      <c r="A201" s="23">
        <v>4</v>
      </c>
      <c r="B201" s="14" t="s">
        <v>233</v>
      </c>
      <c r="C201" s="14">
        <f>data!AS59</f>
        <v>0</v>
      </c>
      <c r="D201" s="14">
        <f>data!AT59</f>
        <v>0</v>
      </c>
      <c r="E201" s="14">
        <f>data!AU59</f>
        <v>0</v>
      </c>
      <c r="F201" s="208"/>
      <c r="G201" s="208"/>
      <c r="H201" s="208"/>
      <c r="I201" s="14">
        <f>data!AY59</f>
        <v>12056</v>
      </c>
    </row>
    <row r="202" spans="1:9" ht="20.100000000000001" customHeight="1" x14ac:dyDescent="0.25">
      <c r="A202" s="23">
        <v>5</v>
      </c>
      <c r="B202" s="14" t="s">
        <v>234</v>
      </c>
      <c r="C202" s="26">
        <f>data!AS60</f>
        <v>0</v>
      </c>
      <c r="D202" s="26">
        <f>data!AT60</f>
        <v>0</v>
      </c>
      <c r="E202" s="26">
        <f>data!AU60</f>
        <v>0</v>
      </c>
      <c r="F202" s="26">
        <f>data!AV60</f>
        <v>0</v>
      </c>
      <c r="G202" s="26">
        <f>data!AW60</f>
        <v>0</v>
      </c>
      <c r="H202" s="26">
        <f>data!AX60</f>
        <v>0</v>
      </c>
      <c r="I202" s="26">
        <f>data!AY60</f>
        <v>10.438262290693679</v>
      </c>
    </row>
    <row r="203" spans="1:9" ht="20.100000000000001" customHeight="1" x14ac:dyDescent="0.25">
      <c r="A203" s="23">
        <v>6</v>
      </c>
      <c r="B203" s="14" t="s">
        <v>235</v>
      </c>
      <c r="C203" s="14">
        <f>data!AS61</f>
        <v>0</v>
      </c>
      <c r="D203" s="14">
        <f>data!AT61</f>
        <v>0</v>
      </c>
      <c r="E203" s="14">
        <f>data!AU61</f>
        <v>0</v>
      </c>
      <c r="F203" s="14">
        <f>data!AV61</f>
        <v>0</v>
      </c>
      <c r="G203" s="14">
        <f>data!AW61</f>
        <v>0</v>
      </c>
      <c r="H203" s="14">
        <f>data!AX61</f>
        <v>0</v>
      </c>
      <c r="I203" s="14">
        <f>data!AY61</f>
        <v>439135.32000000007</v>
      </c>
    </row>
    <row r="204" spans="1:9" ht="20.100000000000001" customHeight="1" x14ac:dyDescent="0.25">
      <c r="A204" s="23">
        <v>7</v>
      </c>
      <c r="B204" s="14" t="s">
        <v>3</v>
      </c>
      <c r="C204" s="14">
        <f>data!AS62</f>
        <v>0</v>
      </c>
      <c r="D204" s="14">
        <f>data!AT62</f>
        <v>0</v>
      </c>
      <c r="E204" s="14">
        <f>data!AU62</f>
        <v>0</v>
      </c>
      <c r="F204" s="14">
        <f>data!AV62</f>
        <v>0</v>
      </c>
      <c r="G204" s="14">
        <f>data!AW62</f>
        <v>0</v>
      </c>
      <c r="H204" s="14">
        <f>data!AX62</f>
        <v>0</v>
      </c>
      <c r="I204" s="14">
        <f>data!AY62</f>
        <v>177143</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0</v>
      </c>
      <c r="G206" s="14">
        <f>data!AW64</f>
        <v>0</v>
      </c>
      <c r="H206" s="14">
        <f>data!AX64</f>
        <v>0</v>
      </c>
      <c r="I206" s="14">
        <f>data!AY64</f>
        <v>16540.07</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0</v>
      </c>
      <c r="G208" s="14">
        <f>data!AW66</f>
        <v>0</v>
      </c>
      <c r="H208" s="14">
        <f>data!AX66</f>
        <v>0</v>
      </c>
      <c r="I208" s="14">
        <f>data!AY66</f>
        <v>131950.53999999998</v>
      </c>
    </row>
    <row r="209" spans="1:9" ht="20.100000000000001" customHeight="1" x14ac:dyDescent="0.25">
      <c r="A209" s="23">
        <v>12</v>
      </c>
      <c r="B209" s="14" t="s">
        <v>6</v>
      </c>
      <c r="C209" s="14">
        <f>data!AS67</f>
        <v>0</v>
      </c>
      <c r="D209" s="14">
        <f>data!AT67</f>
        <v>0</v>
      </c>
      <c r="E209" s="14">
        <f>data!AU67</f>
        <v>0</v>
      </c>
      <c r="F209" s="14">
        <f>data!AV67</f>
        <v>0</v>
      </c>
      <c r="G209" s="14">
        <f>data!AW67</f>
        <v>0</v>
      </c>
      <c r="H209" s="14">
        <f>data!AX67</f>
        <v>0</v>
      </c>
      <c r="I209" s="14">
        <f>data!AY67</f>
        <v>12851</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0</v>
      </c>
      <c r="E211" s="14">
        <f>data!AU69</f>
        <v>0</v>
      </c>
      <c r="F211" s="14">
        <f>data!AV69</f>
        <v>0</v>
      </c>
      <c r="G211" s="14">
        <f>data!AW69</f>
        <v>0</v>
      </c>
      <c r="H211" s="14">
        <f>data!AX69</f>
        <v>0</v>
      </c>
      <c r="I211" s="14">
        <f>data!AY69</f>
        <v>1278.5700000000002</v>
      </c>
    </row>
    <row r="212" spans="1:9" ht="20.100000000000001" customHeight="1" x14ac:dyDescent="0.25">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x14ac:dyDescent="0.25">
      <c r="A213" s="23">
        <v>16</v>
      </c>
      <c r="B213" s="48" t="s">
        <v>1179</v>
      </c>
      <c r="C213" s="14">
        <f>data!AS71</f>
        <v>0</v>
      </c>
      <c r="D213" s="14">
        <f>data!AT71</f>
        <v>0</v>
      </c>
      <c r="E213" s="14">
        <f>data!AU71</f>
        <v>0</v>
      </c>
      <c r="F213" s="14">
        <f>data!AV71</f>
        <v>0</v>
      </c>
      <c r="G213" s="14">
        <f>data!AW71</f>
        <v>0</v>
      </c>
      <c r="H213" s="14">
        <f>data!AX71</f>
        <v>0</v>
      </c>
      <c r="I213" s="14">
        <f>data!AY71</f>
        <v>778898.49999999988</v>
      </c>
    </row>
    <row r="214" spans="1:9" ht="20.100000000000001" customHeight="1" x14ac:dyDescent="0.25">
      <c r="A214" s="23">
        <v>17</v>
      </c>
      <c r="B214" s="14" t="s">
        <v>244</v>
      </c>
      <c r="C214" s="207"/>
      <c r="D214" s="207"/>
      <c r="E214" s="207"/>
      <c r="F214" s="207"/>
      <c r="G214" s="207"/>
      <c r="H214" s="207"/>
      <c r="I214" s="207"/>
    </row>
    <row r="215" spans="1:9" ht="20.100000000000001" customHeight="1" x14ac:dyDescent="0.25">
      <c r="A215" s="23">
        <v>18</v>
      </c>
      <c r="B215" s="14" t="s">
        <v>1180</v>
      </c>
      <c r="C215" s="48">
        <f>+data!M710</f>
        <v>0</v>
      </c>
      <c r="D215" s="48">
        <f>+data!M711</f>
        <v>0</v>
      </c>
      <c r="E215" s="48">
        <f>+data!M712</f>
        <v>0</v>
      </c>
      <c r="F215" s="48">
        <f>+data!M713</f>
        <v>0</v>
      </c>
      <c r="G215" s="22"/>
      <c r="H215" s="14"/>
      <c r="I215" s="14"/>
    </row>
    <row r="216" spans="1:9" ht="20.100000000000001" customHeight="1" x14ac:dyDescent="0.25">
      <c r="A216" s="23">
        <v>19</v>
      </c>
      <c r="B216" s="48" t="s">
        <v>1181</v>
      </c>
      <c r="C216" s="14">
        <f>data!AS73</f>
        <v>0</v>
      </c>
      <c r="D216" s="14">
        <f>data!AT73</f>
        <v>0</v>
      </c>
      <c r="E216" s="14">
        <f>data!AU73</f>
        <v>0</v>
      </c>
      <c r="F216" s="14">
        <f>data!AV73</f>
        <v>0</v>
      </c>
      <c r="G216" s="209" t="str">
        <f>IF(data!AW73&gt;0,data!AW73,"")</f>
        <v>x</v>
      </c>
      <c r="H216" s="209" t="str">
        <f>IF(data!AX73&gt;0,data!AX73,"")</f>
        <v>x</v>
      </c>
      <c r="I216" s="209" t="str">
        <f>IF(data!AY73&gt;0,data!AY73,"")</f>
        <v>x</v>
      </c>
    </row>
    <row r="217" spans="1:9" ht="20.100000000000001" customHeight="1" x14ac:dyDescent="0.25">
      <c r="A217" s="23">
        <v>20</v>
      </c>
      <c r="B217" s="48" t="s">
        <v>1182</v>
      </c>
      <c r="C217" s="14">
        <f>data!AS74</f>
        <v>0</v>
      </c>
      <c r="D217" s="14">
        <f>data!AT74</f>
        <v>0</v>
      </c>
      <c r="E217" s="14">
        <f>data!AU74</f>
        <v>0</v>
      </c>
      <c r="F217" s="14">
        <f>data!AV74</f>
        <v>0</v>
      </c>
      <c r="G217" s="209" t="str">
        <f>IF(data!AW74&gt;0,data!AW74,"")</f>
        <v>x</v>
      </c>
      <c r="H217" s="209" t="str">
        <f>IF(data!AX74&gt;0,data!AX74,"")</f>
        <v>x</v>
      </c>
      <c r="I217" s="209" t="str">
        <f>IF(data!AY74&gt;0,data!AY74,"")</f>
        <v>x</v>
      </c>
    </row>
    <row r="218" spans="1:9" ht="20.100000000000001" customHeight="1" x14ac:dyDescent="0.25">
      <c r="A218" s="23">
        <v>21</v>
      </c>
      <c r="B218" s="48" t="s">
        <v>1183</v>
      </c>
      <c r="C218" s="14">
        <f>data!AS75</f>
        <v>0</v>
      </c>
      <c r="D218" s="14">
        <f>data!AT75</f>
        <v>0</v>
      </c>
      <c r="E218" s="14">
        <f>data!AU75</f>
        <v>0</v>
      </c>
      <c r="F218" s="14">
        <f>data!AV75</f>
        <v>0</v>
      </c>
      <c r="G218" s="209" t="str">
        <f>IF(data!AW75&gt;0,data!AW75,"")</f>
        <v>x</v>
      </c>
      <c r="H218" s="209" t="str">
        <f>IF(data!AX75&gt;0,data!AX75,"")</f>
        <v>x</v>
      </c>
      <c r="I218" s="209" t="str">
        <f>IF(data!AY75&gt;0,data!AY75,"")</f>
        <v>x</v>
      </c>
    </row>
    <row r="219" spans="1:9" ht="20.100000000000001" customHeight="1" x14ac:dyDescent="0.25">
      <c r="A219" s="23" t="s">
        <v>1184</v>
      </c>
      <c r="B219" s="60"/>
      <c r="C219" s="207"/>
      <c r="D219" s="207"/>
      <c r="E219" s="207"/>
      <c r="F219" s="207"/>
      <c r="G219" s="207"/>
      <c r="H219" s="207"/>
      <c r="I219" s="207"/>
    </row>
    <row r="220" spans="1:9" ht="20.100000000000001" customHeight="1" x14ac:dyDescent="0.25">
      <c r="A220" s="23">
        <v>22</v>
      </c>
      <c r="B220" s="14" t="s">
        <v>1185</v>
      </c>
      <c r="C220" s="14">
        <f>data!AS76</f>
        <v>0</v>
      </c>
      <c r="D220" s="14">
        <f>data!AT76</f>
        <v>0</v>
      </c>
      <c r="E220" s="14">
        <f>data!AU76</f>
        <v>0</v>
      </c>
      <c r="F220" s="14">
        <f>data!AV76</f>
        <v>0</v>
      </c>
      <c r="G220" s="14">
        <f>data!AW76</f>
        <v>0</v>
      </c>
      <c r="H220" s="14">
        <f>data!AX76</f>
        <v>0</v>
      </c>
      <c r="I220" s="85">
        <f>data!AY76</f>
        <v>5566.04</v>
      </c>
    </row>
    <row r="221" spans="1:9" ht="20.100000000000001" customHeight="1" x14ac:dyDescent="0.25">
      <c r="A221" s="23">
        <v>23</v>
      </c>
      <c r="B221" s="14" t="s">
        <v>1186</v>
      </c>
      <c r="C221" s="14">
        <f>data!AS77</f>
        <v>0</v>
      </c>
      <c r="D221" s="14">
        <f>data!AT77</f>
        <v>0</v>
      </c>
      <c r="E221" s="14">
        <f>data!AU77</f>
        <v>0</v>
      </c>
      <c r="F221" s="14">
        <f>data!AV77</f>
        <v>0</v>
      </c>
      <c r="G221" s="14">
        <f>data!AW77</f>
        <v>0</v>
      </c>
      <c r="H221" s="209" t="str">
        <f>IF(data!AX77&gt;0,data!AX77,"")</f>
        <v>x</v>
      </c>
      <c r="I221" s="209" t="str">
        <f>IF(data!AY77&gt;0,data!AY77,"")</f>
        <v>x</v>
      </c>
    </row>
    <row r="222" spans="1:9" ht="20.100000000000001" customHeight="1" x14ac:dyDescent="0.25">
      <c r="A222" s="23">
        <v>24</v>
      </c>
      <c r="B222" s="14" t="s">
        <v>1187</v>
      </c>
      <c r="C222" s="14">
        <f>data!AS78</f>
        <v>0</v>
      </c>
      <c r="D222" s="14">
        <f>data!AT78</f>
        <v>0</v>
      </c>
      <c r="E222" s="14">
        <f>data!AU78</f>
        <v>0</v>
      </c>
      <c r="F222" s="14">
        <f>data!AV78</f>
        <v>0</v>
      </c>
      <c r="G222" s="14">
        <f>data!AW78</f>
        <v>0</v>
      </c>
      <c r="H222" s="209" t="str">
        <f>IF(data!AX78&gt;0,data!AX78,"")</f>
        <v>x</v>
      </c>
      <c r="I222" s="209" t="str">
        <f>IF(data!AY78&gt;0,data!AY78,"")</f>
        <v>x</v>
      </c>
    </row>
    <row r="223" spans="1:9" ht="20.100000000000001" customHeight="1" x14ac:dyDescent="0.25">
      <c r="A223" s="23">
        <v>25</v>
      </c>
      <c r="B223" s="14" t="s">
        <v>1188</v>
      </c>
      <c r="C223" s="14">
        <f>data!AS79</f>
        <v>0</v>
      </c>
      <c r="D223" s="14">
        <f>data!AT79</f>
        <v>0</v>
      </c>
      <c r="E223" s="14">
        <f>data!AU79</f>
        <v>0</v>
      </c>
      <c r="F223" s="14">
        <f>data!AV79</f>
        <v>0</v>
      </c>
      <c r="G223" s="14">
        <f>data!AW79</f>
        <v>0</v>
      </c>
      <c r="H223" s="209" t="str">
        <f>IF(data!AX79&gt;0,data!AX79,"")</f>
        <v>x</v>
      </c>
      <c r="I223" s="209" t="str">
        <f>IF(data!AY79&gt;0,data!AY79,"")</f>
        <v>x</v>
      </c>
    </row>
    <row r="224" spans="1:9" ht="20.100000000000001" customHeight="1" x14ac:dyDescent="0.25">
      <c r="A224" s="23">
        <v>26</v>
      </c>
      <c r="B224" s="14" t="s">
        <v>252</v>
      </c>
      <c r="C224" s="26">
        <f>data!AS80</f>
        <v>0</v>
      </c>
      <c r="D224" s="26">
        <f>data!AT80</f>
        <v>0</v>
      </c>
      <c r="E224" s="26">
        <f>data!AU80</f>
        <v>0</v>
      </c>
      <c r="F224" s="26">
        <f>data!AV80</f>
        <v>0</v>
      </c>
      <c r="G224" s="209" t="str">
        <f>IF(data!AW80&gt;0,data!AW80,"")</f>
        <v>x</v>
      </c>
      <c r="H224" s="209" t="str">
        <f>IF(data!AX80&gt;0,data!AX80,"")</f>
        <v>x</v>
      </c>
      <c r="I224" s="209" t="str">
        <f>IF(data!AY80&gt;0,data!AY80,"")</f>
        <v>x</v>
      </c>
    </row>
    <row r="225" spans="1:9" ht="20.100000000000001" customHeight="1" x14ac:dyDescent="0.25">
      <c r="A225" s="4" t="s">
        <v>1172</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1213</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PeaceHealth United General Medical Center</v>
      </c>
      <c r="B228" s="77"/>
      <c r="C228" s="77"/>
      <c r="D228" s="77"/>
      <c r="E228" s="77"/>
      <c r="F228" s="77"/>
      <c r="G228" s="80"/>
      <c r="H228" s="79" t="str">
        <f>"FYE: "&amp;data!C82</f>
        <v>FYE: 06/30/2018</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1174</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1214</v>
      </c>
      <c r="F231" s="18" t="s">
        <v>1215</v>
      </c>
      <c r="G231" s="18" t="s">
        <v>139</v>
      </c>
      <c r="H231" s="18" t="s">
        <v>140</v>
      </c>
      <c r="I231" s="18" t="s">
        <v>141</v>
      </c>
    </row>
    <row r="232" spans="1:9" ht="20.100000000000001" customHeight="1" x14ac:dyDescent="0.25">
      <c r="A232" s="23">
        <v>3</v>
      </c>
      <c r="B232" s="14" t="s">
        <v>1178</v>
      </c>
      <c r="C232" s="15" t="s">
        <v>1216</v>
      </c>
      <c r="D232" s="15" t="s">
        <v>1217</v>
      </c>
      <c r="E232" s="208"/>
      <c r="F232" s="208"/>
      <c r="G232" s="208"/>
      <c r="H232" s="15" t="s">
        <v>232</v>
      </c>
      <c r="I232" s="208"/>
    </row>
    <row r="233" spans="1:9" ht="20.100000000000001" customHeight="1" x14ac:dyDescent="0.25">
      <c r="A233" s="23">
        <v>4</v>
      </c>
      <c r="B233" s="14" t="s">
        <v>233</v>
      </c>
      <c r="C233" s="14">
        <f>data!AZ59</f>
        <v>0</v>
      </c>
      <c r="D233" s="14">
        <f>data!BA59</f>
        <v>0</v>
      </c>
      <c r="E233" s="208"/>
      <c r="F233" s="208"/>
      <c r="G233" s="208"/>
      <c r="H233" s="14">
        <f>data!BE59</f>
        <v>147934.19000000009</v>
      </c>
      <c r="I233" s="208"/>
    </row>
    <row r="234" spans="1:9" ht="20.100000000000001" customHeight="1" x14ac:dyDescent="0.25">
      <c r="A234" s="23">
        <v>5</v>
      </c>
      <c r="B234" s="14" t="s">
        <v>234</v>
      </c>
      <c r="C234" s="26">
        <f>data!AZ60</f>
        <v>0</v>
      </c>
      <c r="D234" s="26">
        <f>data!BA60</f>
        <v>1.1513475312500008</v>
      </c>
      <c r="E234" s="26">
        <f>data!BB60</f>
        <v>2.1945222975618139</v>
      </c>
      <c r="F234" s="26">
        <f>data!BC60</f>
        <v>0</v>
      </c>
      <c r="G234" s="26">
        <f>data!BD60</f>
        <v>0</v>
      </c>
      <c r="H234" s="26">
        <f>data!BE60</f>
        <v>4.0885811081730781</v>
      </c>
      <c r="I234" s="26">
        <f>data!BF60</f>
        <v>12.250384308207414</v>
      </c>
    </row>
    <row r="235" spans="1:9" ht="20.100000000000001" customHeight="1" x14ac:dyDescent="0.25">
      <c r="A235" s="23">
        <v>6</v>
      </c>
      <c r="B235" s="14" t="s">
        <v>235</v>
      </c>
      <c r="C235" s="14">
        <f>data!AZ61</f>
        <v>0</v>
      </c>
      <c r="D235" s="14">
        <f>data!BA61</f>
        <v>38559.509999999995</v>
      </c>
      <c r="E235" s="14">
        <f>data!BB61</f>
        <v>198963.47999999998</v>
      </c>
      <c r="F235" s="14">
        <f>data!BC61</f>
        <v>0</v>
      </c>
      <c r="G235" s="14">
        <f>data!BD61</f>
        <v>0</v>
      </c>
      <c r="H235" s="14">
        <f>data!BE61</f>
        <v>380659.16</v>
      </c>
      <c r="I235" s="14">
        <f>data!BF61</f>
        <v>452258.69</v>
      </c>
    </row>
    <row r="236" spans="1:9" ht="20.100000000000001" customHeight="1" x14ac:dyDescent="0.25">
      <c r="A236" s="23">
        <v>7</v>
      </c>
      <c r="B236" s="14" t="s">
        <v>3</v>
      </c>
      <c r="C236" s="14">
        <f>data!AZ62</f>
        <v>0</v>
      </c>
      <c r="D236" s="14">
        <f>data!BA62</f>
        <v>13777</v>
      </c>
      <c r="E236" s="14">
        <f>data!BB62</f>
        <v>66207</v>
      </c>
      <c r="F236" s="14">
        <f>data!BC62</f>
        <v>0</v>
      </c>
      <c r="G236" s="14">
        <f>data!BD62</f>
        <v>0</v>
      </c>
      <c r="H236" s="14">
        <f>data!BE62</f>
        <v>136778</v>
      </c>
      <c r="I236" s="14">
        <f>data!BF62</f>
        <v>118622</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0</v>
      </c>
      <c r="D238" s="14">
        <f>data!BA64</f>
        <v>48482.640000000007</v>
      </c>
      <c r="E238" s="14">
        <f>data!BB64</f>
        <v>470.14</v>
      </c>
      <c r="F238" s="14">
        <f>data!BC64</f>
        <v>0</v>
      </c>
      <c r="G238" s="14">
        <f>data!BD64</f>
        <v>0</v>
      </c>
      <c r="H238" s="14">
        <f>data!BE64</f>
        <v>68572.949999999983</v>
      </c>
      <c r="I238" s="14">
        <f>data!BF64</f>
        <v>37295.449999999997</v>
      </c>
    </row>
    <row r="239" spans="1:9" ht="20.100000000000001" customHeight="1" x14ac:dyDescent="0.25">
      <c r="A239" s="23">
        <v>10</v>
      </c>
      <c r="B239" s="14" t="s">
        <v>444</v>
      </c>
      <c r="C239" s="14">
        <f>data!AZ65</f>
        <v>0</v>
      </c>
      <c r="D239" s="14">
        <f>data!BA65</f>
        <v>0</v>
      </c>
      <c r="E239" s="14">
        <f>data!BB65</f>
        <v>0</v>
      </c>
      <c r="F239" s="14">
        <f>data!BC65</f>
        <v>0</v>
      </c>
      <c r="G239" s="14">
        <f>data!BD65</f>
        <v>0</v>
      </c>
      <c r="H239" s="14">
        <f>data!BE65</f>
        <v>19.12</v>
      </c>
      <c r="I239" s="14">
        <f>data!BF65</f>
        <v>2243.0500000000002</v>
      </c>
    </row>
    <row r="240" spans="1:9" ht="20.100000000000001" customHeight="1" x14ac:dyDescent="0.25">
      <c r="A240" s="23">
        <v>11</v>
      </c>
      <c r="B240" s="14" t="s">
        <v>445</v>
      </c>
      <c r="C240" s="14">
        <f>data!AZ66</f>
        <v>0</v>
      </c>
      <c r="D240" s="14">
        <f>data!BA66</f>
        <v>79074.73</v>
      </c>
      <c r="E240" s="14">
        <f>data!BB66</f>
        <v>0</v>
      </c>
      <c r="F240" s="14">
        <f>data!BC66</f>
        <v>0</v>
      </c>
      <c r="G240" s="14">
        <f>data!BD66</f>
        <v>0</v>
      </c>
      <c r="H240" s="14">
        <f>data!BE66</f>
        <v>1825676.6900000002</v>
      </c>
      <c r="I240" s="14">
        <f>data!BF66</f>
        <v>124604.44</v>
      </c>
    </row>
    <row r="241" spans="1:9" ht="20.100000000000001" customHeight="1" x14ac:dyDescent="0.25">
      <c r="A241" s="23">
        <v>12</v>
      </c>
      <c r="B241" s="14" t="s">
        <v>6</v>
      </c>
      <c r="C241" s="14">
        <f>data!AZ67</f>
        <v>0</v>
      </c>
      <c r="D241" s="14">
        <f>data!BA67</f>
        <v>132</v>
      </c>
      <c r="E241" s="14">
        <f>data!BB67</f>
        <v>0</v>
      </c>
      <c r="F241" s="14">
        <f>data!BC67</f>
        <v>0</v>
      </c>
      <c r="G241" s="14">
        <f>data!BD67</f>
        <v>885</v>
      </c>
      <c r="H241" s="14">
        <f>data!BE67</f>
        <v>10532</v>
      </c>
      <c r="I241" s="14">
        <f>data!BF67</f>
        <v>1594</v>
      </c>
    </row>
    <row r="242" spans="1:9" ht="20.100000000000001" customHeight="1" x14ac:dyDescent="0.25">
      <c r="A242" s="23">
        <v>13</v>
      </c>
      <c r="B242" s="14" t="s">
        <v>474</v>
      </c>
      <c r="C242" s="14">
        <f>data!AZ68</f>
        <v>0</v>
      </c>
      <c r="D242" s="14">
        <f>data!BA68</f>
        <v>0</v>
      </c>
      <c r="E242" s="14">
        <f>data!BB68</f>
        <v>0</v>
      </c>
      <c r="F242" s="14">
        <f>data!BC68</f>
        <v>0</v>
      </c>
      <c r="G242" s="14">
        <f>data!BD68</f>
        <v>0</v>
      </c>
      <c r="H242" s="14">
        <f>data!BE68</f>
        <v>145179.07</v>
      </c>
      <c r="I242" s="14">
        <f>data!BF68</f>
        <v>0</v>
      </c>
    </row>
    <row r="243" spans="1:9" ht="20.100000000000001" customHeight="1" x14ac:dyDescent="0.25">
      <c r="A243" s="23">
        <v>14</v>
      </c>
      <c r="B243" s="14" t="s">
        <v>241</v>
      </c>
      <c r="C243" s="14">
        <f>data!AZ69</f>
        <v>0</v>
      </c>
      <c r="D243" s="14">
        <f>data!BA69</f>
        <v>2094.0099999999998</v>
      </c>
      <c r="E243" s="14">
        <f>data!BB69</f>
        <v>1970.38</v>
      </c>
      <c r="F243" s="14">
        <f>data!BC69</f>
        <v>0</v>
      </c>
      <c r="G243" s="14">
        <f>data!BD69</f>
        <v>0</v>
      </c>
      <c r="H243" s="14">
        <f>data!BE69</f>
        <v>2096.1999999999998</v>
      </c>
      <c r="I243" s="14">
        <f>data!BF69</f>
        <v>294.59000000000003</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-9334.94</v>
      </c>
      <c r="I244" s="14">
        <f>-data!BF70</f>
        <v>0</v>
      </c>
    </row>
    <row r="245" spans="1:9" ht="20.100000000000001" customHeight="1" x14ac:dyDescent="0.25">
      <c r="A245" s="23">
        <v>16</v>
      </c>
      <c r="B245" s="48" t="s">
        <v>1179</v>
      </c>
      <c r="C245" s="14">
        <f>data!AZ71</f>
        <v>0</v>
      </c>
      <c r="D245" s="14">
        <f>data!BA71</f>
        <v>182119.89</v>
      </c>
      <c r="E245" s="14">
        <f>data!BB71</f>
        <v>267611</v>
      </c>
      <c r="F245" s="14">
        <f>data!BC71</f>
        <v>0</v>
      </c>
      <c r="G245" s="14">
        <f>data!BD71</f>
        <v>885</v>
      </c>
      <c r="H245" s="14">
        <f>data!BE71</f>
        <v>2560178.25</v>
      </c>
      <c r="I245" s="14">
        <f>data!BF71</f>
        <v>736912.21999999986</v>
      </c>
    </row>
    <row r="246" spans="1:9" ht="20.100000000000001" customHeight="1" x14ac:dyDescent="0.25">
      <c r="A246" s="23">
        <v>17</v>
      </c>
      <c r="B246" s="14" t="s">
        <v>244</v>
      </c>
      <c r="C246" s="207"/>
      <c r="D246" s="207"/>
      <c r="E246" s="207"/>
      <c r="F246" s="207"/>
      <c r="G246" s="207"/>
      <c r="H246" s="207"/>
      <c r="I246" s="207"/>
    </row>
    <row r="247" spans="1:9" ht="20.100000000000001" customHeight="1" x14ac:dyDescent="0.25">
      <c r="A247" s="23">
        <v>18</v>
      </c>
      <c r="B247" s="14" t="s">
        <v>1180</v>
      </c>
      <c r="C247" s="14"/>
      <c r="D247" s="14"/>
      <c r="E247" s="14"/>
      <c r="F247" s="14"/>
      <c r="G247" s="14"/>
      <c r="H247" s="14"/>
      <c r="I247" s="14"/>
    </row>
    <row r="248" spans="1:9" ht="20.100000000000001" customHeight="1" x14ac:dyDescent="0.25">
      <c r="A248" s="23">
        <v>19</v>
      </c>
      <c r="B248" s="48" t="s">
        <v>1181</v>
      </c>
      <c r="C248" s="209" t="str">
        <f>IF(data!AZ73&gt;0,data!AZ73,"")</f>
        <v>x</v>
      </c>
      <c r="D248" s="209" t="str">
        <f>IF(data!BA73&gt;0,data!BA73,"")</f>
        <v>x</v>
      </c>
      <c r="E248" s="209" t="str">
        <f>IF(data!BB73&gt;0,data!BB73,"")</f>
        <v>x</v>
      </c>
      <c r="F248" s="209" t="str">
        <f>IF(data!BC73&gt;0,data!BC73,"")</f>
        <v>x</v>
      </c>
      <c r="G248" s="209" t="str">
        <f>IF(data!BD73&gt;0,data!BD73,"")</f>
        <v>x</v>
      </c>
      <c r="H248" s="209" t="str">
        <f>IF(data!BE73&gt;0,data!BE73,"")</f>
        <v>x</v>
      </c>
      <c r="I248" s="209" t="str">
        <f>IF(data!BF73&gt;0,data!BF73,"")</f>
        <v>x</v>
      </c>
    </row>
    <row r="249" spans="1:9" ht="20.100000000000001" customHeight="1" x14ac:dyDescent="0.25">
      <c r="A249" s="23">
        <v>20</v>
      </c>
      <c r="B249" s="48" t="s">
        <v>1182</v>
      </c>
      <c r="C249" s="209" t="str">
        <f>IF(data!AZ74&gt;0,data!AZ74,"")</f>
        <v>x</v>
      </c>
      <c r="D249" s="209" t="str">
        <f>IF(data!BA74&gt;0,data!BA74,"")</f>
        <v>x</v>
      </c>
      <c r="E249" s="209" t="str">
        <f>IF(data!BB74&gt;0,data!BB74,"")</f>
        <v>x</v>
      </c>
      <c r="F249" s="209" t="str">
        <f>IF(data!BC74&gt;0,data!BC74,"")</f>
        <v>x</v>
      </c>
      <c r="G249" s="209" t="str">
        <f>IF(data!BD74&gt;0,data!BD74,"")</f>
        <v>x</v>
      </c>
      <c r="H249" s="209" t="str">
        <f>IF(data!BE74&gt;0,data!BE74,"")</f>
        <v>x</v>
      </c>
      <c r="I249" s="209" t="str">
        <f>IF(data!BF74&gt;0,data!BF74,"")</f>
        <v>x</v>
      </c>
    </row>
    <row r="250" spans="1:9" ht="20.100000000000001" customHeight="1" x14ac:dyDescent="0.25">
      <c r="A250" s="23">
        <v>21</v>
      </c>
      <c r="B250" s="48" t="s">
        <v>1183</v>
      </c>
      <c r="C250" s="209" t="str">
        <f>IF(data!AZ75&gt;0,data!AZ75,"")</f>
        <v>x</v>
      </c>
      <c r="D250" s="209" t="str">
        <f>IF(data!BA75&gt;0,data!BA75,"")</f>
        <v>x</v>
      </c>
      <c r="E250" s="209" t="str">
        <f>IF(data!BB75&gt;0,data!BB75,"")</f>
        <v>x</v>
      </c>
      <c r="F250" s="209" t="str">
        <f>IF(data!BC75&gt;0,data!BC75,"")</f>
        <v>x</v>
      </c>
      <c r="G250" s="209" t="str">
        <f>IF(data!BD75&gt;0,data!BD75,"")</f>
        <v>x</v>
      </c>
      <c r="H250" s="209" t="str">
        <f>IF(data!BE75&gt;0,data!BE75,"")</f>
        <v>x</v>
      </c>
      <c r="I250" s="209" t="str">
        <f>IF(data!BF75&gt;0,data!BF75,"")</f>
        <v>x</v>
      </c>
    </row>
    <row r="251" spans="1:9" ht="20.100000000000001" customHeight="1" x14ac:dyDescent="0.25">
      <c r="A251" s="23" t="s">
        <v>1184</v>
      </c>
      <c r="B251" s="60"/>
      <c r="C251" s="207"/>
      <c r="D251" s="207"/>
      <c r="E251" s="207"/>
      <c r="F251" s="207"/>
      <c r="G251" s="207"/>
      <c r="H251" s="207"/>
      <c r="I251" s="207"/>
    </row>
    <row r="252" spans="1:9" ht="20.100000000000001" customHeight="1" x14ac:dyDescent="0.25">
      <c r="A252" s="23">
        <v>22</v>
      </c>
      <c r="B252" s="14" t="s">
        <v>1185</v>
      </c>
      <c r="C252" s="85">
        <f>data!AZ76</f>
        <v>0</v>
      </c>
      <c r="D252" s="85">
        <f>data!BA76</f>
        <v>979.69</v>
      </c>
      <c r="E252" s="85">
        <f>data!BB76</f>
        <v>0</v>
      </c>
      <c r="F252" s="85">
        <f>data!BC76</f>
        <v>0</v>
      </c>
      <c r="G252" s="85">
        <f>data!BD76</f>
        <v>6546.4400000000005</v>
      </c>
      <c r="H252" s="85">
        <f>data!BE76</f>
        <v>39941.149999999987</v>
      </c>
      <c r="I252" s="85">
        <f>data!BF76</f>
        <v>1208.8499999999999</v>
      </c>
    </row>
    <row r="253" spans="1:9" ht="20.100000000000001" customHeight="1" x14ac:dyDescent="0.25">
      <c r="A253" s="23">
        <v>23</v>
      </c>
      <c r="B253" s="14" t="s">
        <v>1186</v>
      </c>
      <c r="C253" s="85">
        <f>data!AZ77</f>
        <v>0</v>
      </c>
      <c r="D253" s="85">
        <f>data!BA77</f>
        <v>0</v>
      </c>
      <c r="E253" s="85">
        <f>data!BB77</f>
        <v>0</v>
      </c>
      <c r="F253" s="85">
        <f>data!BC77</f>
        <v>0</v>
      </c>
      <c r="G253" s="209" t="str">
        <f>IF(data!BD77&gt;0,data!BD77,"")</f>
        <v>x</v>
      </c>
      <c r="H253" s="209" t="str">
        <f>IF(data!BE77&gt;0,data!BE77,"")</f>
        <v>x</v>
      </c>
      <c r="I253" s="85">
        <f>data!BF77</f>
        <v>0</v>
      </c>
    </row>
    <row r="254" spans="1:9" ht="20.100000000000001" customHeight="1" x14ac:dyDescent="0.25">
      <c r="A254" s="23">
        <v>24</v>
      </c>
      <c r="B254" s="14" t="s">
        <v>1187</v>
      </c>
      <c r="C254" s="209" t="str">
        <f>IF(data!AZ78&gt;0,data!AZ78,"")</f>
        <v>x</v>
      </c>
      <c r="D254" s="85">
        <f>data!BA78</f>
        <v>116.11874132537902</v>
      </c>
      <c r="E254" s="85">
        <f>data!BB78</f>
        <v>0</v>
      </c>
      <c r="F254" s="85">
        <f>data!BC78</f>
        <v>0</v>
      </c>
      <c r="G254" s="209" t="str">
        <f>IF(data!BD78&gt;0,data!BD78,"")</f>
        <v>x</v>
      </c>
      <c r="H254" s="209" t="str">
        <f>IF(data!BE78&gt;0,data!BE78,"")</f>
        <v>x</v>
      </c>
      <c r="I254" s="209" t="str">
        <f>IF(data!BF78&gt;0,data!BF78,"")</f>
        <v>x</v>
      </c>
    </row>
    <row r="255" spans="1:9" ht="20.100000000000001" customHeight="1" x14ac:dyDescent="0.25">
      <c r="A255" s="23">
        <v>25</v>
      </c>
      <c r="B255" s="14" t="s">
        <v>1188</v>
      </c>
      <c r="C255" s="209" t="str">
        <f>IF(data!AZ79&gt;0,data!AZ79,"")</f>
        <v>x</v>
      </c>
      <c r="D255" s="209" t="str">
        <f>IF(data!BA79&gt;0,data!BA79,"")</f>
        <v>x</v>
      </c>
      <c r="E255" s="85">
        <f>data!BB79</f>
        <v>0</v>
      </c>
      <c r="F255" s="85">
        <f>data!BC79</f>
        <v>0</v>
      </c>
      <c r="G255" s="209" t="str">
        <f>IF(data!BD79&gt;0,data!BD79,"")</f>
        <v>x</v>
      </c>
      <c r="H255" s="209" t="str">
        <f>IF(data!BE79&gt;0,data!BE79,"")</f>
        <v>x</v>
      </c>
      <c r="I255" s="209" t="str">
        <f>IF(data!BF79&gt;0,data!BF79,"")</f>
        <v>x</v>
      </c>
    </row>
    <row r="256" spans="1:9" ht="20.100000000000001" customHeight="1" x14ac:dyDescent="0.25">
      <c r="A256" s="23">
        <v>26</v>
      </c>
      <c r="B256" s="14" t="s">
        <v>252</v>
      </c>
      <c r="C256" s="209" t="str">
        <f>IF(data!AZ80&gt;0,data!AZ80,"")</f>
        <v>x</v>
      </c>
      <c r="D256" s="209" t="str">
        <f>IF(data!BA80&gt;0,data!BA80,"")</f>
        <v>x</v>
      </c>
      <c r="E256" s="209" t="str">
        <f>IF(data!BB80&gt;0,data!BB80,"")</f>
        <v>x</v>
      </c>
      <c r="F256" s="209" t="str">
        <f>IF(data!BC80&gt;0,data!BC80,"")</f>
        <v>x</v>
      </c>
      <c r="G256" s="209" t="str">
        <f>IF(data!BD80&gt;0,data!BD80,"")</f>
        <v>x</v>
      </c>
      <c r="H256" s="209" t="str">
        <f>IF(data!BE80&gt;0,data!BE80,"")</f>
        <v>x</v>
      </c>
      <c r="I256" s="209" t="str">
        <f>IF(data!BF80&gt;0,data!BF80,"")</f>
        <v>x</v>
      </c>
    </row>
    <row r="257" spans="1:9" ht="20.100000000000001" customHeight="1" x14ac:dyDescent="0.25">
      <c r="A257" s="4" t="s">
        <v>1172</v>
      </c>
      <c r="B257" s="5"/>
      <c r="C257" s="5"/>
      <c r="D257" s="6"/>
      <c r="E257" s="5"/>
      <c r="F257" s="5"/>
      <c r="G257" s="5"/>
      <c r="H257" s="5"/>
      <c r="I257" s="4"/>
    </row>
    <row r="258" spans="1:9" ht="20.100000000000001" customHeight="1" x14ac:dyDescent="0.25">
      <c r="A258" s="77"/>
      <c r="C258" s="77"/>
      <c r="D258" s="45"/>
      <c r="E258" s="77"/>
      <c r="F258" s="77"/>
      <c r="G258" s="77"/>
      <c r="H258" s="77"/>
      <c r="I258" s="168" t="s">
        <v>1218</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PeaceHealth United General Medical Center</v>
      </c>
      <c r="B260" s="77"/>
      <c r="C260" s="77"/>
      <c r="D260" s="77"/>
      <c r="E260" s="77"/>
      <c r="F260" s="77"/>
      <c r="G260" s="80"/>
      <c r="H260" s="79" t="str">
        <f>"FYE: "&amp;data!C82</f>
        <v>FYE: 06/30/2018</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1174</v>
      </c>
      <c r="C262" s="18" t="s">
        <v>1219</v>
      </c>
      <c r="D262" s="18" t="s">
        <v>143</v>
      </c>
      <c r="E262" s="18" t="s">
        <v>144</v>
      </c>
      <c r="F262" s="25"/>
      <c r="G262" s="18" t="s">
        <v>146</v>
      </c>
      <c r="H262" s="25"/>
      <c r="I262" s="18" t="s">
        <v>132</v>
      </c>
    </row>
    <row r="263" spans="1:9" ht="20.100000000000001" customHeight="1" x14ac:dyDescent="0.25">
      <c r="A263" s="82"/>
      <c r="B263" s="83"/>
      <c r="C263" s="18" t="s">
        <v>1220</v>
      </c>
      <c r="D263" s="18" t="s">
        <v>190</v>
      </c>
      <c r="E263" s="18" t="s">
        <v>169</v>
      </c>
      <c r="F263" s="18" t="s">
        <v>145</v>
      </c>
      <c r="G263" s="18" t="s">
        <v>191</v>
      </c>
      <c r="H263" s="18" t="s">
        <v>147</v>
      </c>
      <c r="I263" s="18" t="s">
        <v>1221</v>
      </c>
    </row>
    <row r="264" spans="1:9" ht="20.100000000000001" customHeight="1" x14ac:dyDescent="0.25">
      <c r="A264" s="23">
        <v>3</v>
      </c>
      <c r="B264" s="14" t="s">
        <v>1178</v>
      </c>
      <c r="C264" s="208"/>
      <c r="D264" s="208"/>
      <c r="E264" s="208"/>
      <c r="F264" s="208"/>
      <c r="G264" s="208"/>
      <c r="H264" s="208"/>
      <c r="I264" s="208"/>
    </row>
    <row r="265" spans="1:9" ht="20.100000000000001" customHeight="1" x14ac:dyDescent="0.25">
      <c r="A265" s="23">
        <v>4</v>
      </c>
      <c r="B265" s="14" t="s">
        <v>233</v>
      </c>
      <c r="C265" s="208"/>
      <c r="D265" s="208"/>
      <c r="E265" s="208"/>
      <c r="F265" s="208"/>
      <c r="G265" s="208"/>
      <c r="H265" s="208"/>
      <c r="I265" s="208"/>
    </row>
    <row r="266" spans="1:9" ht="20.100000000000001" customHeight="1" x14ac:dyDescent="0.25">
      <c r="A266" s="23">
        <v>5</v>
      </c>
      <c r="B266" s="14" t="s">
        <v>234</v>
      </c>
      <c r="C266" s="26">
        <f>data!BG60</f>
        <v>2.0340484500343403</v>
      </c>
      <c r="D266" s="26">
        <f>data!BH60</f>
        <v>0</v>
      </c>
      <c r="E266" s="26">
        <f>data!BI60</f>
        <v>0</v>
      </c>
      <c r="F266" s="26">
        <f>data!BJ60</f>
        <v>0</v>
      </c>
      <c r="G266" s="26">
        <f>data!BK60</f>
        <v>0</v>
      </c>
      <c r="H266" s="26">
        <f>data!BL60</f>
        <v>4.430176139079669</v>
      </c>
      <c r="I266" s="26">
        <f>data!BM60</f>
        <v>0</v>
      </c>
    </row>
    <row r="267" spans="1:9" ht="20.100000000000001" customHeight="1" x14ac:dyDescent="0.25">
      <c r="A267" s="23">
        <v>6</v>
      </c>
      <c r="B267" s="14" t="s">
        <v>235</v>
      </c>
      <c r="C267" s="14">
        <f>data!BG61</f>
        <v>72840.72</v>
      </c>
      <c r="D267" s="14">
        <f>data!BH61</f>
        <v>0</v>
      </c>
      <c r="E267" s="14">
        <f>data!BI61</f>
        <v>0</v>
      </c>
      <c r="F267" s="14">
        <f>data!BJ61</f>
        <v>0</v>
      </c>
      <c r="G267" s="14">
        <f>data!BK61</f>
        <v>0</v>
      </c>
      <c r="H267" s="14">
        <f>data!BL61</f>
        <v>200068.01999999996</v>
      </c>
      <c r="I267" s="14">
        <f>data!BM61</f>
        <v>0</v>
      </c>
    </row>
    <row r="268" spans="1:9" ht="20.100000000000001" customHeight="1" x14ac:dyDescent="0.25">
      <c r="A268" s="23">
        <v>7</v>
      </c>
      <c r="B268" s="14" t="s">
        <v>3</v>
      </c>
      <c r="C268" s="14">
        <f>data!BG62</f>
        <v>8336</v>
      </c>
      <c r="D268" s="14">
        <f>data!BH62</f>
        <v>0</v>
      </c>
      <c r="E268" s="14">
        <f>data!BI62</f>
        <v>0</v>
      </c>
      <c r="F268" s="14">
        <f>data!BJ62</f>
        <v>0</v>
      </c>
      <c r="G268" s="14">
        <f>data!BK62</f>
        <v>0</v>
      </c>
      <c r="H268" s="14">
        <f>data!BL62</f>
        <v>68664</v>
      </c>
      <c r="I268" s="14">
        <f>data!BM62</f>
        <v>0</v>
      </c>
    </row>
    <row r="269" spans="1:9" ht="20.100000000000001" customHeight="1" x14ac:dyDescent="0.25">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x14ac:dyDescent="0.25">
      <c r="A270" s="23">
        <v>9</v>
      </c>
      <c r="B270" s="14" t="s">
        <v>237</v>
      </c>
      <c r="C270" s="14">
        <f>data!BG64</f>
        <v>114.10000000000001</v>
      </c>
      <c r="D270" s="14">
        <f>data!BH64</f>
        <v>0</v>
      </c>
      <c r="E270" s="14">
        <f>data!BI64</f>
        <v>0</v>
      </c>
      <c r="F270" s="14">
        <f>data!BJ64</f>
        <v>0</v>
      </c>
      <c r="G270" s="14">
        <f>data!BK64</f>
        <v>0</v>
      </c>
      <c r="H270" s="14">
        <f>data!BL64</f>
        <v>0</v>
      </c>
      <c r="I270" s="14">
        <f>data!BM64</f>
        <v>0</v>
      </c>
    </row>
    <row r="271" spans="1:9" ht="20.100000000000001" customHeight="1" x14ac:dyDescent="0.25">
      <c r="A271" s="23">
        <v>10</v>
      </c>
      <c r="B271" s="14" t="s">
        <v>444</v>
      </c>
      <c r="C271" s="14">
        <f>data!BG65</f>
        <v>0</v>
      </c>
      <c r="D271" s="14">
        <f>data!BH65</f>
        <v>0</v>
      </c>
      <c r="E271" s="14">
        <f>data!BI65</f>
        <v>542344.34000000008</v>
      </c>
      <c r="F271" s="14">
        <f>data!BJ65</f>
        <v>0</v>
      </c>
      <c r="G271" s="14">
        <f>data!BK65</f>
        <v>0</v>
      </c>
      <c r="H271" s="14">
        <f>data!BL65</f>
        <v>1600</v>
      </c>
      <c r="I271" s="14">
        <f>data!BM65</f>
        <v>0</v>
      </c>
    </row>
    <row r="272" spans="1:9" ht="20.100000000000001" customHeight="1" x14ac:dyDescent="0.25">
      <c r="A272" s="23">
        <v>11</v>
      </c>
      <c r="B272" s="14" t="s">
        <v>445</v>
      </c>
      <c r="C272" s="14">
        <f>data!BG66</f>
        <v>0</v>
      </c>
      <c r="D272" s="14">
        <f>data!BH66</f>
        <v>0</v>
      </c>
      <c r="E272" s="14">
        <f>data!BI66</f>
        <v>2148.08</v>
      </c>
      <c r="F272" s="14">
        <f>data!BJ66</f>
        <v>0</v>
      </c>
      <c r="G272" s="14">
        <f>data!BK66</f>
        <v>27120.79</v>
      </c>
      <c r="H272" s="14">
        <f>data!BL66</f>
        <v>0</v>
      </c>
      <c r="I272" s="14">
        <f>data!BM66</f>
        <v>0</v>
      </c>
    </row>
    <row r="273" spans="1:9" ht="20.100000000000001" customHeight="1" x14ac:dyDescent="0.25">
      <c r="A273" s="23">
        <v>12</v>
      </c>
      <c r="B273" s="14" t="s">
        <v>6</v>
      </c>
      <c r="C273" s="14">
        <f>data!BG67</f>
        <v>0</v>
      </c>
      <c r="D273" s="14">
        <f>data!BH67</f>
        <v>0</v>
      </c>
      <c r="E273" s="14">
        <f>data!BI67</f>
        <v>415</v>
      </c>
      <c r="F273" s="14">
        <f>data!BJ67</f>
        <v>0</v>
      </c>
      <c r="G273" s="14">
        <f>data!BK67</f>
        <v>241</v>
      </c>
      <c r="H273" s="14">
        <f>data!BL67</f>
        <v>0</v>
      </c>
      <c r="I273" s="14">
        <f>data!BM67</f>
        <v>0</v>
      </c>
    </row>
    <row r="274" spans="1:9" ht="20.100000000000001" customHeight="1" x14ac:dyDescent="0.25">
      <c r="A274" s="23">
        <v>13</v>
      </c>
      <c r="B274" s="14" t="s">
        <v>474</v>
      </c>
      <c r="C274" s="14">
        <f>data!BG68</f>
        <v>0</v>
      </c>
      <c r="D274" s="14">
        <f>data!BH68</f>
        <v>0</v>
      </c>
      <c r="E274" s="14">
        <f>data!BI68</f>
        <v>0</v>
      </c>
      <c r="F274" s="14">
        <f>data!BJ68</f>
        <v>0</v>
      </c>
      <c r="G274" s="14">
        <f>data!BK68</f>
        <v>0</v>
      </c>
      <c r="H274" s="14">
        <f>data!BL68</f>
        <v>0</v>
      </c>
      <c r="I274" s="14">
        <f>data!BM68</f>
        <v>0</v>
      </c>
    </row>
    <row r="275" spans="1:9" ht="20.100000000000001" customHeight="1" x14ac:dyDescent="0.25">
      <c r="A275" s="23">
        <v>14</v>
      </c>
      <c r="B275" s="14" t="s">
        <v>241</v>
      </c>
      <c r="C275" s="14">
        <f>data!BG69</f>
        <v>0</v>
      </c>
      <c r="D275" s="14">
        <f>data!BH69</f>
        <v>0</v>
      </c>
      <c r="E275" s="14">
        <f>data!BI69</f>
        <v>0</v>
      </c>
      <c r="F275" s="14">
        <f>data!BJ69</f>
        <v>0</v>
      </c>
      <c r="G275" s="14">
        <f>data!BK69</f>
        <v>0</v>
      </c>
      <c r="H275" s="14">
        <f>data!BL69</f>
        <v>0</v>
      </c>
      <c r="I275" s="14">
        <f>data!BM69</f>
        <v>0</v>
      </c>
    </row>
    <row r="276" spans="1:9" ht="20.100000000000001" customHeight="1" x14ac:dyDescent="0.25">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x14ac:dyDescent="0.25">
      <c r="A277" s="23">
        <v>16</v>
      </c>
      <c r="B277" s="48" t="s">
        <v>1179</v>
      </c>
      <c r="C277" s="14">
        <f>data!BG71</f>
        <v>81290.820000000007</v>
      </c>
      <c r="D277" s="14">
        <f>data!BH71</f>
        <v>0</v>
      </c>
      <c r="E277" s="14">
        <f>data!BI71</f>
        <v>544907.42000000004</v>
      </c>
      <c r="F277" s="14">
        <f>data!BJ71</f>
        <v>0</v>
      </c>
      <c r="G277" s="14">
        <f>data!BK71</f>
        <v>27361.79</v>
      </c>
      <c r="H277" s="14">
        <f>data!BL71</f>
        <v>270332.01999999996</v>
      </c>
      <c r="I277" s="14">
        <f>data!BM71</f>
        <v>0</v>
      </c>
    </row>
    <row r="278" spans="1:9" ht="20.100000000000001" customHeight="1" x14ac:dyDescent="0.25">
      <c r="A278" s="23">
        <v>17</v>
      </c>
      <c r="B278" s="14" t="s">
        <v>244</v>
      </c>
      <c r="C278" s="207"/>
      <c r="D278" s="207"/>
      <c r="E278" s="207"/>
      <c r="F278" s="207"/>
      <c r="G278" s="207"/>
      <c r="H278" s="207"/>
      <c r="I278" s="207"/>
    </row>
    <row r="279" spans="1:9" ht="20.100000000000001" customHeight="1" x14ac:dyDescent="0.25">
      <c r="A279" s="23">
        <v>18</v>
      </c>
      <c r="B279" s="14" t="s">
        <v>1180</v>
      </c>
      <c r="C279" s="14"/>
      <c r="D279" s="14"/>
      <c r="E279" s="14"/>
      <c r="F279" s="14"/>
      <c r="G279" s="14"/>
      <c r="H279" s="14"/>
      <c r="I279" s="14"/>
    </row>
    <row r="280" spans="1:9" ht="20.100000000000001" customHeight="1" x14ac:dyDescent="0.25">
      <c r="A280" s="23">
        <v>19</v>
      </c>
      <c r="B280" s="48" t="s">
        <v>1181</v>
      </c>
      <c r="C280" s="209" t="str">
        <f>IF(data!BG73&gt;0,data!BG73,"")</f>
        <v>x</v>
      </c>
      <c r="D280" s="209" t="str">
        <f>IF(data!BH73&gt;0,data!BH73,"")</f>
        <v>x</v>
      </c>
      <c r="E280" s="209" t="str">
        <f>IF(data!BI73&gt;0,data!BI73,"")</f>
        <v>x</v>
      </c>
      <c r="F280" s="209" t="str">
        <f>IF(data!BJ73&gt;0,data!BJ73,"")</f>
        <v>x</v>
      </c>
      <c r="G280" s="209" t="str">
        <f>IF(data!BK73&gt;0,data!BK73,"")</f>
        <v>x</v>
      </c>
      <c r="H280" s="209" t="str">
        <f>IF(data!BL73&gt;0,data!BL73,"")</f>
        <v>x</v>
      </c>
      <c r="I280" s="209" t="str">
        <f>IF(data!BM73&gt;0,data!BM73,"")</f>
        <v>x</v>
      </c>
    </row>
    <row r="281" spans="1:9" ht="20.100000000000001" customHeight="1" x14ac:dyDescent="0.25">
      <c r="A281" s="23">
        <v>20</v>
      </c>
      <c r="B281" s="48" t="s">
        <v>1182</v>
      </c>
      <c r="C281" s="209" t="str">
        <f>IF(data!BG74&gt;0,data!BG74,"")</f>
        <v>x</v>
      </c>
      <c r="D281" s="209" t="str">
        <f>IF(data!BH74&gt;0,data!BH74,"")</f>
        <v>x</v>
      </c>
      <c r="E281" s="209" t="str">
        <f>IF(data!BI74&gt;0,data!BI74,"")</f>
        <v>x</v>
      </c>
      <c r="F281" s="209" t="str">
        <f>IF(data!BJ74&gt;0,data!BJ74,"")</f>
        <v>x</v>
      </c>
      <c r="G281" s="209" t="str">
        <f>IF(data!BK74&gt;0,data!BK74,"")</f>
        <v>x</v>
      </c>
      <c r="H281" s="209" t="str">
        <f>IF(data!BL74&gt;0,data!BL74,"")</f>
        <v>x</v>
      </c>
      <c r="I281" s="209" t="str">
        <f>IF(data!BM74&gt;0,data!BM74,"")</f>
        <v>x</v>
      </c>
    </row>
    <row r="282" spans="1:9" ht="20.100000000000001" customHeight="1" x14ac:dyDescent="0.25">
      <c r="A282" s="23">
        <v>21</v>
      </c>
      <c r="B282" s="48" t="s">
        <v>1183</v>
      </c>
      <c r="C282" s="209" t="str">
        <f>IF(data!BG75&gt;0,data!BG75,"")</f>
        <v>x</v>
      </c>
      <c r="D282" s="209" t="str">
        <f>IF(data!BH75&gt;0,data!BH75,"")</f>
        <v>x</v>
      </c>
      <c r="E282" s="209" t="str">
        <f>IF(data!BI75&gt;0,data!BI75,"")</f>
        <v>x</v>
      </c>
      <c r="F282" s="209" t="str">
        <f>IF(data!BJ75&gt;0,data!BJ75,"")</f>
        <v>x</v>
      </c>
      <c r="G282" s="209" t="str">
        <f>IF(data!BK75&gt;0,data!BK75,"")</f>
        <v>x</v>
      </c>
      <c r="H282" s="209" t="str">
        <f>IF(data!BL75&gt;0,data!BL75,"")</f>
        <v>x</v>
      </c>
      <c r="I282" s="209" t="str">
        <f>IF(data!BM75&gt;0,data!BM75,"")</f>
        <v>x</v>
      </c>
    </row>
    <row r="283" spans="1:9" ht="20.100000000000001" customHeight="1" x14ac:dyDescent="0.25">
      <c r="A283" s="23" t="s">
        <v>1184</v>
      </c>
      <c r="B283" s="60"/>
      <c r="C283" s="211"/>
      <c r="D283" s="211"/>
      <c r="E283" s="211"/>
      <c r="F283" s="211"/>
      <c r="G283" s="211"/>
      <c r="H283" s="211"/>
      <c r="I283" s="211"/>
    </row>
    <row r="284" spans="1:9" ht="20.100000000000001" customHeight="1" x14ac:dyDescent="0.25">
      <c r="A284" s="23">
        <v>22</v>
      </c>
      <c r="B284" s="14" t="s">
        <v>1185</v>
      </c>
      <c r="C284" s="85">
        <f>data!BG76</f>
        <v>0</v>
      </c>
      <c r="D284" s="85">
        <f>data!BH76</f>
        <v>0</v>
      </c>
      <c r="E284" s="85">
        <f>data!BI76</f>
        <v>3069.49</v>
      </c>
      <c r="F284" s="85">
        <f>data!BJ76</f>
        <v>0</v>
      </c>
      <c r="G284" s="85">
        <f>data!BK76</f>
        <v>1778.88</v>
      </c>
      <c r="H284" s="85">
        <f>data!BL76</f>
        <v>0</v>
      </c>
      <c r="I284" s="85">
        <f>data!BM76</f>
        <v>0</v>
      </c>
    </row>
    <row r="285" spans="1:9" ht="20.100000000000001" customHeight="1" x14ac:dyDescent="0.25">
      <c r="A285" s="23">
        <v>23</v>
      </c>
      <c r="B285" s="14" t="s">
        <v>1186</v>
      </c>
      <c r="C285" s="209" t="str">
        <f>IF(data!BG77&gt;0,data!BG77,"")</f>
        <v>x</v>
      </c>
      <c r="D285" s="85">
        <f>data!BH77</f>
        <v>0</v>
      </c>
      <c r="E285" s="85">
        <f>data!BI77</f>
        <v>0</v>
      </c>
      <c r="F285" s="209" t="str">
        <f>IF(data!BJ77&gt;0,data!BJ77,"")</f>
        <v>x</v>
      </c>
      <c r="G285" s="85">
        <f>data!BK77</f>
        <v>0</v>
      </c>
      <c r="H285" s="85">
        <f>data!BL77</f>
        <v>0</v>
      </c>
      <c r="I285" s="85">
        <f>data!BM77</f>
        <v>0</v>
      </c>
    </row>
    <row r="286" spans="1:9" ht="20.100000000000001" customHeight="1" x14ac:dyDescent="0.25">
      <c r="A286" s="23">
        <v>24</v>
      </c>
      <c r="B286" s="14" t="s">
        <v>1187</v>
      </c>
      <c r="C286" s="209" t="str">
        <f>IF(data!BG78&gt;0,data!BG78,"")</f>
        <v>x</v>
      </c>
      <c r="D286" s="85">
        <f>data!BH78</f>
        <v>0</v>
      </c>
      <c r="E286" s="85">
        <f>data!BI78</f>
        <v>363.81438547993508</v>
      </c>
      <c r="F286" s="209" t="str">
        <f>IF(data!BJ78&gt;0,data!BJ78,"")</f>
        <v>x</v>
      </c>
      <c r="G286" s="85">
        <f>data!BK78</f>
        <v>210.84353884278724</v>
      </c>
      <c r="H286" s="85">
        <f>data!BL78</f>
        <v>0</v>
      </c>
      <c r="I286" s="85">
        <f>data!BM78</f>
        <v>0</v>
      </c>
    </row>
    <row r="287" spans="1:9" ht="20.100000000000001" customHeight="1" x14ac:dyDescent="0.25">
      <c r="A287" s="23">
        <v>25</v>
      </c>
      <c r="B287" s="14" t="s">
        <v>1188</v>
      </c>
      <c r="C287" s="209" t="str">
        <f>IF(data!BG79&gt;0,data!BG79,"")</f>
        <v>x</v>
      </c>
      <c r="D287" s="85">
        <f>data!BH79</f>
        <v>0</v>
      </c>
      <c r="E287" s="85">
        <f>data!BI79</f>
        <v>0</v>
      </c>
      <c r="F287" s="209" t="str">
        <f>IF(data!BJ79&gt;0,data!BJ79,"")</f>
        <v>x</v>
      </c>
      <c r="G287" s="85">
        <f>data!BK79</f>
        <v>0</v>
      </c>
      <c r="H287" s="85">
        <f>data!BL79</f>
        <v>0</v>
      </c>
      <c r="I287" s="85">
        <f>data!BM79</f>
        <v>0</v>
      </c>
    </row>
    <row r="288" spans="1:9" ht="20.100000000000001" customHeight="1" x14ac:dyDescent="0.25">
      <c r="A288" s="23">
        <v>26</v>
      </c>
      <c r="B288" s="14" t="s">
        <v>252</v>
      </c>
      <c r="C288" s="209" t="str">
        <f>IF(data!BG80&gt;0,data!BG80,"")</f>
        <v>x</v>
      </c>
      <c r="D288" s="209" t="str">
        <f>IF(data!BH80&gt;0,data!BH80,"")</f>
        <v>x</v>
      </c>
      <c r="E288" s="209" t="str">
        <f>IF(data!BI80&gt;0,data!BI80,"")</f>
        <v>x</v>
      </c>
      <c r="F288" s="209" t="str">
        <f>IF(data!BJ80&gt;0,data!BJ80,"")</f>
        <v>x</v>
      </c>
      <c r="G288" s="209" t="str">
        <f>IF(data!BK80&gt;0,data!BK80,"")</f>
        <v>x</v>
      </c>
      <c r="H288" s="209" t="str">
        <f>IF(data!BL80&gt;0,data!BL80,"")</f>
        <v>x</v>
      </c>
      <c r="I288" s="209" t="str">
        <f>IF(data!BM80&gt;0,data!BM80,"")</f>
        <v>x</v>
      </c>
    </row>
    <row r="289" spans="1:9" ht="20.100000000000001" customHeight="1" x14ac:dyDescent="0.25">
      <c r="A289" s="4" t="s">
        <v>1172</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1222</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PeaceHealth United General Medical Center</v>
      </c>
      <c r="B292" s="77"/>
      <c r="C292" s="77"/>
      <c r="D292" s="77"/>
      <c r="E292" s="77"/>
      <c r="F292" s="77"/>
      <c r="G292" s="80"/>
      <c r="H292" s="79" t="str">
        <f>"FYE: "&amp;data!C82</f>
        <v>FYE: 06/30/2018</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1174</v>
      </c>
      <c r="C294" s="18" t="s">
        <v>148</v>
      </c>
      <c r="D294" s="18" t="s">
        <v>149</v>
      </c>
      <c r="E294" s="18" t="s">
        <v>150</v>
      </c>
      <c r="F294" s="18" t="s">
        <v>151</v>
      </c>
      <c r="G294" s="25"/>
      <c r="H294" s="18" t="s">
        <v>153</v>
      </c>
      <c r="I294" s="18" t="s">
        <v>154</v>
      </c>
    </row>
    <row r="295" spans="1:9" ht="20.100000000000001" customHeight="1" x14ac:dyDescent="0.25">
      <c r="A295" s="82"/>
      <c r="B295" s="83"/>
      <c r="C295" s="18" t="s">
        <v>1223</v>
      </c>
      <c r="D295" s="18" t="s">
        <v>194</v>
      </c>
      <c r="E295" s="18" t="s">
        <v>195</v>
      </c>
      <c r="F295" s="18" t="s">
        <v>196</v>
      </c>
      <c r="G295" s="18" t="s">
        <v>152</v>
      </c>
      <c r="H295" s="18" t="s">
        <v>197</v>
      </c>
      <c r="I295" s="18" t="s">
        <v>169</v>
      </c>
    </row>
    <row r="296" spans="1:9" ht="20.100000000000001" customHeight="1" x14ac:dyDescent="0.25">
      <c r="A296" s="23">
        <v>3</v>
      </c>
      <c r="B296" s="14" t="s">
        <v>1178</v>
      </c>
      <c r="C296" s="208"/>
      <c r="D296" s="208"/>
      <c r="E296" s="208"/>
      <c r="F296" s="208"/>
      <c r="G296" s="208"/>
      <c r="H296" s="208"/>
      <c r="I296" s="208"/>
    </row>
    <row r="297" spans="1:9" ht="20.100000000000001" customHeight="1" x14ac:dyDescent="0.25">
      <c r="A297" s="23">
        <v>4</v>
      </c>
      <c r="B297" s="14" t="s">
        <v>233</v>
      </c>
      <c r="C297" s="208"/>
      <c r="D297" s="208"/>
      <c r="E297" s="208"/>
      <c r="F297" s="208"/>
      <c r="G297" s="208"/>
      <c r="H297" s="208"/>
      <c r="I297" s="208"/>
    </row>
    <row r="298" spans="1:9" ht="20.100000000000001" customHeight="1" x14ac:dyDescent="0.25">
      <c r="A298" s="23">
        <v>5</v>
      </c>
      <c r="B298" s="14" t="s">
        <v>234</v>
      </c>
      <c r="C298" s="26">
        <f>data!BN60</f>
        <v>4.0894051935096147</v>
      </c>
      <c r="D298" s="26">
        <f>data!BO60</f>
        <v>8.0769197802197781E-2</v>
      </c>
      <c r="E298" s="26">
        <f>data!BP60</f>
        <v>0</v>
      </c>
      <c r="F298" s="26">
        <f>data!BQ60</f>
        <v>0</v>
      </c>
      <c r="G298" s="26">
        <f>data!BR60</f>
        <v>0.46593499370192298</v>
      </c>
      <c r="H298" s="26">
        <f>data!BS60</f>
        <v>0.60645594574175832</v>
      </c>
      <c r="I298" s="26">
        <f>data!BT60</f>
        <v>0.60164823076923091</v>
      </c>
    </row>
    <row r="299" spans="1:9" ht="20.100000000000001" customHeight="1" x14ac:dyDescent="0.25">
      <c r="A299" s="23">
        <v>6</v>
      </c>
      <c r="B299" s="14" t="s">
        <v>235</v>
      </c>
      <c r="C299" s="14">
        <f>data!BN61</f>
        <v>475767.77</v>
      </c>
      <c r="D299" s="14">
        <f>data!BO61</f>
        <v>7074.48</v>
      </c>
      <c r="E299" s="14">
        <f>data!BP61</f>
        <v>0</v>
      </c>
      <c r="F299" s="14">
        <f>data!BQ61</f>
        <v>0</v>
      </c>
      <c r="G299" s="14">
        <f>data!BR61</f>
        <v>37603.69</v>
      </c>
      <c r="H299" s="14">
        <f>data!BS61</f>
        <v>36717.729999999996</v>
      </c>
      <c r="I299" s="14">
        <f>data!BT61</f>
        <v>47159.19</v>
      </c>
    </row>
    <row r="300" spans="1:9" ht="20.100000000000001" customHeight="1" x14ac:dyDescent="0.25">
      <c r="A300" s="23">
        <v>7</v>
      </c>
      <c r="B300" s="14" t="s">
        <v>3</v>
      </c>
      <c r="C300" s="14">
        <f>data!BN62</f>
        <v>135520</v>
      </c>
      <c r="D300" s="14">
        <f>data!BO62</f>
        <v>2035</v>
      </c>
      <c r="E300" s="14">
        <f>data!BP62</f>
        <v>0</v>
      </c>
      <c r="F300" s="14">
        <f>data!BQ62</f>
        <v>0</v>
      </c>
      <c r="G300" s="14">
        <f>data!BR62</f>
        <v>13328</v>
      </c>
      <c r="H300" s="14">
        <f>data!BS62</f>
        <v>14462</v>
      </c>
      <c r="I300" s="14">
        <f>data!BT62</f>
        <v>7789</v>
      </c>
    </row>
    <row r="301" spans="1:9" ht="20.100000000000001" customHeight="1" x14ac:dyDescent="0.25">
      <c r="A301" s="23">
        <v>8</v>
      </c>
      <c r="B301" s="14" t="s">
        <v>236</v>
      </c>
      <c r="C301" s="14">
        <f>data!BN63</f>
        <v>50300</v>
      </c>
      <c r="D301" s="14">
        <f>data!BO63</f>
        <v>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57027.1</v>
      </c>
      <c r="D302" s="14">
        <f>data!BO64</f>
        <v>8994.2800000000007</v>
      </c>
      <c r="E302" s="14">
        <f>data!BP64</f>
        <v>0</v>
      </c>
      <c r="F302" s="14">
        <f>data!BQ64</f>
        <v>0</v>
      </c>
      <c r="G302" s="14">
        <f>data!BR64</f>
        <v>0</v>
      </c>
      <c r="H302" s="14">
        <f>data!BS64</f>
        <v>8431.11</v>
      </c>
      <c r="I302" s="14">
        <f>data!BT64</f>
        <v>19.02</v>
      </c>
    </row>
    <row r="303" spans="1:9" ht="20.100000000000001" customHeight="1" x14ac:dyDescent="0.25">
      <c r="A303" s="23">
        <v>10</v>
      </c>
      <c r="B303" s="14" t="s">
        <v>444</v>
      </c>
      <c r="C303" s="14">
        <f>data!BN65</f>
        <v>1800</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7109976.2600000007</v>
      </c>
      <c r="D304" s="14">
        <f>data!BO66</f>
        <v>1350.34</v>
      </c>
      <c r="E304" s="14">
        <f>data!BP66</f>
        <v>268.05</v>
      </c>
      <c r="F304" s="14">
        <f>data!BQ66</f>
        <v>0</v>
      </c>
      <c r="G304" s="14">
        <f>data!BR66</f>
        <v>0</v>
      </c>
      <c r="H304" s="14">
        <f>data!BS66</f>
        <v>2021.25</v>
      </c>
      <c r="I304" s="14">
        <f>data!BT66</f>
        <v>0</v>
      </c>
    </row>
    <row r="305" spans="1:9" ht="20.100000000000001" customHeight="1" x14ac:dyDescent="0.25">
      <c r="A305" s="23">
        <v>12</v>
      </c>
      <c r="B305" s="14" t="s">
        <v>6</v>
      </c>
      <c r="C305" s="14">
        <f>data!BN67</f>
        <v>1605755</v>
      </c>
      <c r="D305" s="14">
        <f>data!BO67</f>
        <v>0</v>
      </c>
      <c r="E305" s="14">
        <f>data!BP67</f>
        <v>0</v>
      </c>
      <c r="F305" s="14">
        <f>data!BQ67</f>
        <v>0</v>
      </c>
      <c r="G305" s="14">
        <f>data!BR67</f>
        <v>88</v>
      </c>
      <c r="H305" s="14">
        <f>data!BS67</f>
        <v>312</v>
      </c>
      <c r="I305" s="14">
        <f>data!BT67</f>
        <v>0</v>
      </c>
    </row>
    <row r="306" spans="1:9" ht="20.100000000000001" customHeight="1" x14ac:dyDescent="0.25">
      <c r="A306" s="23">
        <v>13</v>
      </c>
      <c r="B306" s="14" t="s">
        <v>474</v>
      </c>
      <c r="C306" s="14">
        <f>data!BN68</f>
        <v>432470.75</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70890.98000000001</v>
      </c>
      <c r="D307" s="14">
        <f>data!BO69</f>
        <v>29.75</v>
      </c>
      <c r="E307" s="14">
        <f>data!BP69</f>
        <v>0</v>
      </c>
      <c r="F307" s="14">
        <f>data!BQ69</f>
        <v>0</v>
      </c>
      <c r="G307" s="14">
        <f>data!BR69</f>
        <v>0</v>
      </c>
      <c r="H307" s="14">
        <f>data!BS69</f>
        <v>484.5</v>
      </c>
      <c r="I307" s="14">
        <f>data!BT69</f>
        <v>541.49</v>
      </c>
    </row>
    <row r="308" spans="1:9" ht="20.100000000000001" customHeight="1" x14ac:dyDescent="0.25">
      <c r="A308" s="23">
        <v>15</v>
      </c>
      <c r="B308" s="14" t="s">
        <v>242</v>
      </c>
      <c r="C308" s="14">
        <f>-data!BN70</f>
        <v>0</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1179</v>
      </c>
      <c r="C309" s="14">
        <f>data!BN71</f>
        <v>9939507.8600000013</v>
      </c>
      <c r="D309" s="14">
        <f>data!BO71</f>
        <v>19483.850000000002</v>
      </c>
      <c r="E309" s="14">
        <f>data!BP71</f>
        <v>268.05</v>
      </c>
      <c r="F309" s="14">
        <f>data!BQ71</f>
        <v>0</v>
      </c>
      <c r="G309" s="14">
        <f>data!BR71</f>
        <v>51019.69</v>
      </c>
      <c r="H309" s="14">
        <f>data!BS71</f>
        <v>62428.59</v>
      </c>
      <c r="I309" s="14">
        <f>data!BT71</f>
        <v>55508.7</v>
      </c>
    </row>
    <row r="310" spans="1:9" ht="20.100000000000001" customHeight="1" x14ac:dyDescent="0.25">
      <c r="A310" s="23">
        <v>17</v>
      </c>
      <c r="B310" s="14" t="s">
        <v>244</v>
      </c>
      <c r="C310" s="207"/>
      <c r="D310" s="207"/>
      <c r="E310" s="207"/>
      <c r="F310" s="207"/>
      <c r="G310" s="207"/>
      <c r="H310" s="207"/>
      <c r="I310" s="207"/>
    </row>
    <row r="311" spans="1:9" ht="20.100000000000001" customHeight="1" x14ac:dyDescent="0.25">
      <c r="A311" s="23">
        <v>18</v>
      </c>
      <c r="B311" s="14" t="s">
        <v>1180</v>
      </c>
      <c r="C311" s="14"/>
      <c r="D311" s="14"/>
      <c r="E311" s="14"/>
      <c r="F311" s="14"/>
      <c r="G311" s="14"/>
      <c r="H311" s="14"/>
      <c r="I311" s="14"/>
    </row>
    <row r="312" spans="1:9" ht="20.100000000000001" customHeight="1" x14ac:dyDescent="0.25">
      <c r="A312" s="23">
        <v>19</v>
      </c>
      <c r="B312" s="48" t="s">
        <v>1181</v>
      </c>
      <c r="C312" s="209" t="str">
        <f>IF(data!BN73&gt;0,data!BN73,"")</f>
        <v>x</v>
      </c>
      <c r="D312" s="209" t="str">
        <f>IF(data!BO73&gt;0,data!BO73,"")</f>
        <v>x</v>
      </c>
      <c r="E312" s="209" t="str">
        <f>IF(data!BP73&gt;0,data!BP73,"")</f>
        <v>x</v>
      </c>
      <c r="F312" s="209" t="str">
        <f>IF(data!BQ73&gt;0,data!BQ73,"")</f>
        <v>x</v>
      </c>
      <c r="G312" s="209" t="str">
        <f>IF(data!BR73&gt;0,data!BR73,"")</f>
        <v>x</v>
      </c>
      <c r="H312" s="209" t="str">
        <f>IF(data!BS73&gt;0,data!BS73,"")</f>
        <v>x</v>
      </c>
      <c r="I312" s="209" t="str">
        <f>IF(data!BT73&gt;0,data!BT73,"")</f>
        <v>x</v>
      </c>
    </row>
    <row r="313" spans="1:9" ht="20.100000000000001" customHeight="1" x14ac:dyDescent="0.25">
      <c r="A313" s="23">
        <v>20</v>
      </c>
      <c r="B313" s="48" t="s">
        <v>1182</v>
      </c>
      <c r="C313" s="209" t="str">
        <f>IF(data!BN74&gt;0,data!BN74,"")</f>
        <v>x</v>
      </c>
      <c r="D313" s="209" t="str">
        <f>IF(data!BO74&gt;0,data!BO74,"")</f>
        <v>x</v>
      </c>
      <c r="E313" s="209" t="str">
        <f>IF(data!BP74&gt;0,data!BP74,"")</f>
        <v>x</v>
      </c>
      <c r="F313" s="209" t="str">
        <f>IF(data!BQ74&gt;0,data!BQ74,"")</f>
        <v>x</v>
      </c>
      <c r="G313" s="209" t="str">
        <f>IF(data!BR74&gt;0,data!BR74,"")</f>
        <v>x</v>
      </c>
      <c r="H313" s="209" t="str">
        <f>IF(data!BS74&gt;0,data!BS74,"")</f>
        <v>x</v>
      </c>
      <c r="I313" s="209" t="str">
        <f>IF(data!BT74&gt;0,data!BT74,"")</f>
        <v>x</v>
      </c>
    </row>
    <row r="314" spans="1:9" ht="20.100000000000001" customHeight="1" x14ac:dyDescent="0.25">
      <c r="A314" s="23">
        <v>21</v>
      </c>
      <c r="B314" s="48" t="s">
        <v>1183</v>
      </c>
      <c r="C314" s="209" t="str">
        <f>IF(data!BN75&gt;0,data!BN75,"")</f>
        <v>x</v>
      </c>
      <c r="D314" s="209" t="str">
        <f>IF(data!BO75&gt;0,data!BO75,"")</f>
        <v>x</v>
      </c>
      <c r="E314" s="209" t="str">
        <f>IF(data!BP75&gt;0,data!BP75,"")</f>
        <v>x</v>
      </c>
      <c r="F314" s="209" t="str">
        <f>IF(data!BQ75&gt;0,data!BQ75,"")</f>
        <v>x</v>
      </c>
      <c r="G314" s="209" t="str">
        <f>IF(data!BR75&gt;0,data!BR75,"")</f>
        <v>x</v>
      </c>
      <c r="H314" s="209" t="str">
        <f>IF(data!BS75&gt;0,data!BS75,"")</f>
        <v>x</v>
      </c>
      <c r="I314" s="209" t="str">
        <f>IF(data!BT75&gt;0,data!BT75,"")</f>
        <v>x</v>
      </c>
    </row>
    <row r="315" spans="1:9" ht="20.100000000000001" customHeight="1" x14ac:dyDescent="0.25">
      <c r="A315" s="23" t="s">
        <v>1184</v>
      </c>
      <c r="B315" s="60"/>
      <c r="C315" s="207"/>
      <c r="D315" s="207"/>
      <c r="E315" s="207"/>
      <c r="F315" s="207"/>
      <c r="G315" s="207"/>
      <c r="H315" s="207"/>
      <c r="I315" s="207"/>
    </row>
    <row r="316" spans="1:9" ht="20.100000000000001" customHeight="1" x14ac:dyDescent="0.25">
      <c r="A316" s="23">
        <v>22</v>
      </c>
      <c r="B316" s="14" t="s">
        <v>1185</v>
      </c>
      <c r="C316" s="85">
        <f>data!BN76</f>
        <v>21426.480000000007</v>
      </c>
      <c r="D316" s="85">
        <f>data!BO76</f>
        <v>0</v>
      </c>
      <c r="E316" s="85">
        <f>data!BP76</f>
        <v>0</v>
      </c>
      <c r="F316" s="85">
        <f>data!BQ76</f>
        <v>0</v>
      </c>
      <c r="G316" s="85">
        <f>data!BR76</f>
        <v>649.63</v>
      </c>
      <c r="H316" s="85">
        <f>data!BS76</f>
        <v>2309.34</v>
      </c>
      <c r="I316" s="85">
        <f>data!BT76</f>
        <v>0</v>
      </c>
    </row>
    <row r="317" spans="1:9" ht="20.100000000000001" customHeight="1" x14ac:dyDescent="0.25">
      <c r="A317" s="23">
        <v>23</v>
      </c>
      <c r="B317" s="14" t="s">
        <v>1186</v>
      </c>
      <c r="C317" s="209" t="str">
        <f>IF(data!BN77&gt;0,data!BN77,"")</f>
        <v>x</v>
      </c>
      <c r="D317" s="209" t="str">
        <f>IF(data!BO77&gt;0,data!BO77,"")</f>
        <v>x</v>
      </c>
      <c r="E317" s="209" t="str">
        <f>IF(data!BP77&gt;0,data!BP77,"")</f>
        <v>x</v>
      </c>
      <c r="F317" s="209" t="str">
        <f>IF(data!BQ77&gt;0,data!BQ77,"")</f>
        <v>x</v>
      </c>
      <c r="G317" s="85">
        <f>data!BR77</f>
        <v>0</v>
      </c>
      <c r="H317" s="85">
        <f>data!BS77</f>
        <v>0</v>
      </c>
      <c r="I317" s="85">
        <f>data!BT77</f>
        <v>0</v>
      </c>
    </row>
    <row r="318" spans="1:9" ht="20.100000000000001" customHeight="1" x14ac:dyDescent="0.25">
      <c r="A318" s="23">
        <v>24</v>
      </c>
      <c r="B318" s="14" t="s">
        <v>1187</v>
      </c>
      <c r="C318" s="209" t="str">
        <f>IF(data!BN78&gt;0,data!BN78,"")</f>
        <v>x</v>
      </c>
      <c r="D318" s="209" t="str">
        <f>IF(data!BO78&gt;0,data!BO78,"")</f>
        <v>x</v>
      </c>
      <c r="E318" s="209" t="str">
        <f>IF(data!BP78&gt;0,data!BP78,"")</f>
        <v>x</v>
      </c>
      <c r="F318" s="209" t="str">
        <f>IF(data!BQ78&gt;0,data!BQ78,"")</f>
        <v>x</v>
      </c>
      <c r="G318" s="209" t="str">
        <f>IF(data!BR78&gt;0,data!BR78,"")</f>
        <v>x</v>
      </c>
      <c r="H318" s="85">
        <f>data!BS78</f>
        <v>273.71684317728136</v>
      </c>
      <c r="I318" s="85">
        <f>data!BT78</f>
        <v>0</v>
      </c>
    </row>
    <row r="319" spans="1:9" ht="20.100000000000001" customHeight="1" x14ac:dyDescent="0.25">
      <c r="A319" s="23">
        <v>25</v>
      </c>
      <c r="B319" s="14" t="s">
        <v>1188</v>
      </c>
      <c r="C319" s="209" t="str">
        <f>IF(data!BN79&gt;0,data!BN79,"")</f>
        <v>x</v>
      </c>
      <c r="D319" s="209" t="str">
        <f>IF(data!BO79&gt;0,data!BO79,"")</f>
        <v>x</v>
      </c>
      <c r="E319" s="209" t="str">
        <f>IF(data!BP79&gt;0,data!BP79,"")</f>
        <v>x</v>
      </c>
      <c r="F319" s="209" t="str">
        <f>IF(data!BQ79&gt;0,data!BQ79,"")</f>
        <v>x</v>
      </c>
      <c r="G319" s="209" t="str">
        <f>IF(data!BR79&gt;0,data!BR79,"")</f>
        <v>x</v>
      </c>
      <c r="H319" s="85">
        <f>data!BS79</f>
        <v>0</v>
      </c>
      <c r="I319" s="85">
        <f>data!BT79</f>
        <v>0</v>
      </c>
    </row>
    <row r="320" spans="1:9" ht="20.100000000000001" customHeight="1" x14ac:dyDescent="0.25">
      <c r="A320" s="23">
        <v>26</v>
      </c>
      <c r="B320" s="14" t="s">
        <v>252</v>
      </c>
      <c r="C320" s="212" t="str">
        <f>IF(data!BN80&gt;0,data!BN80,"")</f>
        <v>x</v>
      </c>
      <c r="D320" s="212" t="str">
        <f>IF(data!BO80&gt;0,data!BO80,"")</f>
        <v>x</v>
      </c>
      <c r="E320" s="212" t="str">
        <f>IF(data!BP80&gt;0,data!BP80,"")</f>
        <v>x</v>
      </c>
      <c r="F320" s="212" t="str">
        <f>IF(data!BQ80&gt;0,data!BQ80,"")</f>
        <v>x</v>
      </c>
      <c r="G320" s="212" t="str">
        <f>IF(data!BR80&gt;0,data!BR80,"")</f>
        <v>x</v>
      </c>
      <c r="H320" s="212" t="str">
        <f>IF(data!BS80&gt;0,data!BS80,"")</f>
        <v>x</v>
      </c>
      <c r="I320" s="212" t="str">
        <f>IF(data!BT80&gt;0,data!BT80,"")</f>
        <v>x</v>
      </c>
    </row>
    <row r="321" spans="1:9" ht="20.100000000000001" customHeight="1" x14ac:dyDescent="0.25">
      <c r="A321" s="4" t="s">
        <v>1172</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1224</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PeaceHealth United General Medical Center</v>
      </c>
      <c r="B324" s="77"/>
      <c r="C324" s="77"/>
      <c r="D324" s="77"/>
      <c r="E324" s="77"/>
      <c r="F324" s="77"/>
      <c r="G324" s="80"/>
      <c r="H324" s="79" t="str">
        <f>"FYE: "&amp;data!C82</f>
        <v>FYE: 06/30/2018</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1174</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1223</v>
      </c>
      <c r="H327" s="18" t="s">
        <v>152</v>
      </c>
      <c r="I327" s="18" t="s">
        <v>201</v>
      </c>
    </row>
    <row r="328" spans="1:9" ht="20.100000000000001" customHeight="1" x14ac:dyDescent="0.25">
      <c r="A328" s="23">
        <v>3</v>
      </c>
      <c r="B328" s="14" t="s">
        <v>1178</v>
      </c>
      <c r="C328" s="208"/>
      <c r="D328" s="208"/>
      <c r="E328" s="208"/>
      <c r="F328" s="208"/>
      <c r="G328" s="208"/>
      <c r="H328" s="208"/>
      <c r="I328" s="208"/>
    </row>
    <row r="329" spans="1:9" ht="20.100000000000001" customHeight="1" x14ac:dyDescent="0.25">
      <c r="A329" s="23">
        <v>4</v>
      </c>
      <c r="B329" s="14" t="s">
        <v>233</v>
      </c>
      <c r="C329" s="208"/>
      <c r="D329" s="208"/>
      <c r="E329" s="208"/>
      <c r="F329" s="208"/>
      <c r="G329" s="208"/>
      <c r="H329" s="208"/>
      <c r="I329" s="208"/>
    </row>
    <row r="330" spans="1:9" ht="20.100000000000001" customHeight="1" x14ac:dyDescent="0.25">
      <c r="A330" s="23">
        <v>5</v>
      </c>
      <c r="B330" s="14" t="s">
        <v>234</v>
      </c>
      <c r="C330" s="26">
        <f>data!BU60</f>
        <v>0</v>
      </c>
      <c r="D330" s="26">
        <f>data!BV60</f>
        <v>0</v>
      </c>
      <c r="E330" s="26">
        <f>data!BW60</f>
        <v>0.50444713907967031</v>
      </c>
      <c r="F330" s="26">
        <f>data!BX60</f>
        <v>0</v>
      </c>
      <c r="G330" s="26">
        <f>data!BY60</f>
        <v>7.4660442994505489</v>
      </c>
      <c r="H330" s="26">
        <f>data!BZ60</f>
        <v>0</v>
      </c>
      <c r="I330" s="26">
        <f>data!CA60</f>
        <v>0</v>
      </c>
    </row>
    <row r="331" spans="1:9" ht="20.100000000000001" customHeight="1" x14ac:dyDescent="0.25">
      <c r="A331" s="23">
        <v>6</v>
      </c>
      <c r="B331" s="14" t="s">
        <v>235</v>
      </c>
      <c r="C331" s="86">
        <f>data!BU61</f>
        <v>0</v>
      </c>
      <c r="D331" s="86">
        <f>data!BV61</f>
        <v>0</v>
      </c>
      <c r="E331" s="86">
        <f>data!BW61</f>
        <v>54296.79</v>
      </c>
      <c r="F331" s="86">
        <f>data!BX61</f>
        <v>0</v>
      </c>
      <c r="G331" s="86">
        <f>data!BY61</f>
        <v>844008.59</v>
      </c>
      <c r="H331" s="86">
        <f>data!BZ61</f>
        <v>0</v>
      </c>
      <c r="I331" s="86">
        <f>data!CA61</f>
        <v>0</v>
      </c>
    </row>
    <row r="332" spans="1:9" ht="20.100000000000001" customHeight="1" x14ac:dyDescent="0.25">
      <c r="A332" s="23">
        <v>7</v>
      </c>
      <c r="B332" s="14" t="s">
        <v>3</v>
      </c>
      <c r="C332" s="86">
        <f>data!BU62</f>
        <v>0</v>
      </c>
      <c r="D332" s="86">
        <f>data!BV62</f>
        <v>0</v>
      </c>
      <c r="E332" s="86">
        <f>data!BW62</f>
        <v>10148</v>
      </c>
      <c r="F332" s="86">
        <f>data!BX62</f>
        <v>0</v>
      </c>
      <c r="G332" s="86">
        <f>data!BY62</f>
        <v>166134</v>
      </c>
      <c r="H332" s="86">
        <f>data!BZ62</f>
        <v>0</v>
      </c>
      <c r="I332" s="86">
        <f>data!CA62</f>
        <v>0</v>
      </c>
    </row>
    <row r="333" spans="1:9" ht="20.100000000000001" customHeight="1" x14ac:dyDescent="0.25">
      <c r="A333" s="23">
        <v>8</v>
      </c>
      <c r="B333" s="14" t="s">
        <v>236</v>
      </c>
      <c r="C333" s="86">
        <f>data!BU63</f>
        <v>0</v>
      </c>
      <c r="D333" s="86">
        <f>data!BV63</f>
        <v>0</v>
      </c>
      <c r="E333" s="86">
        <f>data!BW63</f>
        <v>312</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0</v>
      </c>
      <c r="E334" s="86">
        <f>data!BW64</f>
        <v>245.10999999999999</v>
      </c>
      <c r="F334" s="86">
        <f>data!BX64</f>
        <v>0</v>
      </c>
      <c r="G334" s="86">
        <f>data!BY64</f>
        <v>879.87</v>
      </c>
      <c r="H334" s="86">
        <f>data!BZ64</f>
        <v>0</v>
      </c>
      <c r="I334" s="86">
        <f>data!CA64</f>
        <v>0</v>
      </c>
    </row>
    <row r="335" spans="1:9" ht="20.100000000000001" customHeight="1" x14ac:dyDescent="0.25">
      <c r="A335" s="23">
        <v>10</v>
      </c>
      <c r="B335" s="14" t="s">
        <v>444</v>
      </c>
      <c r="C335" s="86">
        <f>data!BU65</f>
        <v>0</v>
      </c>
      <c r="D335" s="86">
        <f>data!BV65</f>
        <v>0</v>
      </c>
      <c r="E335" s="86">
        <f>data!BW65</f>
        <v>0</v>
      </c>
      <c r="F335" s="86">
        <f>data!BX65</f>
        <v>0</v>
      </c>
      <c r="G335" s="86">
        <f>data!BY65</f>
        <v>1200</v>
      </c>
      <c r="H335" s="86">
        <f>data!BZ65</f>
        <v>0</v>
      </c>
      <c r="I335" s="86">
        <f>data!CA65</f>
        <v>0</v>
      </c>
    </row>
    <row r="336" spans="1:9" ht="20.100000000000001" customHeight="1" x14ac:dyDescent="0.25">
      <c r="A336" s="23">
        <v>11</v>
      </c>
      <c r="B336" s="14" t="s">
        <v>445</v>
      </c>
      <c r="C336" s="86">
        <f>data!BU66</f>
        <v>0</v>
      </c>
      <c r="D336" s="86">
        <f>data!BV66</f>
        <v>0</v>
      </c>
      <c r="E336" s="86">
        <f>data!BW66</f>
        <v>0</v>
      </c>
      <c r="F336" s="86">
        <f>data!BX66</f>
        <v>0</v>
      </c>
      <c r="G336" s="86">
        <f>data!BY66</f>
        <v>18000</v>
      </c>
      <c r="H336" s="86">
        <f>data!BZ66</f>
        <v>0</v>
      </c>
      <c r="I336" s="86">
        <f>data!CA66</f>
        <v>0</v>
      </c>
    </row>
    <row r="337" spans="1:9" ht="20.100000000000001" customHeight="1" x14ac:dyDescent="0.25">
      <c r="A337" s="23">
        <v>12</v>
      </c>
      <c r="B337" s="14" t="s">
        <v>6</v>
      </c>
      <c r="C337" s="86">
        <f>data!BU67</f>
        <v>0</v>
      </c>
      <c r="D337" s="86">
        <f>data!BV67</f>
        <v>0</v>
      </c>
      <c r="E337" s="86">
        <f>data!BW67</f>
        <v>398</v>
      </c>
      <c r="F337" s="86">
        <f>data!BX67</f>
        <v>0</v>
      </c>
      <c r="G337" s="86">
        <f>data!BY67</f>
        <v>70</v>
      </c>
      <c r="H337" s="86">
        <f>data!BZ67</f>
        <v>0</v>
      </c>
      <c r="I337" s="86">
        <f>data!CA67</f>
        <v>0</v>
      </c>
    </row>
    <row r="338" spans="1:9" ht="20.100000000000001" customHeight="1" x14ac:dyDescent="0.25">
      <c r="A338" s="23">
        <v>13</v>
      </c>
      <c r="B338" s="14" t="s">
        <v>474</v>
      </c>
      <c r="C338" s="86">
        <f>data!BU68</f>
        <v>0</v>
      </c>
      <c r="D338" s="86">
        <f>data!BV68</f>
        <v>0</v>
      </c>
      <c r="E338" s="86">
        <f>data!BW68</f>
        <v>0</v>
      </c>
      <c r="F338" s="86">
        <f>data!BX68</f>
        <v>0</v>
      </c>
      <c r="G338" s="86">
        <f>data!BY68</f>
        <v>0</v>
      </c>
      <c r="H338" s="86">
        <f>data!BZ68</f>
        <v>0</v>
      </c>
      <c r="I338" s="86">
        <f>data!CA68</f>
        <v>0</v>
      </c>
    </row>
    <row r="339" spans="1:9" ht="20.100000000000001" customHeight="1" x14ac:dyDescent="0.25">
      <c r="A339" s="23">
        <v>14</v>
      </c>
      <c r="B339" s="14" t="s">
        <v>241</v>
      </c>
      <c r="C339" s="86">
        <f>data!BU69</f>
        <v>0</v>
      </c>
      <c r="D339" s="86">
        <f>data!BV69</f>
        <v>0</v>
      </c>
      <c r="E339" s="86">
        <f>data!BW69</f>
        <v>457.46</v>
      </c>
      <c r="F339" s="86">
        <f>data!BX69</f>
        <v>0</v>
      </c>
      <c r="G339" s="86">
        <f>data!BY69</f>
        <v>11058.5</v>
      </c>
      <c r="H339" s="86">
        <f>data!BZ69</f>
        <v>0</v>
      </c>
      <c r="I339" s="86">
        <f>data!CA69</f>
        <v>0</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1179</v>
      </c>
      <c r="C341" s="14">
        <f>data!BU71</f>
        <v>0</v>
      </c>
      <c r="D341" s="14">
        <f>data!BV71</f>
        <v>0</v>
      </c>
      <c r="E341" s="14">
        <f>data!BW71</f>
        <v>65857.36</v>
      </c>
      <c r="F341" s="14">
        <f>data!BX71</f>
        <v>0</v>
      </c>
      <c r="G341" s="14">
        <f>data!BY71</f>
        <v>1041350.96</v>
      </c>
      <c r="H341" s="14">
        <f>data!BZ71</f>
        <v>0</v>
      </c>
      <c r="I341" s="14">
        <f>data!CA71</f>
        <v>0</v>
      </c>
    </row>
    <row r="342" spans="1:9" ht="20.100000000000001" customHeight="1" x14ac:dyDescent="0.25">
      <c r="A342" s="23">
        <v>17</v>
      </c>
      <c r="B342" s="14" t="s">
        <v>244</v>
      </c>
      <c r="C342" s="207"/>
      <c r="D342" s="207"/>
      <c r="E342" s="207"/>
      <c r="F342" s="207"/>
      <c r="G342" s="207"/>
      <c r="H342" s="207"/>
      <c r="I342" s="207"/>
    </row>
    <row r="343" spans="1:9" ht="20.100000000000001" customHeight="1" x14ac:dyDescent="0.25">
      <c r="A343" s="23">
        <v>18</v>
      </c>
      <c r="B343" s="14" t="s">
        <v>1180</v>
      </c>
      <c r="C343" s="14"/>
      <c r="D343" s="14"/>
      <c r="E343" s="14"/>
      <c r="F343" s="14"/>
      <c r="G343" s="14"/>
      <c r="H343" s="14"/>
      <c r="I343" s="14"/>
    </row>
    <row r="344" spans="1:9" ht="20.100000000000001" customHeight="1" x14ac:dyDescent="0.25">
      <c r="A344" s="23">
        <v>19</v>
      </c>
      <c r="B344" s="48" t="s">
        <v>1181</v>
      </c>
      <c r="C344" s="209" t="str">
        <f>IF(data!BU73&gt;0,data!BU73,"")</f>
        <v>x</v>
      </c>
      <c r="D344" s="209" t="str">
        <f>IF(data!BV73&gt;0,data!BV73,"")</f>
        <v>x</v>
      </c>
      <c r="E344" s="209" t="str">
        <f>IF(data!BW73&gt;0,data!BW73,"")</f>
        <v>x</v>
      </c>
      <c r="F344" s="209" t="str">
        <f>IF(data!BX73&gt;0,data!BX73,"")</f>
        <v>x</v>
      </c>
      <c r="G344" s="209" t="str">
        <f>IF(data!BY73&gt;0,data!BY73,"")</f>
        <v>x</v>
      </c>
      <c r="H344" s="209" t="str">
        <f>IF(data!BZ73&gt;0,data!BZ73,"")</f>
        <v>x</v>
      </c>
      <c r="I344" s="209" t="str">
        <f>IF(data!CA73&gt;0,data!CA73,"")</f>
        <v>x</v>
      </c>
    </row>
    <row r="345" spans="1:9" ht="20.100000000000001" customHeight="1" x14ac:dyDescent="0.25">
      <c r="A345" s="23">
        <v>20</v>
      </c>
      <c r="B345" s="48" t="s">
        <v>1182</v>
      </c>
      <c r="C345" s="209" t="str">
        <f>IF(data!BU74&gt;0,data!BU74,"")</f>
        <v>x</v>
      </c>
      <c r="D345" s="209" t="str">
        <f>IF(data!BV74&gt;0,data!BV74,"")</f>
        <v>x</v>
      </c>
      <c r="E345" s="209" t="str">
        <f>IF(data!BW74&gt;0,data!BW74,"")</f>
        <v>x</v>
      </c>
      <c r="F345" s="209" t="str">
        <f>IF(data!BX74&gt;0,data!BX74,"")</f>
        <v>x</v>
      </c>
      <c r="G345" s="209" t="str">
        <f>IF(data!BY74&gt;0,data!BY74,"")</f>
        <v>x</v>
      </c>
      <c r="H345" s="209" t="str">
        <f>IF(data!BZ74&gt;0,data!BZ74,"")</f>
        <v>x</v>
      </c>
      <c r="I345" s="209" t="str">
        <f>IF(data!CA74&gt;0,data!CA74,"")</f>
        <v>x</v>
      </c>
    </row>
    <row r="346" spans="1:9" ht="20.100000000000001" customHeight="1" x14ac:dyDescent="0.25">
      <c r="A346" s="23">
        <v>21</v>
      </c>
      <c r="B346" s="48" t="s">
        <v>1183</v>
      </c>
      <c r="C346" s="209" t="str">
        <f>IF(data!BU75&gt;0,data!BU75,"")</f>
        <v>x</v>
      </c>
      <c r="D346" s="209" t="str">
        <f>IF(data!BV75&gt;0,data!BV75,"")</f>
        <v>x</v>
      </c>
      <c r="E346" s="209" t="str">
        <f>IF(data!BW75&gt;0,data!BW75,"")</f>
        <v>x</v>
      </c>
      <c r="F346" s="209" t="str">
        <f>IF(data!BX75&gt;0,data!BX75,"")</f>
        <v>x</v>
      </c>
      <c r="G346" s="209" t="str">
        <f>IF(data!BY75&gt;0,data!BY75,"")</f>
        <v>x</v>
      </c>
      <c r="H346" s="209" t="str">
        <f>IF(data!BZ75&gt;0,data!BZ75,"")</f>
        <v>x</v>
      </c>
      <c r="I346" s="209" t="str">
        <f>IF(data!CA75&gt;0,data!CA75,"")</f>
        <v>x</v>
      </c>
    </row>
    <row r="347" spans="1:9" ht="20.100000000000001" customHeight="1" x14ac:dyDescent="0.25">
      <c r="A347" s="23" t="s">
        <v>1184</v>
      </c>
      <c r="B347" s="60"/>
      <c r="C347" s="207"/>
      <c r="D347" s="207"/>
      <c r="E347" s="207"/>
      <c r="F347" s="207"/>
      <c r="G347" s="207"/>
      <c r="H347" s="207"/>
      <c r="I347" s="207"/>
    </row>
    <row r="348" spans="1:9" ht="20.100000000000001" customHeight="1" x14ac:dyDescent="0.25">
      <c r="A348" s="23">
        <v>22</v>
      </c>
      <c r="B348" s="14" t="s">
        <v>1185</v>
      </c>
      <c r="C348" s="85">
        <f>data!BU76</f>
        <v>0</v>
      </c>
      <c r="D348" s="85">
        <f>data!BV76</f>
        <v>0</v>
      </c>
      <c r="E348" s="85">
        <f>data!BW76</f>
        <v>2943.92</v>
      </c>
      <c r="F348" s="85">
        <f>data!BX76</f>
        <v>0</v>
      </c>
      <c r="G348" s="85">
        <f>data!BY76</f>
        <v>517.79</v>
      </c>
      <c r="H348" s="85">
        <f>data!BZ76</f>
        <v>0</v>
      </c>
      <c r="I348" s="85">
        <f>data!CA76</f>
        <v>0</v>
      </c>
    </row>
    <row r="349" spans="1:9" ht="20.100000000000001" customHeight="1" x14ac:dyDescent="0.25">
      <c r="A349" s="23">
        <v>23</v>
      </c>
      <c r="B349" s="14" t="s">
        <v>1186</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1187</v>
      </c>
      <c r="C350" s="85">
        <f>data!BU78</f>
        <v>0</v>
      </c>
      <c r="D350" s="85">
        <f>data!BV78</f>
        <v>0</v>
      </c>
      <c r="E350" s="85">
        <f>data!BW78</f>
        <v>348.9310750978471</v>
      </c>
      <c r="F350" s="85">
        <f>data!BX78</f>
        <v>0</v>
      </c>
      <c r="G350" s="85">
        <f>data!BY78</f>
        <v>61.371579857779501</v>
      </c>
      <c r="H350" s="85">
        <f>data!BZ78</f>
        <v>0</v>
      </c>
      <c r="I350" s="85">
        <f>data!CA78</f>
        <v>0</v>
      </c>
    </row>
    <row r="351" spans="1:9" ht="20.100000000000001" customHeight="1" x14ac:dyDescent="0.25">
      <c r="A351" s="23">
        <v>25</v>
      </c>
      <c r="B351" s="14" t="s">
        <v>1188</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2" t="str">
        <f>IF(data!BU80&gt;0,data!BU80,"")</f>
        <v/>
      </c>
      <c r="D352" s="212" t="str">
        <f>IF(data!BV80&gt;0,data!BV80,"")</f>
        <v/>
      </c>
      <c r="E352" s="212" t="str">
        <f>IF(data!BW80&gt;0,data!BW80,"")</f>
        <v/>
      </c>
      <c r="F352" s="212" t="str">
        <f>IF(data!BX80&gt;0,data!BX80,"")</f>
        <v/>
      </c>
      <c r="G352" s="212" t="str">
        <f>IF(data!BY80&gt;0,data!BY80,"")</f>
        <v/>
      </c>
      <c r="H352" s="212" t="str">
        <f>IF(data!BZ80&gt;0,data!BZ80,"")</f>
        <v/>
      </c>
      <c r="I352" s="212" t="str">
        <f>IF(data!CA80&gt;0,data!CA80,"")</f>
        <v/>
      </c>
    </row>
    <row r="353" spans="1:9" ht="20.100000000000001" customHeight="1" x14ac:dyDescent="0.25">
      <c r="A353" s="4" t="s">
        <v>1172</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1225</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PeaceHealth United General Medical Center</v>
      </c>
      <c r="B356" s="77"/>
      <c r="C356" s="77"/>
      <c r="D356" s="77"/>
      <c r="E356" s="77"/>
      <c r="F356" s="77"/>
      <c r="G356" s="80"/>
      <c r="H356" s="79" t="str">
        <f>"FYE: "&amp;data!C82</f>
        <v>FYE: 06/30/2018</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1174</v>
      </c>
      <c r="C358" s="18" t="s">
        <v>160</v>
      </c>
      <c r="D358" s="18" t="s">
        <v>132</v>
      </c>
      <c r="E358" s="18" t="s">
        <v>211</v>
      </c>
      <c r="F358" s="91"/>
      <c r="G358" s="91"/>
      <c r="H358" s="91"/>
      <c r="I358" s="18" t="s">
        <v>161</v>
      </c>
    </row>
    <row r="359" spans="1:9" ht="20.100000000000001" customHeight="1" x14ac:dyDescent="0.25">
      <c r="A359" s="82"/>
      <c r="B359" s="83"/>
      <c r="C359" s="18" t="s">
        <v>201</v>
      </c>
      <c r="D359" s="18" t="s">
        <v>1226</v>
      </c>
      <c r="E359" s="18" t="s">
        <v>213</v>
      </c>
      <c r="F359" s="91"/>
      <c r="G359" s="91"/>
      <c r="H359" s="91"/>
      <c r="I359" s="18" t="s">
        <v>203</v>
      </c>
    </row>
    <row r="360" spans="1:9" ht="20.100000000000001" customHeight="1" x14ac:dyDescent="0.25">
      <c r="A360" s="23">
        <v>3</v>
      </c>
      <c r="B360" s="14" t="s">
        <v>1178</v>
      </c>
      <c r="C360" s="208"/>
      <c r="D360" s="208"/>
      <c r="E360" s="208"/>
      <c r="F360" s="208"/>
      <c r="G360" s="208"/>
      <c r="H360" s="208"/>
      <c r="I360" s="208"/>
    </row>
    <row r="361" spans="1:9" ht="20.100000000000001" customHeight="1" x14ac:dyDescent="0.25">
      <c r="A361" s="23">
        <v>4</v>
      </c>
      <c r="B361" s="14" t="s">
        <v>233</v>
      </c>
      <c r="C361" s="208"/>
      <c r="D361" s="208"/>
      <c r="E361" s="208"/>
      <c r="F361" s="208"/>
      <c r="G361" s="208"/>
      <c r="H361" s="208"/>
      <c r="I361" s="208"/>
    </row>
    <row r="362" spans="1:9" ht="20.100000000000001" customHeight="1" x14ac:dyDescent="0.25">
      <c r="A362" s="23">
        <v>5</v>
      </c>
      <c r="B362" s="14" t="s">
        <v>234</v>
      </c>
      <c r="C362" s="26">
        <f>data!CB60</f>
        <v>0</v>
      </c>
      <c r="D362" s="26">
        <f>data!CC60</f>
        <v>2.0707348557692309E-2</v>
      </c>
      <c r="E362" s="213"/>
      <c r="F362" s="207"/>
      <c r="G362" s="207"/>
      <c r="H362" s="207"/>
      <c r="I362" s="87">
        <f>data!CE60</f>
        <v>215.37554675216339</v>
      </c>
    </row>
    <row r="363" spans="1:9" ht="20.100000000000001" customHeight="1" x14ac:dyDescent="0.25">
      <c r="A363" s="23">
        <v>6</v>
      </c>
      <c r="B363" s="14" t="s">
        <v>235</v>
      </c>
      <c r="C363" s="86">
        <f>data!CB61</f>
        <v>0</v>
      </c>
      <c r="D363" s="86">
        <f>data!CC61</f>
        <v>0</v>
      </c>
      <c r="E363" s="214"/>
      <c r="F363" s="215"/>
      <c r="G363" s="215"/>
      <c r="H363" s="215"/>
      <c r="I363" s="86">
        <f>data!CE61</f>
        <v>18979913.420000002</v>
      </c>
    </row>
    <row r="364" spans="1:9" ht="20.100000000000001" customHeight="1" x14ac:dyDescent="0.25">
      <c r="A364" s="23">
        <v>7</v>
      </c>
      <c r="B364" s="14" t="s">
        <v>3</v>
      </c>
      <c r="C364" s="86">
        <f>data!CB62</f>
        <v>0</v>
      </c>
      <c r="D364" s="86">
        <f>data!CC62</f>
        <v>0</v>
      </c>
      <c r="E364" s="214"/>
      <c r="F364" s="215"/>
      <c r="G364" s="215"/>
      <c r="H364" s="215"/>
      <c r="I364" s="86">
        <f>data!CE62</f>
        <v>4811261</v>
      </c>
    </row>
    <row r="365" spans="1:9" ht="20.100000000000001" customHeight="1" x14ac:dyDescent="0.25">
      <c r="A365" s="23">
        <v>8</v>
      </c>
      <c r="B365" s="14" t="s">
        <v>236</v>
      </c>
      <c r="C365" s="86">
        <f>data!CB63</f>
        <v>0</v>
      </c>
      <c r="D365" s="86">
        <f>data!CC63</f>
        <v>0</v>
      </c>
      <c r="E365" s="214"/>
      <c r="F365" s="215"/>
      <c r="G365" s="215"/>
      <c r="H365" s="215"/>
      <c r="I365" s="86">
        <f>data!CE63</f>
        <v>2738256.33</v>
      </c>
    </row>
    <row r="366" spans="1:9" ht="20.100000000000001" customHeight="1" x14ac:dyDescent="0.25">
      <c r="A366" s="23">
        <v>9</v>
      </c>
      <c r="B366" s="14" t="s">
        <v>237</v>
      </c>
      <c r="C366" s="86">
        <f>data!CB64</f>
        <v>0</v>
      </c>
      <c r="D366" s="86">
        <f>data!CC64</f>
        <v>-19529.189999999995</v>
      </c>
      <c r="E366" s="214"/>
      <c r="F366" s="215"/>
      <c r="G366" s="215"/>
      <c r="H366" s="215"/>
      <c r="I366" s="86">
        <f>data!CE64</f>
        <v>7176409.4499999993</v>
      </c>
    </row>
    <row r="367" spans="1:9" ht="20.100000000000001" customHeight="1" x14ac:dyDescent="0.25">
      <c r="A367" s="23">
        <v>10</v>
      </c>
      <c r="B367" s="14" t="s">
        <v>444</v>
      </c>
      <c r="C367" s="86">
        <f>data!CB65</f>
        <v>0</v>
      </c>
      <c r="D367" s="86">
        <f>data!CC65</f>
        <v>0</v>
      </c>
      <c r="E367" s="214"/>
      <c r="F367" s="215"/>
      <c r="G367" s="215"/>
      <c r="H367" s="215"/>
      <c r="I367" s="86">
        <f>data!CE65</f>
        <v>578653.65000000014</v>
      </c>
    </row>
    <row r="368" spans="1:9" ht="20.100000000000001" customHeight="1" x14ac:dyDescent="0.25">
      <c r="A368" s="23">
        <v>11</v>
      </c>
      <c r="B368" s="14" t="s">
        <v>445</v>
      </c>
      <c r="C368" s="86">
        <f>data!CB66</f>
        <v>0</v>
      </c>
      <c r="D368" s="86">
        <f>data!CC66</f>
        <v>0</v>
      </c>
      <c r="E368" s="214"/>
      <c r="F368" s="215"/>
      <c r="G368" s="215"/>
      <c r="H368" s="215"/>
      <c r="I368" s="86">
        <f>data!CE66</f>
        <v>11616913.530000001</v>
      </c>
    </row>
    <row r="369" spans="1:9" ht="20.100000000000001" customHeight="1" x14ac:dyDescent="0.25">
      <c r="A369" s="23">
        <v>12</v>
      </c>
      <c r="B369" s="14" t="s">
        <v>6</v>
      </c>
      <c r="C369" s="86">
        <f>data!CB67</f>
        <v>0</v>
      </c>
      <c r="D369" s="86">
        <f>data!CC67</f>
        <v>228</v>
      </c>
      <c r="E369" s="214"/>
      <c r="F369" s="215"/>
      <c r="G369" s="215"/>
      <c r="H369" s="215"/>
      <c r="I369" s="86">
        <f>data!CE67</f>
        <v>2161635</v>
      </c>
    </row>
    <row r="370" spans="1:9" ht="20.100000000000001" customHeight="1" x14ac:dyDescent="0.25">
      <c r="A370" s="23">
        <v>13</v>
      </c>
      <c r="B370" s="14" t="s">
        <v>474</v>
      </c>
      <c r="C370" s="86">
        <f>data!CB68</f>
        <v>0</v>
      </c>
      <c r="D370" s="86">
        <f>data!CC68</f>
        <v>-78674.759999999966</v>
      </c>
      <c r="E370" s="214"/>
      <c r="F370" s="215"/>
      <c r="G370" s="215"/>
      <c r="H370" s="215"/>
      <c r="I370" s="86">
        <f>data!CE68</f>
        <v>746417.75</v>
      </c>
    </row>
    <row r="371" spans="1:9" ht="20.100000000000001" customHeight="1" x14ac:dyDescent="0.25">
      <c r="A371" s="23">
        <v>14</v>
      </c>
      <c r="B371" s="14" t="s">
        <v>241</v>
      </c>
      <c r="C371" s="86">
        <f>data!CB69</f>
        <v>0</v>
      </c>
      <c r="D371" s="86">
        <f>data!CC69</f>
        <v>48.319999999999709</v>
      </c>
      <c r="E371" s="86">
        <f>data!CD69</f>
        <v>436407.66</v>
      </c>
      <c r="F371" s="215"/>
      <c r="G371" s="215"/>
      <c r="H371" s="215"/>
      <c r="I371" s="86">
        <f>data!CE69</f>
        <v>617534.28</v>
      </c>
    </row>
    <row r="372" spans="1:9" ht="20.100000000000001" customHeight="1" x14ac:dyDescent="0.25">
      <c r="A372" s="23">
        <v>15</v>
      </c>
      <c r="B372" s="14" t="s">
        <v>242</v>
      </c>
      <c r="C372" s="14">
        <f>-data!CB70</f>
        <v>0</v>
      </c>
      <c r="D372" s="14">
        <f>-data!CC70</f>
        <v>-17278</v>
      </c>
      <c r="E372" s="221">
        <f>data!CD70</f>
        <v>2190.39</v>
      </c>
      <c r="F372" s="216"/>
      <c r="G372" s="216"/>
      <c r="H372" s="216"/>
      <c r="I372" s="14">
        <f>-data!CE70</f>
        <v>-34531.880000000005</v>
      </c>
    </row>
    <row r="373" spans="1:9" ht="20.100000000000001" customHeight="1" x14ac:dyDescent="0.25">
      <c r="A373" s="23">
        <v>16</v>
      </c>
      <c r="B373" s="48" t="s">
        <v>1179</v>
      </c>
      <c r="C373" s="86">
        <f>data!CB71</f>
        <v>0</v>
      </c>
      <c r="D373" s="86">
        <f>data!CC71</f>
        <v>-115205.62999999995</v>
      </c>
      <c r="E373" s="86">
        <f>data!CD71</f>
        <v>434217.26999999996</v>
      </c>
      <c r="F373" s="215"/>
      <c r="G373" s="215"/>
      <c r="H373" s="215"/>
      <c r="I373" s="14">
        <f>data!CE71</f>
        <v>49392462.530000001</v>
      </c>
    </row>
    <row r="374" spans="1:9" ht="20.100000000000001" customHeight="1" x14ac:dyDescent="0.25">
      <c r="A374" s="23">
        <v>17</v>
      </c>
      <c r="B374" s="14" t="s">
        <v>244</v>
      </c>
      <c r="C374" s="215"/>
      <c r="D374" s="215"/>
      <c r="E374" s="215"/>
      <c r="F374" s="215"/>
      <c r="G374" s="215"/>
      <c r="H374" s="215"/>
      <c r="I374" s="14">
        <f>-data!CE72</f>
        <v>0</v>
      </c>
    </row>
    <row r="375" spans="1:9" ht="20.100000000000001" customHeight="1" x14ac:dyDescent="0.25">
      <c r="A375" s="23">
        <v>18</v>
      </c>
      <c r="B375" s="14" t="s">
        <v>1180</v>
      </c>
      <c r="C375" s="14"/>
      <c r="D375" s="14"/>
      <c r="E375" s="14"/>
      <c r="F375" s="14"/>
      <c r="G375" s="14"/>
      <c r="H375" s="14"/>
      <c r="I375" s="14"/>
    </row>
    <row r="376" spans="1:9" ht="20.100000000000001" customHeight="1" x14ac:dyDescent="0.25">
      <c r="A376" s="23">
        <v>19</v>
      </c>
      <c r="B376" s="48" t="s">
        <v>1181</v>
      </c>
      <c r="C376" s="209" t="str">
        <f>IF(data!CB73&gt;0,data!CB73,"")</f>
        <v>x</v>
      </c>
      <c r="D376" s="209" t="str">
        <f>IF(data!CC73&gt;0,data!CC73,"")</f>
        <v>x</v>
      </c>
      <c r="E376" s="210"/>
      <c r="F376" s="207"/>
      <c r="G376" s="207"/>
      <c r="H376" s="207"/>
      <c r="I376" s="85">
        <f>data!CE73</f>
        <v>18603152.199999999</v>
      </c>
    </row>
    <row r="377" spans="1:9" ht="20.100000000000001" customHeight="1" x14ac:dyDescent="0.25">
      <c r="A377" s="23">
        <v>20</v>
      </c>
      <c r="B377" s="48" t="s">
        <v>1182</v>
      </c>
      <c r="C377" s="209" t="str">
        <f>IF(data!CB74&gt;0,data!CB74,"")</f>
        <v>x</v>
      </c>
      <c r="D377" s="209" t="str">
        <f>IF(data!CC74&gt;0,data!CC74,"")</f>
        <v>x</v>
      </c>
      <c r="E377" s="210"/>
      <c r="F377" s="207"/>
      <c r="G377" s="207"/>
      <c r="H377" s="207"/>
      <c r="I377" s="85">
        <f>data!CE74</f>
        <v>103247169.13</v>
      </c>
    </row>
    <row r="378" spans="1:9" ht="20.100000000000001" customHeight="1" x14ac:dyDescent="0.25">
      <c r="A378" s="23">
        <v>21</v>
      </c>
      <c r="B378" s="48" t="s">
        <v>1183</v>
      </c>
      <c r="C378" s="209" t="str">
        <f>IF(data!CB75&gt;0,data!CB75,"")</f>
        <v>x</v>
      </c>
      <c r="D378" s="209" t="str">
        <f>IF(data!CC75&gt;0,data!CC75,"")</f>
        <v>x</v>
      </c>
      <c r="E378" s="210"/>
      <c r="F378" s="207"/>
      <c r="G378" s="207"/>
      <c r="H378" s="207"/>
      <c r="I378" s="85">
        <f>data!CE75</f>
        <v>121850321.33</v>
      </c>
    </row>
    <row r="379" spans="1:9" ht="20.100000000000001" customHeight="1" x14ac:dyDescent="0.25">
      <c r="A379" s="23" t="s">
        <v>1184</v>
      </c>
      <c r="B379" s="60"/>
      <c r="C379" s="207"/>
      <c r="D379" s="207"/>
      <c r="E379" s="207"/>
      <c r="F379" s="207"/>
      <c r="G379" s="207"/>
      <c r="H379" s="207"/>
      <c r="I379" s="207"/>
    </row>
    <row r="380" spans="1:9" ht="20.100000000000001" customHeight="1" x14ac:dyDescent="0.25">
      <c r="A380" s="23">
        <v>22</v>
      </c>
      <c r="B380" s="14" t="s">
        <v>1185</v>
      </c>
      <c r="C380" s="85">
        <f>data!CB76</f>
        <v>0</v>
      </c>
      <c r="D380" s="85">
        <f>data!CC76</f>
        <v>1687.3600000000001</v>
      </c>
      <c r="E380" s="210"/>
      <c r="F380" s="207"/>
      <c r="G380" s="207"/>
      <c r="H380" s="207"/>
      <c r="I380" s="14">
        <f>data!CE76</f>
        <v>147934.19000000003</v>
      </c>
    </row>
    <row r="381" spans="1:9" ht="20.100000000000001" customHeight="1" x14ac:dyDescent="0.25">
      <c r="A381" s="23">
        <v>23</v>
      </c>
      <c r="B381" s="14" t="s">
        <v>1186</v>
      </c>
      <c r="C381" s="14" t="str">
        <f>IF(data!CB77&gt;0,data!CB77,"")</f>
        <v/>
      </c>
      <c r="D381" s="209" t="str">
        <f>IF(data!CC77&gt;0,data!CC77,"")</f>
        <v>x</v>
      </c>
      <c r="E381" s="210"/>
      <c r="F381" s="207"/>
      <c r="G381" s="207"/>
      <c r="H381" s="207"/>
      <c r="I381" s="14">
        <f>data!CE77</f>
        <v>12056</v>
      </c>
    </row>
    <row r="382" spans="1:9" ht="20.100000000000001" customHeight="1" x14ac:dyDescent="0.25">
      <c r="A382" s="23">
        <v>24</v>
      </c>
      <c r="B382" s="14" t="s">
        <v>1187</v>
      </c>
      <c r="C382" s="14" t="str">
        <f>IF(data!CB78&gt;0,data!CB78,"")</f>
        <v/>
      </c>
      <c r="D382" s="209" t="str">
        <f>IF(data!CC78&gt;0,data!CC78,"")</f>
        <v>x</v>
      </c>
      <c r="E382" s="210"/>
      <c r="F382" s="207"/>
      <c r="G382" s="207"/>
      <c r="H382" s="207"/>
      <c r="I382" s="14">
        <f>data!CE78</f>
        <v>23235.58545714285</v>
      </c>
    </row>
    <row r="383" spans="1:9" ht="20.100000000000001" customHeight="1" x14ac:dyDescent="0.25">
      <c r="A383" s="23">
        <v>25</v>
      </c>
      <c r="B383" s="14" t="s">
        <v>1188</v>
      </c>
      <c r="C383" s="14" t="str">
        <f>IF(data!CB79&gt;0,data!CB79,"")</f>
        <v/>
      </c>
      <c r="D383" s="209" t="str">
        <f>IF(data!CC79&gt;0,data!CC79,"")</f>
        <v>x</v>
      </c>
      <c r="E383" s="210"/>
      <c r="F383" s="207"/>
      <c r="G383" s="207"/>
      <c r="H383" s="207"/>
      <c r="I383" s="14">
        <f>data!CE79</f>
        <v>185989.53879401833</v>
      </c>
    </row>
    <row r="384" spans="1:9" ht="20.100000000000001" customHeight="1" x14ac:dyDescent="0.25">
      <c r="A384" s="23">
        <v>26</v>
      </c>
      <c r="B384" s="14" t="s">
        <v>252</v>
      </c>
      <c r="C384" s="209" t="str">
        <f>IF(data!CB80&gt;0,data!CB80,"")</f>
        <v/>
      </c>
      <c r="D384" s="209" t="str">
        <f>IF(data!CC80&gt;0,data!CC80,"")</f>
        <v>x</v>
      </c>
      <c r="E384" s="213"/>
      <c r="F384" s="207"/>
      <c r="G384" s="207"/>
      <c r="H384" s="207"/>
      <c r="I384" s="84">
        <f>data!CE80</f>
        <v>284.48322210430655</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0">
    <pageSetUpPr autoPageBreaks="0" fitToPage="1"/>
  </sheetPr>
  <dimension ref="A1:CF817"/>
  <sheetViews>
    <sheetView showGridLines="0" zoomScale="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4" t="s">
        <v>1231</v>
      </c>
      <c r="B1" s="225"/>
      <c r="C1" s="225"/>
      <c r="D1" s="225"/>
      <c r="E1" s="225"/>
      <c r="F1" s="225"/>
    </row>
    <row r="2" spans="1:6" ht="12.75" customHeight="1" x14ac:dyDescent="0.25">
      <c r="A2" s="225" t="s">
        <v>1232</v>
      </c>
      <c r="B2" s="225"/>
      <c r="C2" s="226"/>
      <c r="D2" s="225"/>
      <c r="E2" s="225"/>
      <c r="F2" s="225"/>
    </row>
    <row r="3" spans="1:6" ht="12.75" customHeight="1" x14ac:dyDescent="0.25">
      <c r="A3" s="195"/>
      <c r="C3" s="227"/>
    </row>
    <row r="4" spans="1:6" ht="12.75" customHeight="1" x14ac:dyDescent="0.25">
      <c r="C4" s="227"/>
    </row>
    <row r="5" spans="1:6" ht="12.75" customHeight="1" x14ac:dyDescent="0.25">
      <c r="A5" s="195" t="s">
        <v>1257</v>
      </c>
      <c r="C5" s="227"/>
    </row>
    <row r="6" spans="1:6" ht="12.75" customHeight="1" x14ac:dyDescent="0.25">
      <c r="A6" s="195" t="s">
        <v>0</v>
      </c>
      <c r="C6" s="227"/>
    </row>
    <row r="7" spans="1:6" ht="12.75" customHeight="1" x14ac:dyDescent="0.25">
      <c r="A7" s="195" t="s">
        <v>1</v>
      </c>
      <c r="C7" s="227"/>
    </row>
    <row r="8" spans="1:6" ht="12.75" customHeight="1" x14ac:dyDescent="0.25">
      <c r="C8" s="227"/>
    </row>
    <row r="9" spans="1:6" ht="12.75" customHeight="1" x14ac:dyDescent="0.25">
      <c r="C9" s="227"/>
    </row>
    <row r="10" spans="1:6" ht="12.75" customHeight="1" x14ac:dyDescent="0.25">
      <c r="A10" s="194" t="s">
        <v>1227</v>
      </c>
      <c r="C10" s="227"/>
    </row>
    <row r="11" spans="1:6" ht="12.75" customHeight="1" x14ac:dyDescent="0.25">
      <c r="A11" s="194" t="s">
        <v>1230</v>
      </c>
      <c r="C11" s="227"/>
    </row>
    <row r="12" spans="1:6" ht="12.75" customHeight="1" x14ac:dyDescent="0.25">
      <c r="C12" s="227"/>
    </row>
    <row r="13" spans="1:6" ht="12.75" customHeight="1" x14ac:dyDescent="0.25">
      <c r="C13" s="227"/>
    </row>
    <row r="14" spans="1:6" ht="12.75" customHeight="1" x14ac:dyDescent="0.25">
      <c r="A14" s="195" t="s">
        <v>2</v>
      </c>
      <c r="C14" s="227"/>
    </row>
    <row r="15" spans="1:6" ht="12.75" customHeight="1" x14ac:dyDescent="0.25">
      <c r="A15" s="195"/>
      <c r="C15" s="227"/>
    </row>
    <row r="16" spans="1:6" ht="12.75" customHeight="1" x14ac:dyDescent="0.25">
      <c r="A16" s="180" t="s">
        <v>1259</v>
      </c>
      <c r="C16" s="227"/>
      <c r="F16" s="274" t="s">
        <v>1258</v>
      </c>
    </row>
    <row r="17" spans="1:6" ht="12.75" customHeight="1" x14ac:dyDescent="0.25">
      <c r="A17" s="180" t="s">
        <v>1229</v>
      </c>
      <c r="C17" s="274" t="s">
        <v>1258</v>
      </c>
    </row>
    <row r="18" spans="1:6" ht="12.75" customHeight="1" x14ac:dyDescent="0.25">
      <c r="A18" s="220"/>
      <c r="C18" s="227"/>
    </row>
    <row r="19" spans="1:6" ht="12.75" customHeight="1" x14ac:dyDescent="0.25">
      <c r="C19" s="227"/>
    </row>
    <row r="20" spans="1:6" ht="12.75" customHeight="1" x14ac:dyDescent="0.25">
      <c r="A20" s="264" t="s">
        <v>1233</v>
      </c>
      <c r="B20" s="264"/>
      <c r="C20" s="275"/>
      <c r="D20" s="264"/>
      <c r="E20" s="264"/>
      <c r="F20" s="264"/>
    </row>
    <row r="21" spans="1:6" ht="22.5" customHeight="1" x14ac:dyDescent="0.25">
      <c r="A21" s="195"/>
      <c r="C21" s="227"/>
    </row>
    <row r="22" spans="1:6" ht="12.6" customHeight="1" x14ac:dyDescent="0.25">
      <c r="A22" s="228" t="s">
        <v>1253</v>
      </c>
      <c r="B22" s="229"/>
      <c r="C22" s="230"/>
      <c r="D22" s="228"/>
      <c r="E22" s="228"/>
    </row>
    <row r="23" spans="1:6" ht="12.6" customHeight="1" x14ac:dyDescent="0.25">
      <c r="B23" s="195"/>
      <c r="C23" s="227"/>
    </row>
    <row r="24" spans="1:6" ht="12.6" customHeight="1" x14ac:dyDescent="0.25">
      <c r="A24" s="231" t="s">
        <v>3</v>
      </c>
      <c r="C24" s="227"/>
    </row>
    <row r="25" spans="1:6" ht="12.6" customHeight="1" x14ac:dyDescent="0.25">
      <c r="A25" s="194" t="s">
        <v>1234</v>
      </c>
      <c r="C25" s="227"/>
    </row>
    <row r="26" spans="1:6" ht="12.6" customHeight="1" x14ac:dyDescent="0.25">
      <c r="A26" s="195" t="s">
        <v>4</v>
      </c>
      <c r="C26" s="227"/>
    </row>
    <row r="27" spans="1:6" ht="12.6" customHeight="1" x14ac:dyDescent="0.25">
      <c r="A27" s="194" t="s">
        <v>1235</v>
      </c>
      <c r="C27" s="227"/>
    </row>
    <row r="28" spans="1:6" ht="12.6" customHeight="1" x14ac:dyDescent="0.25">
      <c r="A28" s="195" t="s">
        <v>5</v>
      </c>
      <c r="C28" s="227"/>
    </row>
    <row r="29" spans="1:6" ht="12.6" customHeight="1" x14ac:dyDescent="0.25">
      <c r="A29" s="194"/>
      <c r="C29" s="227"/>
    </row>
    <row r="30" spans="1:6" ht="12.6" customHeight="1" x14ac:dyDescent="0.25">
      <c r="A30" s="180" t="s">
        <v>6</v>
      </c>
      <c r="C30" s="227"/>
    </row>
    <row r="31" spans="1:6" ht="12.6" customHeight="1" x14ac:dyDescent="0.25">
      <c r="A31" s="195" t="s">
        <v>7</v>
      </c>
      <c r="C31" s="227"/>
    </row>
    <row r="32" spans="1:6" ht="12.6" customHeight="1" x14ac:dyDescent="0.25">
      <c r="A32" s="195" t="s">
        <v>8</v>
      </c>
      <c r="C32" s="227"/>
    </row>
    <row r="33" spans="1:83" ht="12.6" customHeight="1" x14ac:dyDescent="0.25">
      <c r="A33" s="194" t="s">
        <v>1236</v>
      </c>
      <c r="C33" s="227"/>
    </row>
    <row r="34" spans="1:83" ht="12.6" customHeight="1" x14ac:dyDescent="0.25">
      <c r="A34" s="195" t="s">
        <v>9</v>
      </c>
      <c r="C34" s="227"/>
    </row>
    <row r="35" spans="1:83" ht="12.6" customHeight="1" x14ac:dyDescent="0.25">
      <c r="A35" s="195"/>
      <c r="C35" s="227"/>
    </row>
    <row r="36" spans="1:83" ht="12.6" customHeight="1" x14ac:dyDescent="0.25">
      <c r="A36" s="194" t="s">
        <v>1237</v>
      </c>
      <c r="C36" s="227"/>
    </row>
    <row r="37" spans="1:83" ht="12.6" customHeight="1" x14ac:dyDescent="0.25">
      <c r="A37" s="195" t="s">
        <v>1228</v>
      </c>
      <c r="C37" s="227"/>
    </row>
    <row r="38" spans="1:83" ht="12" customHeight="1" x14ac:dyDescent="0.25">
      <c r="A38" s="194"/>
      <c r="C38" s="227"/>
    </row>
    <row r="39" spans="1:83" ht="12.6" customHeight="1" x14ac:dyDescent="0.25">
      <c r="A39" s="195"/>
      <c r="C39" s="227"/>
    </row>
    <row r="40" spans="1:83" ht="12" customHeight="1" x14ac:dyDescent="0.25">
      <c r="A40" s="195"/>
      <c r="C40" s="227"/>
    </row>
    <row r="41" spans="1:83" ht="12" customHeight="1" x14ac:dyDescent="0.25">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25">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25">
      <c r="A43" s="195"/>
      <c r="C43" s="227"/>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1193</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4150473.01</v>
      </c>
      <c r="C47" s="183">
        <v>0</v>
      </c>
      <c r="D47" s="183">
        <v>0</v>
      </c>
      <c r="E47" s="183">
        <v>564030.42999999993</v>
      </c>
      <c r="F47" s="183">
        <v>0</v>
      </c>
      <c r="G47" s="183">
        <v>0</v>
      </c>
      <c r="H47" s="183">
        <v>0</v>
      </c>
      <c r="I47" s="183">
        <v>0</v>
      </c>
      <c r="J47" s="183">
        <v>0</v>
      </c>
      <c r="K47" s="183">
        <v>0</v>
      </c>
      <c r="L47" s="183">
        <v>0</v>
      </c>
      <c r="M47" s="183">
        <v>0</v>
      </c>
      <c r="N47" s="183">
        <v>1475.38</v>
      </c>
      <c r="O47" s="183">
        <v>0</v>
      </c>
      <c r="P47" s="183">
        <v>189490.88</v>
      </c>
      <c r="Q47" s="183">
        <v>60937.680000000008</v>
      </c>
      <c r="R47" s="183">
        <v>0</v>
      </c>
      <c r="S47" s="183">
        <v>15296.719999999996</v>
      </c>
      <c r="T47" s="183">
        <v>234347.88</v>
      </c>
      <c r="U47" s="183">
        <v>0</v>
      </c>
      <c r="V47" s="183">
        <v>0</v>
      </c>
      <c r="W47" s="183">
        <v>0</v>
      </c>
      <c r="X47" s="183">
        <v>61460.32</v>
      </c>
      <c r="Y47" s="183">
        <v>192925.86999999997</v>
      </c>
      <c r="Z47" s="183">
        <v>113424.57</v>
      </c>
      <c r="AA47" s="183">
        <v>31830.329999999998</v>
      </c>
      <c r="AB47" s="183">
        <v>177507.61</v>
      </c>
      <c r="AC47" s="183">
        <v>232174.72999999998</v>
      </c>
      <c r="AD47" s="183">
        <v>0</v>
      </c>
      <c r="AE47" s="183">
        <v>179304.35</v>
      </c>
      <c r="AF47" s="183">
        <v>0</v>
      </c>
      <c r="AG47" s="183">
        <v>352399.24000000005</v>
      </c>
      <c r="AH47" s="183">
        <v>0</v>
      </c>
      <c r="AI47" s="183">
        <v>30250.16</v>
      </c>
      <c r="AJ47" s="183">
        <v>854228.24000000022</v>
      </c>
      <c r="AK47" s="183">
        <v>0</v>
      </c>
      <c r="AL47" s="183">
        <v>0</v>
      </c>
      <c r="AM47" s="183">
        <v>0</v>
      </c>
      <c r="AN47" s="183">
        <v>0</v>
      </c>
      <c r="AO47" s="183">
        <v>0</v>
      </c>
      <c r="AP47" s="183">
        <v>0</v>
      </c>
      <c r="AQ47" s="183">
        <v>0</v>
      </c>
      <c r="AR47" s="183">
        <v>0</v>
      </c>
      <c r="AS47" s="183">
        <v>0</v>
      </c>
      <c r="AT47" s="183">
        <v>0</v>
      </c>
      <c r="AU47" s="183">
        <v>0</v>
      </c>
      <c r="AV47" s="183">
        <v>0</v>
      </c>
      <c r="AW47" s="183">
        <v>0</v>
      </c>
      <c r="AX47" s="183">
        <v>0</v>
      </c>
      <c r="AY47" s="183">
        <v>166723.60999999999</v>
      </c>
      <c r="AZ47" s="183">
        <v>0</v>
      </c>
      <c r="BA47" s="183">
        <v>7080.08</v>
      </c>
      <c r="BB47" s="183">
        <v>52926.979999999989</v>
      </c>
      <c r="BC47" s="183">
        <v>0</v>
      </c>
      <c r="BD47" s="183">
        <v>0</v>
      </c>
      <c r="BE47" s="183">
        <v>131601.38</v>
      </c>
      <c r="BF47" s="183">
        <v>114266.67000000001</v>
      </c>
      <c r="BG47" s="183">
        <v>21551.550000000003</v>
      </c>
      <c r="BH47" s="183">
        <v>0</v>
      </c>
      <c r="BI47" s="183">
        <v>0</v>
      </c>
      <c r="BJ47" s="183">
        <v>0</v>
      </c>
      <c r="BK47" s="183">
        <v>0</v>
      </c>
      <c r="BL47" s="183">
        <v>73535.94</v>
      </c>
      <c r="BM47" s="183">
        <v>0</v>
      </c>
      <c r="BN47" s="183">
        <v>86141.170000000013</v>
      </c>
      <c r="BO47" s="183">
        <v>0</v>
      </c>
      <c r="BP47" s="183">
        <v>0</v>
      </c>
      <c r="BQ47" s="183">
        <v>0</v>
      </c>
      <c r="BR47" s="183">
        <v>1906.29</v>
      </c>
      <c r="BS47" s="183">
        <v>7000</v>
      </c>
      <c r="BT47" s="183">
        <v>6436.98</v>
      </c>
      <c r="BU47" s="183">
        <v>0</v>
      </c>
      <c r="BV47" s="183">
        <v>0</v>
      </c>
      <c r="BW47" s="183">
        <v>25578.130000000005</v>
      </c>
      <c r="BX47" s="183">
        <v>0</v>
      </c>
      <c r="BY47" s="183">
        <v>158872.78999999998</v>
      </c>
      <c r="BZ47" s="183">
        <v>0</v>
      </c>
      <c r="CA47" s="183">
        <v>0</v>
      </c>
      <c r="CB47" s="183">
        <v>0</v>
      </c>
      <c r="CC47" s="183">
        <v>5767.05</v>
      </c>
      <c r="CD47" s="191"/>
      <c r="CE47" s="191">
        <f>SUM(C47:CC47)</f>
        <v>4150473.01</v>
      </c>
    </row>
    <row r="48" spans="1:83" ht="12.6" customHeight="1" x14ac:dyDescent="0.25">
      <c r="A48" s="175" t="s">
        <v>205</v>
      </c>
      <c r="B48" s="183">
        <v>37879.899999999994</v>
      </c>
      <c r="C48" s="236">
        <f>ROUND(((B48/CE61)*C61),0)</f>
        <v>0</v>
      </c>
      <c r="D48" s="236">
        <f>ROUND(((B48/CE61)*D61),0)</f>
        <v>0</v>
      </c>
      <c r="E48" s="191">
        <f>ROUND(((B48/CE61)*E61),0)</f>
        <v>5142</v>
      </c>
      <c r="F48" s="191">
        <f>ROUND(((B48/CE61)*F61),0)</f>
        <v>0</v>
      </c>
      <c r="G48" s="191">
        <f>ROUND(((B48/CE61)*G61),0)</f>
        <v>0</v>
      </c>
      <c r="H48" s="191">
        <f>ROUND(((B48/CE61)*H61),0)</f>
        <v>0</v>
      </c>
      <c r="I48" s="191">
        <f>ROUND(((B48/CE61)*I61),0)</f>
        <v>0</v>
      </c>
      <c r="J48" s="191">
        <f>ROUND(((B48/CE61)*J61),0)</f>
        <v>0</v>
      </c>
      <c r="K48" s="191">
        <f>ROUND(((B48/CE61)*K61),0)</f>
        <v>0</v>
      </c>
      <c r="L48" s="191">
        <f>ROUND(((B48/CE61)*L61),0)</f>
        <v>0</v>
      </c>
      <c r="M48" s="191">
        <f>ROUND(((B48/CE61)*M61),0)</f>
        <v>0</v>
      </c>
      <c r="N48" s="191">
        <f>ROUND(((B48/CE61)*N61),0)</f>
        <v>5</v>
      </c>
      <c r="O48" s="191">
        <f>ROUND(((B48/CE61)*O61),0)</f>
        <v>0</v>
      </c>
      <c r="P48" s="191">
        <f>ROUND(((B48/CE61)*P61),0)</f>
        <v>1638</v>
      </c>
      <c r="Q48" s="191">
        <f>ROUND(((B48/CE61)*Q61),0)</f>
        <v>623</v>
      </c>
      <c r="R48" s="191">
        <f>ROUND(((B48/CE61)*R61),0)</f>
        <v>0</v>
      </c>
      <c r="S48" s="191">
        <f>ROUND(((B48/CE61)*S61),0)</f>
        <v>119</v>
      </c>
      <c r="T48" s="191">
        <f>ROUND(((B48/CE61)*T61),0)</f>
        <v>1858</v>
      </c>
      <c r="U48" s="191">
        <f>ROUND(((B48/CE61)*U61),0)</f>
        <v>0</v>
      </c>
      <c r="V48" s="191">
        <f>ROUND(((B48/CE61)*V61),0)</f>
        <v>0</v>
      </c>
      <c r="W48" s="191">
        <f>ROUND(((B48/CE61)*W61),0)</f>
        <v>0</v>
      </c>
      <c r="X48" s="191">
        <f>ROUND(((B48/CE61)*X61),0)</f>
        <v>524</v>
      </c>
      <c r="Y48" s="191">
        <f>ROUND(((B48/CE61)*Y61),0)</f>
        <v>1814</v>
      </c>
      <c r="Z48" s="191">
        <f>ROUND(((B48/CE61)*Z61),0)</f>
        <v>1135</v>
      </c>
      <c r="AA48" s="191">
        <f>ROUND(((B48/CE61)*AA61),0)</f>
        <v>254</v>
      </c>
      <c r="AB48" s="191">
        <f>ROUND(((B48/CE61)*AB61),0)</f>
        <v>1995</v>
      </c>
      <c r="AC48" s="191">
        <f>ROUND(((B48/CE61)*AC61),0)</f>
        <v>1670</v>
      </c>
      <c r="AD48" s="191">
        <f>ROUND(((B48/CE61)*AD61),0)</f>
        <v>0</v>
      </c>
      <c r="AE48" s="191">
        <f>ROUND(((B48/CE61)*AE61),0)</f>
        <v>1439</v>
      </c>
      <c r="AF48" s="191">
        <f>ROUND(((B48/CE61)*AF61),0)</f>
        <v>0</v>
      </c>
      <c r="AG48" s="191">
        <f>ROUND(((B48/CE61)*AG61),0)</f>
        <v>3470</v>
      </c>
      <c r="AH48" s="191">
        <f>ROUND(((B48/CE61)*AH61),0)</f>
        <v>0</v>
      </c>
      <c r="AI48" s="191">
        <f>ROUND(((B48/CE61)*AI61),0)</f>
        <v>300</v>
      </c>
      <c r="AJ48" s="191">
        <f>ROUND(((B48/CE61)*AJ61),0)</f>
        <v>9013</v>
      </c>
      <c r="AK48" s="191">
        <f>ROUND(((B48/CE61)*AK61),0)</f>
        <v>0</v>
      </c>
      <c r="AL48" s="191">
        <f>ROUND(((B48/CE61)*AL61),0)</f>
        <v>0</v>
      </c>
      <c r="AM48" s="191">
        <f>ROUND(((B48/CE61)*AM61),0)</f>
        <v>0</v>
      </c>
      <c r="AN48" s="191">
        <f>ROUND(((B48/CE61)*AN61),0)</f>
        <v>0</v>
      </c>
      <c r="AO48" s="191">
        <f>ROUND(((B48/CE61)*AO61),0)</f>
        <v>0</v>
      </c>
      <c r="AP48" s="191">
        <f>ROUND(((B48/CE61)*AP61),0)</f>
        <v>0</v>
      </c>
      <c r="AQ48" s="191">
        <f>ROUND(((B48/CE61)*AQ61),0)</f>
        <v>0</v>
      </c>
      <c r="AR48" s="191">
        <f>ROUND(((B48/CE61)*AR61),0)</f>
        <v>0</v>
      </c>
      <c r="AS48" s="191">
        <f>ROUND(((B48/CE61)*AS61),0)</f>
        <v>0</v>
      </c>
      <c r="AT48" s="191">
        <f>ROUND(((B48/CE61)*AT61),0)</f>
        <v>0</v>
      </c>
      <c r="AU48" s="191">
        <f>ROUND(((B48/CE61)*AU61),0)</f>
        <v>0</v>
      </c>
      <c r="AV48" s="191">
        <f>ROUND(((B48/CE61)*AV61),0)</f>
        <v>0</v>
      </c>
      <c r="AW48" s="191">
        <f>ROUND(((B48/CE61)*AW61),0)</f>
        <v>0</v>
      </c>
      <c r="AX48" s="191">
        <f>ROUND(((B48/CE61)*AX61),0)</f>
        <v>0</v>
      </c>
      <c r="AY48" s="191">
        <f>ROUND(((B48/CE61)*AY61),0)</f>
        <v>1039</v>
      </c>
      <c r="AZ48" s="191">
        <f>ROUND(((B48/CE61)*AZ61),0)</f>
        <v>0</v>
      </c>
      <c r="BA48" s="191">
        <f>ROUND(((B48/CE61)*BA61),0)</f>
        <v>49</v>
      </c>
      <c r="BB48" s="191">
        <f>ROUND(((B48/CE61)*BB61),0)</f>
        <v>376</v>
      </c>
      <c r="BC48" s="191">
        <f>ROUND(((B48/CE61)*BC61),0)</f>
        <v>0</v>
      </c>
      <c r="BD48" s="191">
        <f>ROUND(((B48/CE61)*BD61),0)</f>
        <v>0</v>
      </c>
      <c r="BE48" s="191">
        <f>ROUND(((B48/CE61)*BE61),0)</f>
        <v>829</v>
      </c>
      <c r="BF48" s="191">
        <f>ROUND(((B48/CE61)*BF61),0)</f>
        <v>879</v>
      </c>
      <c r="BG48" s="191">
        <f>ROUND(((B48/CE61)*BG61),0)</f>
        <v>200</v>
      </c>
      <c r="BH48" s="191">
        <f>ROUND(((B48/CE61)*BH61),0)</f>
        <v>0</v>
      </c>
      <c r="BI48" s="191">
        <f>ROUND(((B48/CE61)*BI61),0)</f>
        <v>0</v>
      </c>
      <c r="BJ48" s="191">
        <f>ROUND(((B48/CE61)*BJ61),0)</f>
        <v>0</v>
      </c>
      <c r="BK48" s="191">
        <f>ROUND(((B48/CE61)*BK61),0)</f>
        <v>0</v>
      </c>
      <c r="BL48" s="191">
        <f>ROUND(((B48/CE61)*BL61),0)</f>
        <v>409</v>
      </c>
      <c r="BM48" s="191">
        <f>ROUND(((B48/CE61)*BM61),0)</f>
        <v>0</v>
      </c>
      <c r="BN48" s="191">
        <f>ROUND(((B48/CE61)*BN61),0)</f>
        <v>822</v>
      </c>
      <c r="BO48" s="191">
        <f>ROUND(((B48/CE61)*BO61),0)</f>
        <v>0</v>
      </c>
      <c r="BP48" s="191">
        <f>ROUND(((B48/CE61)*BP61),0)</f>
        <v>0</v>
      </c>
      <c r="BQ48" s="191">
        <f>ROUND(((B48/CE61)*BQ61),0)</f>
        <v>0</v>
      </c>
      <c r="BR48" s="191">
        <f>ROUND(((B48/CE61)*BR61),0)</f>
        <v>15</v>
      </c>
      <c r="BS48" s="191">
        <f>ROUND(((B48/CE61)*BS61),0)</f>
        <v>81</v>
      </c>
      <c r="BT48" s="191">
        <f>ROUND(((B48/CE61)*BT61),0)</f>
        <v>100</v>
      </c>
      <c r="BU48" s="191">
        <f>ROUND(((B48/CE61)*BU61),0)</f>
        <v>0</v>
      </c>
      <c r="BV48" s="191">
        <f>ROUND(((B48/CE61)*BV61),0)</f>
        <v>0</v>
      </c>
      <c r="BW48" s="191">
        <f>ROUND(((B48/CE61)*BW61),0)</f>
        <v>219</v>
      </c>
      <c r="BX48" s="191">
        <f>ROUND(((B48/CE61)*BX61),0)</f>
        <v>0</v>
      </c>
      <c r="BY48" s="191">
        <f>ROUND(((B48/CE61)*BY61),0)</f>
        <v>1835</v>
      </c>
      <c r="BZ48" s="191">
        <f>ROUND(((B48/CE61)*BZ61),0)</f>
        <v>0</v>
      </c>
      <c r="CA48" s="191">
        <f>ROUND(((B48/CE61)*CA61),0)</f>
        <v>0</v>
      </c>
      <c r="CB48" s="191">
        <f>ROUND(((B48/CE61)*CB61),0)</f>
        <v>0</v>
      </c>
      <c r="CC48" s="191">
        <f>ROUND(((B48/CE61)*CC61),0)</f>
        <v>28</v>
      </c>
      <c r="CD48" s="191"/>
      <c r="CE48" s="191">
        <f>SUM(C48:CD48)</f>
        <v>37880</v>
      </c>
    </row>
    <row r="49" spans="1:84" ht="12.6" customHeight="1" x14ac:dyDescent="0.25">
      <c r="A49" s="175" t="s">
        <v>206</v>
      </c>
      <c r="B49" s="191">
        <f>B47+B48</f>
        <v>4188352.9099999997</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 customHeight="1" x14ac:dyDescent="0.25">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 customHeight="1" x14ac:dyDescent="0.25">
      <c r="A51" s="171" t="s">
        <v>207</v>
      </c>
      <c r="B51" s="183">
        <v>1585206.0699999998</v>
      </c>
      <c r="C51" s="183">
        <v>0</v>
      </c>
      <c r="D51" s="183">
        <v>4475.5600000000004</v>
      </c>
      <c r="E51" s="183">
        <v>49018.28</v>
      </c>
      <c r="F51" s="183">
        <v>0</v>
      </c>
      <c r="G51" s="183">
        <v>0</v>
      </c>
      <c r="H51" s="183">
        <v>0</v>
      </c>
      <c r="I51" s="183">
        <v>0</v>
      </c>
      <c r="J51" s="183">
        <v>0</v>
      </c>
      <c r="K51" s="183">
        <v>0</v>
      </c>
      <c r="L51" s="183">
        <v>0</v>
      </c>
      <c r="M51" s="183">
        <v>0</v>
      </c>
      <c r="N51" s="183">
        <v>0</v>
      </c>
      <c r="O51" s="183">
        <v>0</v>
      </c>
      <c r="P51" s="183">
        <v>97448.9</v>
      </c>
      <c r="Q51" s="183">
        <v>0</v>
      </c>
      <c r="R51" s="183">
        <v>0</v>
      </c>
      <c r="S51" s="183">
        <v>0</v>
      </c>
      <c r="T51" s="183">
        <v>0</v>
      </c>
      <c r="U51" s="183">
        <v>0</v>
      </c>
      <c r="V51" s="183">
        <v>0</v>
      </c>
      <c r="W51" s="183">
        <v>0</v>
      </c>
      <c r="X51" s="183">
        <v>798.61000000000013</v>
      </c>
      <c r="Y51" s="183">
        <v>52691.85</v>
      </c>
      <c r="Z51" s="183">
        <v>0</v>
      </c>
      <c r="AA51" s="183">
        <v>0</v>
      </c>
      <c r="AB51" s="183">
        <v>100161.01000000001</v>
      </c>
      <c r="AC51" s="183">
        <v>1381.3999999999999</v>
      </c>
      <c r="AD51" s="183">
        <v>0</v>
      </c>
      <c r="AE51" s="183">
        <v>3000.89</v>
      </c>
      <c r="AF51" s="183">
        <v>0</v>
      </c>
      <c r="AG51" s="183">
        <v>65936.509999999995</v>
      </c>
      <c r="AH51" s="183">
        <v>0</v>
      </c>
      <c r="AI51" s="183">
        <v>0</v>
      </c>
      <c r="AJ51" s="183">
        <v>8539.5</v>
      </c>
      <c r="AK51" s="183">
        <v>0</v>
      </c>
      <c r="AL51" s="183">
        <v>0</v>
      </c>
      <c r="AM51" s="183">
        <v>0</v>
      </c>
      <c r="AN51" s="183">
        <v>0</v>
      </c>
      <c r="AO51" s="183">
        <v>0</v>
      </c>
      <c r="AP51" s="183">
        <v>0</v>
      </c>
      <c r="AQ51" s="183">
        <v>0</v>
      </c>
      <c r="AR51" s="183">
        <v>0</v>
      </c>
      <c r="AS51" s="183">
        <v>0</v>
      </c>
      <c r="AT51" s="183">
        <v>0</v>
      </c>
      <c r="AU51" s="183">
        <v>0</v>
      </c>
      <c r="AV51" s="183">
        <v>0</v>
      </c>
      <c r="AW51" s="183">
        <v>0</v>
      </c>
      <c r="AX51" s="183">
        <v>0</v>
      </c>
      <c r="AY51" s="183">
        <v>12098.43</v>
      </c>
      <c r="AZ51" s="183">
        <v>0</v>
      </c>
      <c r="BA51" s="183">
        <v>0</v>
      </c>
      <c r="BB51" s="183">
        <v>0</v>
      </c>
      <c r="BC51" s="183">
        <v>0</v>
      </c>
      <c r="BD51" s="183">
        <v>0</v>
      </c>
      <c r="BE51" s="183">
        <v>3914.6600000000003</v>
      </c>
      <c r="BF51" s="183">
        <v>1431.23</v>
      </c>
      <c r="BG51" s="183">
        <v>0</v>
      </c>
      <c r="BH51" s="183">
        <v>0</v>
      </c>
      <c r="BI51" s="183">
        <v>0</v>
      </c>
      <c r="BJ51" s="183">
        <v>0</v>
      </c>
      <c r="BK51" s="183">
        <v>0</v>
      </c>
      <c r="BL51" s="183">
        <v>0</v>
      </c>
      <c r="BM51" s="183">
        <v>0</v>
      </c>
      <c r="BN51" s="183">
        <v>1184309.2399999998</v>
      </c>
      <c r="BO51" s="183">
        <v>0</v>
      </c>
      <c r="BP51" s="183">
        <v>0</v>
      </c>
      <c r="BQ51" s="183">
        <v>0</v>
      </c>
      <c r="BR51" s="183">
        <v>0</v>
      </c>
      <c r="BS51" s="183">
        <v>0</v>
      </c>
      <c r="BT51" s="183">
        <v>0</v>
      </c>
      <c r="BU51" s="183">
        <v>0</v>
      </c>
      <c r="BV51" s="183">
        <v>0</v>
      </c>
      <c r="BW51" s="183">
        <v>0</v>
      </c>
      <c r="BX51" s="183">
        <v>0</v>
      </c>
      <c r="BY51" s="183">
        <v>0</v>
      </c>
      <c r="BZ51" s="183">
        <v>0</v>
      </c>
      <c r="CA51" s="183">
        <v>0</v>
      </c>
      <c r="CB51" s="183">
        <v>0</v>
      </c>
      <c r="CC51" s="183">
        <v>0</v>
      </c>
      <c r="CD51" s="191"/>
      <c r="CE51" s="191">
        <f>SUM(C51:CD51)</f>
        <v>1585206.0699999998</v>
      </c>
    </row>
    <row r="52" spans="1:84" ht="12.6" customHeight="1" x14ac:dyDescent="0.25">
      <c r="A52" s="171" t="s">
        <v>208</v>
      </c>
      <c r="B52" s="183">
        <v>17938.569999999996</v>
      </c>
      <c r="C52" s="191">
        <f>ROUND((B52/(CE76+CF76)*C76),0)</f>
        <v>0</v>
      </c>
      <c r="D52" s="191">
        <f>ROUND((B52/(CE76+CF76)*D76),0)</f>
        <v>0</v>
      </c>
      <c r="E52" s="191">
        <f>ROUND((B52/(CE76+CF76)*E76),0)</f>
        <v>1459</v>
      </c>
      <c r="F52" s="191">
        <f>ROUND((B52/(CE76+CF76)*F76),0)</f>
        <v>0</v>
      </c>
      <c r="G52" s="191">
        <f>ROUND((B52/(CE76+CF76)*G76),0)</f>
        <v>0</v>
      </c>
      <c r="H52" s="191">
        <f>ROUND((B52/(CE76+CF76)*H76),0)</f>
        <v>0</v>
      </c>
      <c r="I52" s="191">
        <f>ROUND((B52/(CE76+CF76)*I76),0)</f>
        <v>0</v>
      </c>
      <c r="J52" s="191">
        <f>ROUND((B52/(CE76+CF76)*J76),0)</f>
        <v>0</v>
      </c>
      <c r="K52" s="191">
        <f>ROUND((B52/(CE76+CF76)*K76),0)</f>
        <v>0</v>
      </c>
      <c r="L52" s="191">
        <f>ROUND((B52/(CE76+CF76)*L76),0)</f>
        <v>0</v>
      </c>
      <c r="M52" s="191">
        <f>ROUND((B52/(CE76+CF76)*M76),0)</f>
        <v>0</v>
      </c>
      <c r="N52" s="191">
        <f>ROUND((B52/(CE76+CF76)*N76),0)</f>
        <v>0</v>
      </c>
      <c r="O52" s="191">
        <f>ROUND((B52/(CE76+CF76)*O76),0)</f>
        <v>0</v>
      </c>
      <c r="P52" s="191">
        <f>ROUND((B52/(CE76+CF76)*P76),0)</f>
        <v>391</v>
      </c>
      <c r="Q52" s="191">
        <f>ROUND((B52/(CE76+CF76)*Q76),0)</f>
        <v>0</v>
      </c>
      <c r="R52" s="191">
        <f>ROUND((B52/(CE76+CF76)*R76),0)</f>
        <v>4</v>
      </c>
      <c r="S52" s="191">
        <f>ROUND((B52/(CE76+CF76)*S76),0)</f>
        <v>332</v>
      </c>
      <c r="T52" s="191">
        <f>ROUND((B52/(CE76+CF76)*T76),0)</f>
        <v>0</v>
      </c>
      <c r="U52" s="191">
        <f>ROUND((B52/(CE76+CF76)*U76),0)</f>
        <v>120</v>
      </c>
      <c r="V52" s="191">
        <f>ROUND((B52/(CE76+CF76)*V76),0)</f>
        <v>0</v>
      </c>
      <c r="W52" s="191">
        <f>ROUND((B52/(CE76+CF76)*W76),0)</f>
        <v>0</v>
      </c>
      <c r="X52" s="191">
        <f>ROUND((B52/(CE76+CF76)*X76),0)</f>
        <v>67</v>
      </c>
      <c r="Y52" s="191">
        <f>ROUND((B52/(CE76+CF76)*Y76),0)</f>
        <v>755</v>
      </c>
      <c r="Z52" s="191">
        <f>ROUND((B52/(CE76+CF76)*Z76),0)</f>
        <v>673</v>
      </c>
      <c r="AA52" s="191">
        <f>ROUND((B52/(CE76+CF76)*AA76),0)</f>
        <v>141</v>
      </c>
      <c r="AB52" s="191">
        <f>ROUND((B52/(CE76+CF76)*AB76),0)</f>
        <v>154</v>
      </c>
      <c r="AC52" s="191">
        <f>ROUND((B52/(CE76+CF76)*AC76),0)</f>
        <v>113</v>
      </c>
      <c r="AD52" s="191">
        <f>ROUND((B52/(CE76+CF76)*AD76),0)</f>
        <v>0</v>
      </c>
      <c r="AE52" s="191">
        <f>ROUND((B52/(CE76+CF76)*AE76),0)</f>
        <v>520</v>
      </c>
      <c r="AF52" s="191">
        <f>ROUND((B52/(CE76+CF76)*AF76),0)</f>
        <v>0</v>
      </c>
      <c r="AG52" s="191">
        <f>ROUND((B52/(CE76+CF76)*AG76),0)</f>
        <v>925</v>
      </c>
      <c r="AH52" s="191">
        <f>ROUND((B52/(CE76+CF76)*AH76),0)</f>
        <v>0</v>
      </c>
      <c r="AI52" s="191">
        <f>ROUND((B52/(CE76+CF76)*AI76),0)</f>
        <v>0</v>
      </c>
      <c r="AJ52" s="191">
        <f>ROUND((B52/(CE76+CF76)*AJ76),0)</f>
        <v>1538</v>
      </c>
      <c r="AK52" s="191">
        <f>ROUND((B52/(CE76+CF76)*AK76),0)</f>
        <v>0</v>
      </c>
      <c r="AL52" s="191">
        <f>ROUND((B52/(CE76+CF76)*AL76),0)</f>
        <v>0</v>
      </c>
      <c r="AM52" s="191">
        <f>ROUND((B52/(CE76+CF76)*AM76),0)</f>
        <v>0</v>
      </c>
      <c r="AN52" s="191">
        <f>ROUND((B52/(CE76+CF76)*AN76),0)</f>
        <v>0</v>
      </c>
      <c r="AO52" s="191">
        <f>ROUND((B52/(CE76+CF76)*AO76),0)</f>
        <v>0</v>
      </c>
      <c r="AP52" s="191">
        <f>ROUND((B52/(CE76+CF76)*AP76),0)</f>
        <v>0</v>
      </c>
      <c r="AQ52" s="191">
        <f>ROUND((B52/(CE76+CF76)*AQ76),0)</f>
        <v>0</v>
      </c>
      <c r="AR52" s="191">
        <f>ROUND((B52/(CE76+CF76)*AR76),0)</f>
        <v>0</v>
      </c>
      <c r="AS52" s="191">
        <f>ROUND((B52/(CE76+CF76)*AS76),0)</f>
        <v>0</v>
      </c>
      <c r="AT52" s="191">
        <f>ROUND((B52/(CE76+CF76)*AT76),0)</f>
        <v>0</v>
      </c>
      <c r="AU52" s="191">
        <f>ROUND((B52/(CE76+CF76)*AU76),0)</f>
        <v>0</v>
      </c>
      <c r="AV52" s="191">
        <f>ROUND((B52/(CE76+CF76)*AV76),0)</f>
        <v>0</v>
      </c>
      <c r="AW52" s="191">
        <f>ROUND((B52/(CE76+CF76)*AW76),0)</f>
        <v>0</v>
      </c>
      <c r="AX52" s="191">
        <f>ROUND((B52/(CE76+CF76)*AX76),0)</f>
        <v>0</v>
      </c>
      <c r="AY52" s="191">
        <f>ROUND((B52/(CE76+CF76)*AY76),0)</f>
        <v>675</v>
      </c>
      <c r="AZ52" s="191">
        <f>ROUND((B52/(CE76+CF76)*AZ76),0)</f>
        <v>0</v>
      </c>
      <c r="BA52" s="191">
        <f>ROUND((B52/(CE76+CF76)*BA76),0)</f>
        <v>119</v>
      </c>
      <c r="BB52" s="191">
        <f>ROUND((B52/(CE76+CF76)*BB76),0)</f>
        <v>0</v>
      </c>
      <c r="BC52" s="191">
        <f>ROUND((B52/(CE76+CF76)*BC76),0)</f>
        <v>0</v>
      </c>
      <c r="BD52" s="191">
        <f>ROUND((B52/(CE76+CF76)*BD76),0)</f>
        <v>794</v>
      </c>
      <c r="BE52" s="191">
        <f>ROUND((B52/(CE76+CF76)*BE76),0)</f>
        <v>4843</v>
      </c>
      <c r="BF52" s="191">
        <f>ROUND((B52/(CE76+CF76)*BF76),0)</f>
        <v>147</v>
      </c>
      <c r="BG52" s="191">
        <f>ROUND((B52/(CE76+CF76)*BG76),0)</f>
        <v>0</v>
      </c>
      <c r="BH52" s="191">
        <f>ROUND((B52/(CE76+CF76)*BH76),0)</f>
        <v>0</v>
      </c>
      <c r="BI52" s="191">
        <f>ROUND((B52/(CE76+CF76)*BI76),0)</f>
        <v>372</v>
      </c>
      <c r="BJ52" s="191">
        <f>ROUND((B52/(CE76+CF76)*BJ76),0)</f>
        <v>0</v>
      </c>
      <c r="BK52" s="191">
        <f>ROUND((B52/(CE76+CF76)*BK76),0)</f>
        <v>216</v>
      </c>
      <c r="BL52" s="191">
        <f>ROUND((B52/(CE76+CF76)*BL76),0)</f>
        <v>0</v>
      </c>
      <c r="BM52" s="191">
        <f>ROUND((B52/(CE76+CF76)*BM76),0)</f>
        <v>0</v>
      </c>
      <c r="BN52" s="191">
        <f>ROUND((B52/(CE76+CF76)*BN76),0)</f>
        <v>2598</v>
      </c>
      <c r="BO52" s="191">
        <f>ROUND((B52/(CE76+CF76)*BO76),0)</f>
        <v>0</v>
      </c>
      <c r="BP52" s="191">
        <f>ROUND((B52/(CE76+CF76)*BP76),0)</f>
        <v>0</v>
      </c>
      <c r="BQ52" s="191">
        <f>ROUND((B52/(CE76+CF76)*BQ76),0)</f>
        <v>0</v>
      </c>
      <c r="BR52" s="191">
        <f>ROUND((B52/(CE76+CF76)*BR76),0)</f>
        <v>79</v>
      </c>
      <c r="BS52" s="191">
        <f>ROUND((B52/(CE76+CF76)*BS76),0)</f>
        <v>280</v>
      </c>
      <c r="BT52" s="191">
        <f>ROUND((B52/(CE76+CF76)*BT76),0)</f>
        <v>0</v>
      </c>
      <c r="BU52" s="191">
        <f>ROUND((B52/(CE76+CF76)*BU76),0)</f>
        <v>0</v>
      </c>
      <c r="BV52" s="191">
        <f>ROUND((B52/(CE76+CF76)*BV76),0)</f>
        <v>0</v>
      </c>
      <c r="BW52" s="191">
        <f>ROUND((B52/(CE76+CF76)*BW76),0)</f>
        <v>357</v>
      </c>
      <c r="BX52" s="191">
        <f>ROUND((B52/(CE76+CF76)*BX76),0)</f>
        <v>0</v>
      </c>
      <c r="BY52" s="191">
        <f>ROUND((B52/(CE76+CF76)*BY76),0)</f>
        <v>63</v>
      </c>
      <c r="BZ52" s="191">
        <f>ROUND((B52/(CE76+CF76)*BZ76),0)</f>
        <v>0</v>
      </c>
      <c r="CA52" s="191">
        <f>ROUND((B52/(CE76+CF76)*CA76),0)</f>
        <v>0</v>
      </c>
      <c r="CB52" s="191">
        <f>ROUND((B52/(CE76+CF76)*CB76),0)</f>
        <v>0</v>
      </c>
      <c r="CC52" s="191">
        <f>ROUND((B52/(CE76+CF76)*CC76),0)</f>
        <v>205</v>
      </c>
      <c r="CD52" s="191"/>
      <c r="CE52" s="191">
        <f>SUM(C52:CD52)</f>
        <v>17940</v>
      </c>
    </row>
    <row r="53" spans="1:84" ht="12.6" customHeight="1" x14ac:dyDescent="0.25">
      <c r="A53" s="175" t="s">
        <v>206</v>
      </c>
      <c r="B53" s="191">
        <f>B51+B52</f>
        <v>1603144.64</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25">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1193</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1211</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 customHeight="1" x14ac:dyDescent="0.25">
      <c r="A59" s="171" t="s">
        <v>233</v>
      </c>
      <c r="B59" s="175"/>
      <c r="C59" s="184">
        <v>0</v>
      </c>
      <c r="D59" s="184">
        <v>0</v>
      </c>
      <c r="E59" s="184">
        <v>2101</v>
      </c>
      <c r="F59" s="184">
        <v>0</v>
      </c>
      <c r="G59" s="184">
        <v>0</v>
      </c>
      <c r="H59" s="184">
        <v>0</v>
      </c>
      <c r="I59" s="184">
        <v>0</v>
      </c>
      <c r="J59" s="184">
        <v>0</v>
      </c>
      <c r="K59" s="184">
        <v>0</v>
      </c>
      <c r="L59" s="184">
        <v>1323</v>
      </c>
      <c r="M59" s="184">
        <v>0</v>
      </c>
      <c r="N59" s="184">
        <v>0</v>
      </c>
      <c r="O59" s="184">
        <v>0</v>
      </c>
      <c r="P59" s="184">
        <v>63076</v>
      </c>
      <c r="Q59" s="184">
        <v>26698</v>
      </c>
      <c r="R59" s="184">
        <v>50127</v>
      </c>
      <c r="S59" s="239"/>
      <c r="T59" s="239"/>
      <c r="U59" s="184">
        <v>65973</v>
      </c>
      <c r="V59" s="184">
        <v>0</v>
      </c>
      <c r="W59" s="184">
        <v>1214</v>
      </c>
      <c r="X59" s="184">
        <v>3769</v>
      </c>
      <c r="Y59" s="184">
        <v>14401</v>
      </c>
      <c r="Z59" s="184">
        <v>4146</v>
      </c>
      <c r="AA59" s="184">
        <v>321</v>
      </c>
      <c r="AB59" s="239"/>
      <c r="AC59" s="184">
        <v>9229</v>
      </c>
      <c r="AD59" s="184">
        <v>0</v>
      </c>
      <c r="AE59" s="184">
        <v>14352</v>
      </c>
      <c r="AF59" s="184">
        <v>0</v>
      </c>
      <c r="AG59" s="184">
        <v>12294</v>
      </c>
      <c r="AH59" s="184">
        <v>0</v>
      </c>
      <c r="AI59" s="184">
        <v>1073</v>
      </c>
      <c r="AJ59" s="184">
        <v>41317.51</v>
      </c>
      <c r="AK59" s="184">
        <v>0</v>
      </c>
      <c r="AL59" s="184">
        <v>0</v>
      </c>
      <c r="AM59" s="184">
        <v>0</v>
      </c>
      <c r="AN59" s="184">
        <v>0</v>
      </c>
      <c r="AO59" s="184">
        <v>0</v>
      </c>
      <c r="AP59" s="184">
        <v>0</v>
      </c>
      <c r="AQ59" s="184">
        <v>0</v>
      </c>
      <c r="AR59" s="184">
        <v>0</v>
      </c>
      <c r="AS59" s="184">
        <v>0</v>
      </c>
      <c r="AT59" s="184">
        <v>0</v>
      </c>
      <c r="AU59" s="184">
        <v>0</v>
      </c>
      <c r="AV59" s="239"/>
      <c r="AW59" s="239"/>
      <c r="AX59" s="239"/>
      <c r="AY59" s="184">
        <v>11049</v>
      </c>
      <c r="AZ59" s="184">
        <v>0</v>
      </c>
      <c r="BA59" s="239"/>
      <c r="BB59" s="239"/>
      <c r="BC59" s="239"/>
      <c r="BD59" s="239"/>
      <c r="BE59" s="184">
        <v>147934.19000000009</v>
      </c>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40"/>
      <c r="CE59" s="191"/>
    </row>
    <row r="60" spans="1:84" ht="12.6" customHeight="1" x14ac:dyDescent="0.25">
      <c r="A60" s="241" t="s">
        <v>234</v>
      </c>
      <c r="B60" s="175"/>
      <c r="C60" s="184">
        <v>0</v>
      </c>
      <c r="D60" s="184">
        <v>0</v>
      </c>
      <c r="E60" s="184">
        <v>23.931534329326922</v>
      </c>
      <c r="F60" s="184">
        <v>0</v>
      </c>
      <c r="G60" s="184">
        <v>0</v>
      </c>
      <c r="H60" s="184">
        <v>0</v>
      </c>
      <c r="I60" s="184">
        <v>0</v>
      </c>
      <c r="J60" s="184">
        <v>0</v>
      </c>
      <c r="K60" s="184">
        <v>0</v>
      </c>
      <c r="L60" s="184">
        <v>0</v>
      </c>
      <c r="M60" s="184">
        <v>0</v>
      </c>
      <c r="N60" s="184">
        <v>0.16978984615384612</v>
      </c>
      <c r="O60" s="184">
        <v>0</v>
      </c>
      <c r="P60" s="184">
        <v>10.147923247596152</v>
      </c>
      <c r="Q60" s="184">
        <v>2.6674879747596152</v>
      </c>
      <c r="R60" s="184">
        <v>0</v>
      </c>
      <c r="S60" s="184">
        <v>1.4828555108173078</v>
      </c>
      <c r="T60" s="184">
        <v>9.5424012079326932</v>
      </c>
      <c r="U60" s="184">
        <v>0</v>
      </c>
      <c r="V60" s="184">
        <v>0</v>
      </c>
      <c r="W60" s="184">
        <v>0</v>
      </c>
      <c r="X60" s="184">
        <v>2.5118476658653845</v>
      </c>
      <c r="Y60" s="184">
        <v>8.3127382019230787</v>
      </c>
      <c r="Z60" s="184">
        <v>4.1952533257211542</v>
      </c>
      <c r="AA60" s="184">
        <v>1.0621995769230768</v>
      </c>
      <c r="AB60" s="184">
        <v>7.4680549519230768</v>
      </c>
      <c r="AC60" s="184">
        <v>8.3822378100961519</v>
      </c>
      <c r="AD60" s="184">
        <v>0</v>
      </c>
      <c r="AE60" s="184">
        <v>7.8422909639423057</v>
      </c>
      <c r="AF60" s="184">
        <v>0</v>
      </c>
      <c r="AG60" s="184">
        <v>14.881166180288465</v>
      </c>
      <c r="AH60" s="184">
        <v>0</v>
      </c>
      <c r="AI60" s="184">
        <v>1.1814570120192305</v>
      </c>
      <c r="AJ60" s="184">
        <v>35.995875108028848</v>
      </c>
      <c r="AK60" s="184">
        <v>0</v>
      </c>
      <c r="AL60" s="184">
        <v>0</v>
      </c>
      <c r="AM60" s="184">
        <v>0</v>
      </c>
      <c r="AN60" s="184">
        <v>0</v>
      </c>
      <c r="AO60" s="184">
        <v>0</v>
      </c>
      <c r="AP60" s="184">
        <v>0</v>
      </c>
      <c r="AQ60" s="184">
        <v>0</v>
      </c>
      <c r="AR60" s="184">
        <v>0</v>
      </c>
      <c r="AS60" s="184">
        <v>0</v>
      </c>
      <c r="AT60" s="184">
        <v>0</v>
      </c>
      <c r="AU60" s="184">
        <v>0</v>
      </c>
      <c r="AV60" s="184">
        <v>0</v>
      </c>
      <c r="AW60" s="184">
        <v>0</v>
      </c>
      <c r="AX60" s="184">
        <v>0</v>
      </c>
      <c r="AY60" s="184">
        <v>10.455306251201922</v>
      </c>
      <c r="AZ60" s="184">
        <v>0</v>
      </c>
      <c r="BA60" s="184">
        <v>0.59403333413461545</v>
      </c>
      <c r="BB60" s="184">
        <v>1.9653933617788462</v>
      </c>
      <c r="BC60" s="184">
        <v>0</v>
      </c>
      <c r="BD60" s="184">
        <v>0</v>
      </c>
      <c r="BE60" s="184">
        <v>4.0856457968750002</v>
      </c>
      <c r="BF60" s="184">
        <v>10.934736108173075</v>
      </c>
      <c r="BG60" s="184">
        <v>2.1159598966346156</v>
      </c>
      <c r="BH60" s="184">
        <v>0</v>
      </c>
      <c r="BI60" s="184">
        <v>0</v>
      </c>
      <c r="BJ60" s="184">
        <v>0</v>
      </c>
      <c r="BK60" s="184">
        <v>0</v>
      </c>
      <c r="BL60" s="184">
        <v>4.1786746346153842</v>
      </c>
      <c r="BM60" s="184">
        <v>0</v>
      </c>
      <c r="BN60" s="184">
        <v>2.8868819663461545</v>
      </c>
      <c r="BO60" s="184">
        <v>0</v>
      </c>
      <c r="BP60" s="184">
        <v>0</v>
      </c>
      <c r="BQ60" s="184">
        <v>0</v>
      </c>
      <c r="BR60" s="184">
        <v>5.1377743269230766E-2</v>
      </c>
      <c r="BS60" s="184">
        <v>0.60813876923076915</v>
      </c>
      <c r="BT60" s="184">
        <v>0.63506184615384609</v>
      </c>
      <c r="BU60" s="184">
        <v>0</v>
      </c>
      <c r="BV60" s="184">
        <v>0</v>
      </c>
      <c r="BW60" s="184">
        <v>1.0111177884615385</v>
      </c>
      <c r="BX60" s="184">
        <v>0</v>
      </c>
      <c r="BY60" s="184">
        <v>7.0281662043269231</v>
      </c>
      <c r="BZ60" s="184">
        <v>0</v>
      </c>
      <c r="CA60" s="184">
        <v>0</v>
      </c>
      <c r="CB60" s="184">
        <v>0</v>
      </c>
      <c r="CC60" s="184">
        <v>-2.1325473557692303E-2</v>
      </c>
      <c r="CD60" s="240" t="s">
        <v>221</v>
      </c>
      <c r="CE60" s="242">
        <f t="shared" ref="CE60:CE70" si="0">SUM(C60:CD60)</f>
        <v>186.30428114096162</v>
      </c>
    </row>
    <row r="61" spans="1:84" ht="12.6" customHeight="1" x14ac:dyDescent="0.25">
      <c r="A61" s="171" t="s">
        <v>235</v>
      </c>
      <c r="B61" s="175"/>
      <c r="C61" s="184">
        <v>0</v>
      </c>
      <c r="D61" s="184">
        <v>0</v>
      </c>
      <c r="E61" s="184">
        <v>2162550.7899999996</v>
      </c>
      <c r="F61" s="184">
        <v>0</v>
      </c>
      <c r="G61" s="184">
        <v>0</v>
      </c>
      <c r="H61" s="184">
        <v>0</v>
      </c>
      <c r="I61" s="184">
        <v>0</v>
      </c>
      <c r="J61" s="184">
        <v>0</v>
      </c>
      <c r="K61" s="184">
        <v>0</v>
      </c>
      <c r="L61" s="184">
        <v>0</v>
      </c>
      <c r="M61" s="184">
        <v>0</v>
      </c>
      <c r="N61" s="184">
        <v>2140.5400000000009</v>
      </c>
      <c r="O61" s="184">
        <v>0</v>
      </c>
      <c r="P61" s="184">
        <v>688957.5199999999</v>
      </c>
      <c r="Q61" s="184">
        <v>262139.57</v>
      </c>
      <c r="R61" s="184">
        <v>0</v>
      </c>
      <c r="S61" s="184">
        <v>49907.340000000011</v>
      </c>
      <c r="T61" s="184">
        <v>781598.94</v>
      </c>
      <c r="U61" s="184">
        <v>0</v>
      </c>
      <c r="V61" s="184">
        <v>0</v>
      </c>
      <c r="W61" s="184">
        <v>0</v>
      </c>
      <c r="X61" s="184">
        <v>220234.13</v>
      </c>
      <c r="Y61" s="184">
        <v>762905.55000000016</v>
      </c>
      <c r="Z61" s="184">
        <v>477354.96000000008</v>
      </c>
      <c r="AA61" s="184">
        <v>106728.38999999997</v>
      </c>
      <c r="AB61" s="184">
        <v>839216.44999999972</v>
      </c>
      <c r="AC61" s="184">
        <v>702181.63</v>
      </c>
      <c r="AD61" s="184">
        <v>0</v>
      </c>
      <c r="AE61" s="184">
        <v>605207.18999999994</v>
      </c>
      <c r="AF61" s="184">
        <v>0</v>
      </c>
      <c r="AG61" s="184">
        <v>1459529.8599999999</v>
      </c>
      <c r="AH61" s="184">
        <v>0</v>
      </c>
      <c r="AI61" s="184">
        <v>126307.14000000001</v>
      </c>
      <c r="AJ61" s="184">
        <v>3790646.9799999991</v>
      </c>
      <c r="AK61" s="184">
        <v>0</v>
      </c>
      <c r="AL61" s="184">
        <v>0</v>
      </c>
      <c r="AM61" s="184">
        <v>0</v>
      </c>
      <c r="AN61" s="184">
        <v>0</v>
      </c>
      <c r="AO61" s="184">
        <v>0</v>
      </c>
      <c r="AP61" s="184">
        <v>0</v>
      </c>
      <c r="AQ61" s="184">
        <v>0</v>
      </c>
      <c r="AR61" s="184">
        <v>0</v>
      </c>
      <c r="AS61" s="184">
        <v>0</v>
      </c>
      <c r="AT61" s="184">
        <v>0</v>
      </c>
      <c r="AU61" s="184">
        <v>0</v>
      </c>
      <c r="AV61" s="184">
        <v>0</v>
      </c>
      <c r="AW61" s="184">
        <v>0</v>
      </c>
      <c r="AX61" s="184">
        <v>0</v>
      </c>
      <c r="AY61" s="184">
        <v>436801.88999999996</v>
      </c>
      <c r="AZ61" s="184">
        <v>0</v>
      </c>
      <c r="BA61" s="184">
        <v>20515.11</v>
      </c>
      <c r="BB61" s="184">
        <v>158034.64000000001</v>
      </c>
      <c r="BC61" s="184">
        <v>0</v>
      </c>
      <c r="BD61" s="184">
        <v>0</v>
      </c>
      <c r="BE61" s="184">
        <v>348707.13</v>
      </c>
      <c r="BF61" s="184">
        <v>369575.20000000007</v>
      </c>
      <c r="BG61" s="184">
        <v>84302.840000000011</v>
      </c>
      <c r="BH61" s="184">
        <v>0</v>
      </c>
      <c r="BI61" s="184">
        <v>0</v>
      </c>
      <c r="BJ61" s="184">
        <v>0</v>
      </c>
      <c r="BK61" s="184">
        <v>0</v>
      </c>
      <c r="BL61" s="184">
        <v>172045.65</v>
      </c>
      <c r="BM61" s="184">
        <v>0</v>
      </c>
      <c r="BN61" s="184">
        <v>345745.64</v>
      </c>
      <c r="BO61" s="184">
        <v>0</v>
      </c>
      <c r="BP61" s="184">
        <v>0</v>
      </c>
      <c r="BQ61" s="184">
        <v>0</v>
      </c>
      <c r="BR61" s="184">
        <v>6118.9599999999991</v>
      </c>
      <c r="BS61" s="184">
        <v>34243.89</v>
      </c>
      <c r="BT61" s="184">
        <v>41930.420000000006</v>
      </c>
      <c r="BU61" s="184">
        <v>0</v>
      </c>
      <c r="BV61" s="184">
        <v>0</v>
      </c>
      <c r="BW61" s="184">
        <v>92206.61</v>
      </c>
      <c r="BX61" s="184">
        <v>0</v>
      </c>
      <c r="BY61" s="184">
        <v>771533.12000000011</v>
      </c>
      <c r="BZ61" s="184">
        <v>0</v>
      </c>
      <c r="CA61" s="184">
        <v>0</v>
      </c>
      <c r="CB61" s="184">
        <v>0</v>
      </c>
      <c r="CC61" s="184">
        <v>11670.64</v>
      </c>
      <c r="CD61" s="240" t="s">
        <v>221</v>
      </c>
      <c r="CE61" s="191">
        <f t="shared" si="0"/>
        <v>15931038.719999999</v>
      </c>
      <c r="CF61" s="243"/>
    </row>
    <row r="62" spans="1:84" ht="12.6" customHeight="1" x14ac:dyDescent="0.25">
      <c r="A62" s="171" t="s">
        <v>3</v>
      </c>
      <c r="B62" s="175"/>
      <c r="C62" s="191">
        <f t="shared" ref="C62:BN62" si="1">ROUND(C47+C48,0)</f>
        <v>0</v>
      </c>
      <c r="D62" s="191">
        <f t="shared" si="1"/>
        <v>0</v>
      </c>
      <c r="E62" s="191">
        <f t="shared" si="1"/>
        <v>569172</v>
      </c>
      <c r="F62" s="191">
        <f t="shared" si="1"/>
        <v>0</v>
      </c>
      <c r="G62" s="191">
        <f t="shared" si="1"/>
        <v>0</v>
      </c>
      <c r="H62" s="191">
        <f t="shared" si="1"/>
        <v>0</v>
      </c>
      <c r="I62" s="191">
        <f t="shared" si="1"/>
        <v>0</v>
      </c>
      <c r="J62" s="191">
        <f>ROUND(J47+J48,0)</f>
        <v>0</v>
      </c>
      <c r="K62" s="191">
        <f t="shared" si="1"/>
        <v>0</v>
      </c>
      <c r="L62" s="191">
        <f t="shared" si="1"/>
        <v>0</v>
      </c>
      <c r="M62" s="191">
        <f t="shared" si="1"/>
        <v>0</v>
      </c>
      <c r="N62" s="191">
        <f t="shared" si="1"/>
        <v>1480</v>
      </c>
      <c r="O62" s="191">
        <f t="shared" si="1"/>
        <v>0</v>
      </c>
      <c r="P62" s="191">
        <f t="shared" si="1"/>
        <v>191129</v>
      </c>
      <c r="Q62" s="191">
        <f t="shared" si="1"/>
        <v>61561</v>
      </c>
      <c r="R62" s="191">
        <f t="shared" si="1"/>
        <v>0</v>
      </c>
      <c r="S62" s="191">
        <f t="shared" si="1"/>
        <v>15416</v>
      </c>
      <c r="T62" s="191">
        <f t="shared" si="1"/>
        <v>236206</v>
      </c>
      <c r="U62" s="191">
        <f t="shared" si="1"/>
        <v>0</v>
      </c>
      <c r="V62" s="191">
        <f t="shared" si="1"/>
        <v>0</v>
      </c>
      <c r="W62" s="191">
        <f t="shared" si="1"/>
        <v>0</v>
      </c>
      <c r="X62" s="191">
        <f t="shared" si="1"/>
        <v>61984</v>
      </c>
      <c r="Y62" s="191">
        <f t="shared" si="1"/>
        <v>194740</v>
      </c>
      <c r="Z62" s="191">
        <f t="shared" si="1"/>
        <v>114560</v>
      </c>
      <c r="AA62" s="191">
        <f t="shared" si="1"/>
        <v>32084</v>
      </c>
      <c r="AB62" s="191">
        <f t="shared" si="1"/>
        <v>179503</v>
      </c>
      <c r="AC62" s="191">
        <f t="shared" si="1"/>
        <v>233845</v>
      </c>
      <c r="AD62" s="191">
        <f t="shared" si="1"/>
        <v>0</v>
      </c>
      <c r="AE62" s="191">
        <f t="shared" si="1"/>
        <v>180743</v>
      </c>
      <c r="AF62" s="191">
        <f t="shared" si="1"/>
        <v>0</v>
      </c>
      <c r="AG62" s="191">
        <f t="shared" si="1"/>
        <v>355869</v>
      </c>
      <c r="AH62" s="191">
        <f t="shared" si="1"/>
        <v>0</v>
      </c>
      <c r="AI62" s="191">
        <f t="shared" si="1"/>
        <v>30550</v>
      </c>
      <c r="AJ62" s="191">
        <f t="shared" si="1"/>
        <v>863241</v>
      </c>
      <c r="AK62" s="191">
        <f t="shared" si="1"/>
        <v>0</v>
      </c>
      <c r="AL62" s="191">
        <f t="shared" si="1"/>
        <v>0</v>
      </c>
      <c r="AM62" s="191">
        <f t="shared" si="1"/>
        <v>0</v>
      </c>
      <c r="AN62" s="191">
        <f t="shared" si="1"/>
        <v>0</v>
      </c>
      <c r="AO62" s="191">
        <f t="shared" si="1"/>
        <v>0</v>
      </c>
      <c r="AP62" s="191">
        <f t="shared" si="1"/>
        <v>0</v>
      </c>
      <c r="AQ62" s="191">
        <f t="shared" si="1"/>
        <v>0</v>
      </c>
      <c r="AR62" s="191">
        <f t="shared" si="1"/>
        <v>0</v>
      </c>
      <c r="AS62" s="191">
        <f t="shared" si="1"/>
        <v>0</v>
      </c>
      <c r="AT62" s="191">
        <f t="shared" si="1"/>
        <v>0</v>
      </c>
      <c r="AU62" s="191">
        <f t="shared" si="1"/>
        <v>0</v>
      </c>
      <c r="AV62" s="191">
        <f t="shared" si="1"/>
        <v>0</v>
      </c>
      <c r="AW62" s="191">
        <f t="shared" si="1"/>
        <v>0</v>
      </c>
      <c r="AX62" s="191">
        <f t="shared" si="1"/>
        <v>0</v>
      </c>
      <c r="AY62" s="191">
        <f>ROUND(AY47+AY48,0)</f>
        <v>167763</v>
      </c>
      <c r="AZ62" s="191">
        <f>ROUND(AZ47+AZ48,0)</f>
        <v>0</v>
      </c>
      <c r="BA62" s="191">
        <f>ROUND(BA47+BA48,0)</f>
        <v>7129</v>
      </c>
      <c r="BB62" s="191">
        <f t="shared" si="1"/>
        <v>53303</v>
      </c>
      <c r="BC62" s="191">
        <f t="shared" si="1"/>
        <v>0</v>
      </c>
      <c r="BD62" s="191">
        <f t="shared" si="1"/>
        <v>0</v>
      </c>
      <c r="BE62" s="191">
        <f t="shared" si="1"/>
        <v>132430</v>
      </c>
      <c r="BF62" s="191">
        <f t="shared" si="1"/>
        <v>115146</v>
      </c>
      <c r="BG62" s="191">
        <f t="shared" si="1"/>
        <v>21752</v>
      </c>
      <c r="BH62" s="191">
        <f t="shared" si="1"/>
        <v>0</v>
      </c>
      <c r="BI62" s="191">
        <f t="shared" si="1"/>
        <v>0</v>
      </c>
      <c r="BJ62" s="191">
        <f t="shared" si="1"/>
        <v>0</v>
      </c>
      <c r="BK62" s="191">
        <f t="shared" si="1"/>
        <v>0</v>
      </c>
      <c r="BL62" s="191">
        <f t="shared" si="1"/>
        <v>73945</v>
      </c>
      <c r="BM62" s="191">
        <f t="shared" si="1"/>
        <v>0</v>
      </c>
      <c r="BN62" s="191">
        <f t="shared" si="1"/>
        <v>86963</v>
      </c>
      <c r="BO62" s="191">
        <f t="shared" ref="BO62:CC62" si="2">ROUND(BO47+BO48,0)</f>
        <v>0</v>
      </c>
      <c r="BP62" s="191">
        <f t="shared" si="2"/>
        <v>0</v>
      </c>
      <c r="BQ62" s="191">
        <f t="shared" si="2"/>
        <v>0</v>
      </c>
      <c r="BR62" s="191">
        <f t="shared" si="2"/>
        <v>1921</v>
      </c>
      <c r="BS62" s="191">
        <f t="shared" si="2"/>
        <v>7081</v>
      </c>
      <c r="BT62" s="191">
        <f t="shared" si="2"/>
        <v>6537</v>
      </c>
      <c r="BU62" s="191">
        <f t="shared" si="2"/>
        <v>0</v>
      </c>
      <c r="BV62" s="191">
        <f t="shared" si="2"/>
        <v>0</v>
      </c>
      <c r="BW62" s="191">
        <f t="shared" si="2"/>
        <v>25797</v>
      </c>
      <c r="BX62" s="191">
        <f t="shared" si="2"/>
        <v>0</v>
      </c>
      <c r="BY62" s="191">
        <f t="shared" si="2"/>
        <v>160708</v>
      </c>
      <c r="BZ62" s="191">
        <f t="shared" si="2"/>
        <v>0</v>
      </c>
      <c r="CA62" s="191">
        <f t="shared" si="2"/>
        <v>0</v>
      </c>
      <c r="CB62" s="191">
        <f t="shared" si="2"/>
        <v>0</v>
      </c>
      <c r="CC62" s="191">
        <f t="shared" si="2"/>
        <v>5795</v>
      </c>
      <c r="CD62" s="240" t="s">
        <v>221</v>
      </c>
      <c r="CE62" s="191">
        <f t="shared" si="0"/>
        <v>4188353</v>
      </c>
      <c r="CF62" s="243"/>
    </row>
    <row r="63" spans="1:84" ht="12.6" customHeight="1" x14ac:dyDescent="0.25">
      <c r="A63" s="171" t="s">
        <v>236</v>
      </c>
      <c r="B63" s="175"/>
      <c r="C63" s="184">
        <v>0</v>
      </c>
      <c r="D63" s="184">
        <v>0</v>
      </c>
      <c r="E63" s="184">
        <v>0</v>
      </c>
      <c r="F63" s="184">
        <v>0</v>
      </c>
      <c r="G63" s="184">
        <v>0</v>
      </c>
      <c r="H63" s="184">
        <v>0</v>
      </c>
      <c r="I63" s="184">
        <v>0</v>
      </c>
      <c r="J63" s="184">
        <v>0</v>
      </c>
      <c r="K63" s="184">
        <v>0</v>
      </c>
      <c r="L63" s="184">
        <v>30</v>
      </c>
      <c r="M63" s="184">
        <v>0</v>
      </c>
      <c r="N63" s="184">
        <v>734402.52</v>
      </c>
      <c r="O63" s="184">
        <v>0</v>
      </c>
      <c r="P63" s="184">
        <v>2270.799999999997</v>
      </c>
      <c r="Q63" s="184">
        <v>0</v>
      </c>
      <c r="R63" s="184">
        <v>466204.0199999999</v>
      </c>
      <c r="S63" s="184">
        <v>0</v>
      </c>
      <c r="T63" s="184">
        <v>0</v>
      </c>
      <c r="U63" s="184">
        <v>0</v>
      </c>
      <c r="V63" s="184">
        <v>0</v>
      </c>
      <c r="W63" s="184">
        <v>0</v>
      </c>
      <c r="X63" s="184">
        <v>0</v>
      </c>
      <c r="Y63" s="184">
        <v>21200</v>
      </c>
      <c r="Z63" s="184">
        <v>364630.2</v>
      </c>
      <c r="AA63" s="184">
        <v>0</v>
      </c>
      <c r="AB63" s="184">
        <v>0</v>
      </c>
      <c r="AC63" s="184">
        <v>50625</v>
      </c>
      <c r="AD63" s="184">
        <v>0</v>
      </c>
      <c r="AE63" s="184">
        <v>0</v>
      </c>
      <c r="AF63" s="184">
        <v>0</v>
      </c>
      <c r="AG63" s="184">
        <v>531767.88000000012</v>
      </c>
      <c r="AH63" s="184">
        <v>0</v>
      </c>
      <c r="AI63" s="184">
        <v>0</v>
      </c>
      <c r="AJ63" s="184">
        <v>674173.71</v>
      </c>
      <c r="AK63" s="184">
        <v>0</v>
      </c>
      <c r="AL63" s="184">
        <v>0</v>
      </c>
      <c r="AM63" s="184">
        <v>0</v>
      </c>
      <c r="AN63" s="184">
        <v>0</v>
      </c>
      <c r="AO63" s="184">
        <v>0</v>
      </c>
      <c r="AP63" s="184">
        <v>0</v>
      </c>
      <c r="AQ63" s="184">
        <v>0</v>
      </c>
      <c r="AR63" s="184">
        <v>0</v>
      </c>
      <c r="AS63" s="184">
        <v>0</v>
      </c>
      <c r="AT63" s="184">
        <v>0</v>
      </c>
      <c r="AU63" s="184">
        <v>0</v>
      </c>
      <c r="AV63" s="184">
        <v>0</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50000</v>
      </c>
      <c r="BO63" s="184">
        <v>0</v>
      </c>
      <c r="BP63" s="184">
        <v>0</v>
      </c>
      <c r="BQ63" s="184">
        <v>0</v>
      </c>
      <c r="BR63" s="184">
        <v>0</v>
      </c>
      <c r="BS63" s="184">
        <v>0</v>
      </c>
      <c r="BT63" s="184">
        <v>0</v>
      </c>
      <c r="BU63" s="184">
        <v>0</v>
      </c>
      <c r="BV63" s="184">
        <v>0</v>
      </c>
      <c r="BW63" s="184">
        <v>2473.8599999999997</v>
      </c>
      <c r="BX63" s="184">
        <v>0</v>
      </c>
      <c r="BY63" s="184">
        <v>0</v>
      </c>
      <c r="BZ63" s="184">
        <v>0</v>
      </c>
      <c r="CA63" s="184">
        <v>0</v>
      </c>
      <c r="CB63" s="184">
        <v>0</v>
      </c>
      <c r="CC63" s="184">
        <v>0</v>
      </c>
      <c r="CD63" s="240" t="s">
        <v>221</v>
      </c>
      <c r="CE63" s="191">
        <f t="shared" si="0"/>
        <v>2897777.9899999998</v>
      </c>
      <c r="CF63" s="243"/>
    </row>
    <row r="64" spans="1:84" ht="12.6" customHeight="1" x14ac:dyDescent="0.25">
      <c r="A64" s="171" t="s">
        <v>237</v>
      </c>
      <c r="B64" s="175"/>
      <c r="C64" s="184">
        <v>0</v>
      </c>
      <c r="D64" s="184">
        <v>0</v>
      </c>
      <c r="E64" s="184">
        <v>114948.61999999997</v>
      </c>
      <c r="F64" s="184">
        <v>0</v>
      </c>
      <c r="G64" s="184">
        <v>0</v>
      </c>
      <c r="H64" s="184">
        <v>0</v>
      </c>
      <c r="I64" s="184">
        <v>0</v>
      </c>
      <c r="J64" s="184">
        <v>0</v>
      </c>
      <c r="K64" s="184">
        <v>0</v>
      </c>
      <c r="L64" s="184">
        <v>0</v>
      </c>
      <c r="M64" s="184">
        <v>0</v>
      </c>
      <c r="N64" s="184">
        <v>0</v>
      </c>
      <c r="O64" s="184">
        <v>0</v>
      </c>
      <c r="P64" s="184">
        <v>554892.31000000006</v>
      </c>
      <c r="Q64" s="184">
        <v>1582.5500000000004</v>
      </c>
      <c r="R64" s="184">
        <v>17039.790000000005</v>
      </c>
      <c r="S64" s="184">
        <v>2442.5899999999992</v>
      </c>
      <c r="T64" s="184">
        <v>20146.349999999995</v>
      </c>
      <c r="U64" s="184">
        <v>41933.15</v>
      </c>
      <c r="V64" s="184">
        <v>0</v>
      </c>
      <c r="W64" s="184">
        <v>13689.82</v>
      </c>
      <c r="X64" s="184">
        <v>70461.569999999992</v>
      </c>
      <c r="Y64" s="184">
        <v>53228.459999999992</v>
      </c>
      <c r="Z64" s="184">
        <v>16812.629999999997</v>
      </c>
      <c r="AA64" s="184">
        <v>38862.419999999991</v>
      </c>
      <c r="AB64" s="184">
        <v>3315284.1300000004</v>
      </c>
      <c r="AC64" s="184">
        <v>36518.74</v>
      </c>
      <c r="AD64" s="184">
        <v>0</v>
      </c>
      <c r="AE64" s="184">
        <v>19698.209999999995</v>
      </c>
      <c r="AF64" s="184">
        <v>0</v>
      </c>
      <c r="AG64" s="184">
        <v>191715.18000000008</v>
      </c>
      <c r="AH64" s="184">
        <v>0</v>
      </c>
      <c r="AI64" s="184">
        <v>51068.079999999987</v>
      </c>
      <c r="AJ64" s="184">
        <v>380171.24</v>
      </c>
      <c r="AK64" s="184">
        <v>0</v>
      </c>
      <c r="AL64" s="184">
        <v>628.26</v>
      </c>
      <c r="AM64" s="184">
        <v>0</v>
      </c>
      <c r="AN64" s="184">
        <v>0</v>
      </c>
      <c r="AO64" s="184">
        <v>0</v>
      </c>
      <c r="AP64" s="184">
        <v>0</v>
      </c>
      <c r="AQ64" s="184">
        <v>0</v>
      </c>
      <c r="AR64" s="184">
        <v>0</v>
      </c>
      <c r="AS64" s="184">
        <v>0</v>
      </c>
      <c r="AT64" s="184">
        <v>0</v>
      </c>
      <c r="AU64" s="184">
        <v>0</v>
      </c>
      <c r="AV64" s="184">
        <v>0</v>
      </c>
      <c r="AW64" s="184">
        <v>0</v>
      </c>
      <c r="AX64" s="184">
        <v>0</v>
      </c>
      <c r="AY64" s="184">
        <v>8252.1200000000008</v>
      </c>
      <c r="AZ64" s="184">
        <v>0</v>
      </c>
      <c r="BA64" s="184">
        <v>103188.75</v>
      </c>
      <c r="BB64" s="184">
        <v>492.67000000000007</v>
      </c>
      <c r="BC64" s="184">
        <v>0</v>
      </c>
      <c r="BD64" s="184">
        <v>564.70000000000005</v>
      </c>
      <c r="BE64" s="184">
        <v>40769.43</v>
      </c>
      <c r="BF64" s="184">
        <v>32487.010000000002</v>
      </c>
      <c r="BG64" s="184">
        <v>264.20999999999998</v>
      </c>
      <c r="BH64" s="184">
        <v>0</v>
      </c>
      <c r="BI64" s="184">
        <v>0</v>
      </c>
      <c r="BJ64" s="184">
        <v>0</v>
      </c>
      <c r="BK64" s="184">
        <v>0</v>
      </c>
      <c r="BL64" s="184">
        <v>11.02</v>
      </c>
      <c r="BM64" s="184">
        <v>0</v>
      </c>
      <c r="BN64" s="184">
        <v>18479.690000000002</v>
      </c>
      <c r="BO64" s="184">
        <v>0</v>
      </c>
      <c r="BP64" s="184">
        <v>0</v>
      </c>
      <c r="BQ64" s="184">
        <v>0</v>
      </c>
      <c r="BR64" s="184">
        <v>0</v>
      </c>
      <c r="BS64" s="184">
        <v>7477.3</v>
      </c>
      <c r="BT64" s="184">
        <v>98</v>
      </c>
      <c r="BU64" s="184">
        <v>0</v>
      </c>
      <c r="BV64" s="184">
        <v>0</v>
      </c>
      <c r="BW64" s="184">
        <v>105.44</v>
      </c>
      <c r="BX64" s="184">
        <v>0</v>
      </c>
      <c r="BY64" s="184">
        <v>793.27</v>
      </c>
      <c r="BZ64" s="184">
        <v>0</v>
      </c>
      <c r="CA64" s="184">
        <v>0</v>
      </c>
      <c r="CB64" s="184">
        <v>0</v>
      </c>
      <c r="CC64" s="184">
        <v>-13174.349999999999</v>
      </c>
      <c r="CD64" s="240" t="s">
        <v>221</v>
      </c>
      <c r="CE64" s="191">
        <f t="shared" si="0"/>
        <v>5140933.3600000003</v>
      </c>
      <c r="CF64" s="243"/>
    </row>
    <row r="65" spans="1:84" ht="12.6" customHeight="1" x14ac:dyDescent="0.25">
      <c r="A65" s="171" t="s">
        <v>238</v>
      </c>
      <c r="B65" s="175"/>
      <c r="C65" s="184">
        <v>0</v>
      </c>
      <c r="D65" s="184">
        <v>0</v>
      </c>
      <c r="E65" s="184">
        <v>300</v>
      </c>
      <c r="F65" s="184">
        <v>0</v>
      </c>
      <c r="G65" s="184">
        <v>0</v>
      </c>
      <c r="H65" s="184">
        <v>0</v>
      </c>
      <c r="I65" s="184">
        <v>0</v>
      </c>
      <c r="J65" s="184">
        <v>0</v>
      </c>
      <c r="K65" s="184">
        <v>0</v>
      </c>
      <c r="L65" s="184">
        <v>0</v>
      </c>
      <c r="M65" s="184">
        <v>0</v>
      </c>
      <c r="N65" s="184">
        <v>0</v>
      </c>
      <c r="O65" s="184">
        <v>0</v>
      </c>
      <c r="P65" s="184">
        <v>0</v>
      </c>
      <c r="Q65" s="184">
        <v>0</v>
      </c>
      <c r="R65" s="184">
        <v>0</v>
      </c>
      <c r="S65" s="184">
        <v>0</v>
      </c>
      <c r="T65" s="184">
        <v>0</v>
      </c>
      <c r="U65" s="184">
        <v>0</v>
      </c>
      <c r="V65" s="184">
        <v>0</v>
      </c>
      <c r="W65" s="184">
        <v>0</v>
      </c>
      <c r="X65" s="184">
        <v>0</v>
      </c>
      <c r="Y65" s="184">
        <v>1800</v>
      </c>
      <c r="Z65" s="184">
        <v>0</v>
      </c>
      <c r="AA65" s="184">
        <v>0</v>
      </c>
      <c r="AB65" s="184">
        <v>0</v>
      </c>
      <c r="AC65" s="184">
        <v>1200</v>
      </c>
      <c r="AD65" s="184">
        <v>0</v>
      </c>
      <c r="AE65" s="184">
        <v>2121.16</v>
      </c>
      <c r="AF65" s="184">
        <v>0</v>
      </c>
      <c r="AG65" s="184">
        <v>150</v>
      </c>
      <c r="AH65" s="184">
        <v>0</v>
      </c>
      <c r="AI65" s="184">
        <v>0</v>
      </c>
      <c r="AJ65" s="184">
        <v>30233.150000000005</v>
      </c>
      <c r="AK65" s="184">
        <v>0</v>
      </c>
      <c r="AL65" s="184">
        <v>0</v>
      </c>
      <c r="AM65" s="184">
        <v>0</v>
      </c>
      <c r="AN65" s="184">
        <v>0</v>
      </c>
      <c r="AO65" s="184">
        <v>0</v>
      </c>
      <c r="AP65" s="184">
        <v>0</v>
      </c>
      <c r="AQ65" s="184">
        <v>0</v>
      </c>
      <c r="AR65" s="184">
        <v>0</v>
      </c>
      <c r="AS65" s="184">
        <v>0</v>
      </c>
      <c r="AT65" s="184">
        <v>0</v>
      </c>
      <c r="AU65" s="184">
        <v>0</v>
      </c>
      <c r="AV65" s="184">
        <v>0</v>
      </c>
      <c r="AW65" s="184">
        <v>0</v>
      </c>
      <c r="AX65" s="184">
        <v>0</v>
      </c>
      <c r="AY65" s="184">
        <v>0</v>
      </c>
      <c r="AZ65" s="184">
        <v>0</v>
      </c>
      <c r="BA65" s="184">
        <v>0</v>
      </c>
      <c r="BB65" s="184">
        <v>0</v>
      </c>
      <c r="BC65" s="184">
        <v>0</v>
      </c>
      <c r="BD65" s="184">
        <v>0</v>
      </c>
      <c r="BE65" s="184">
        <v>0</v>
      </c>
      <c r="BF65" s="184">
        <v>2028</v>
      </c>
      <c r="BG65" s="184">
        <v>0</v>
      </c>
      <c r="BH65" s="184">
        <v>0</v>
      </c>
      <c r="BI65" s="184">
        <v>582398.76</v>
      </c>
      <c r="BJ65" s="184">
        <v>0</v>
      </c>
      <c r="BK65" s="184">
        <v>0</v>
      </c>
      <c r="BL65" s="184">
        <v>1800</v>
      </c>
      <c r="BM65" s="184">
        <v>0</v>
      </c>
      <c r="BN65" s="184">
        <v>750</v>
      </c>
      <c r="BO65" s="184">
        <v>0</v>
      </c>
      <c r="BP65" s="184">
        <v>0</v>
      </c>
      <c r="BQ65" s="184">
        <v>0</v>
      </c>
      <c r="BR65" s="184">
        <v>0</v>
      </c>
      <c r="BS65" s="184">
        <v>0</v>
      </c>
      <c r="BT65" s="184">
        <v>0</v>
      </c>
      <c r="BU65" s="184">
        <v>0</v>
      </c>
      <c r="BV65" s="184">
        <v>0</v>
      </c>
      <c r="BW65" s="184">
        <v>0</v>
      </c>
      <c r="BX65" s="184">
        <v>0</v>
      </c>
      <c r="BY65" s="184">
        <v>1000</v>
      </c>
      <c r="BZ65" s="184">
        <v>0</v>
      </c>
      <c r="CA65" s="184">
        <v>0</v>
      </c>
      <c r="CB65" s="184">
        <v>0</v>
      </c>
      <c r="CC65" s="184">
        <v>0</v>
      </c>
      <c r="CD65" s="240" t="s">
        <v>221</v>
      </c>
      <c r="CE65" s="191">
        <f t="shared" si="0"/>
        <v>623781.07000000007</v>
      </c>
      <c r="CF65" s="243"/>
    </row>
    <row r="66" spans="1:84" ht="12.6" customHeight="1" x14ac:dyDescent="0.25">
      <c r="A66" s="171" t="s">
        <v>239</v>
      </c>
      <c r="B66" s="175"/>
      <c r="C66" s="184">
        <v>0</v>
      </c>
      <c r="D66" s="184">
        <v>0</v>
      </c>
      <c r="E66" s="184">
        <v>344640.45</v>
      </c>
      <c r="F66" s="184">
        <v>0</v>
      </c>
      <c r="G66" s="184">
        <v>0</v>
      </c>
      <c r="H66" s="184">
        <v>0</v>
      </c>
      <c r="I66" s="184">
        <v>0</v>
      </c>
      <c r="J66" s="184">
        <v>0</v>
      </c>
      <c r="K66" s="184">
        <v>0</v>
      </c>
      <c r="L66" s="184">
        <v>1525</v>
      </c>
      <c r="M66" s="184">
        <v>0</v>
      </c>
      <c r="N66" s="184">
        <v>0</v>
      </c>
      <c r="O66" s="184">
        <v>0</v>
      </c>
      <c r="P66" s="184">
        <v>50910.13</v>
      </c>
      <c r="Q66" s="184">
        <v>16625.559999999998</v>
      </c>
      <c r="R66" s="184">
        <v>-6616.98</v>
      </c>
      <c r="S66" s="184">
        <v>0</v>
      </c>
      <c r="T66" s="184">
        <v>13874.76</v>
      </c>
      <c r="U66" s="184">
        <v>1744037.76</v>
      </c>
      <c r="V66" s="184">
        <v>0</v>
      </c>
      <c r="W66" s="184">
        <v>585250.82000000007</v>
      </c>
      <c r="X66" s="184">
        <v>4110</v>
      </c>
      <c r="Y66" s="184">
        <v>210880.53999999998</v>
      </c>
      <c r="Z66" s="184">
        <v>136403.42000000001</v>
      </c>
      <c r="AA66" s="184">
        <v>48711.58</v>
      </c>
      <c r="AB66" s="184">
        <v>132696.19</v>
      </c>
      <c r="AC66" s="184">
        <v>19085</v>
      </c>
      <c r="AD66" s="184">
        <v>0</v>
      </c>
      <c r="AE66" s="184">
        <v>49585.010000000009</v>
      </c>
      <c r="AF66" s="184">
        <v>0</v>
      </c>
      <c r="AG66" s="184">
        <v>130545.13</v>
      </c>
      <c r="AH66" s="184">
        <v>0</v>
      </c>
      <c r="AI66" s="184">
        <v>3668</v>
      </c>
      <c r="AJ66" s="184">
        <v>121688.80999999997</v>
      </c>
      <c r="AK66" s="184">
        <v>0</v>
      </c>
      <c r="AL66" s="184">
        <v>0</v>
      </c>
      <c r="AM66" s="184">
        <v>0</v>
      </c>
      <c r="AN66" s="184">
        <v>0</v>
      </c>
      <c r="AO66" s="184">
        <v>0</v>
      </c>
      <c r="AP66" s="184">
        <v>0</v>
      </c>
      <c r="AQ66" s="184">
        <v>0</v>
      </c>
      <c r="AR66" s="184">
        <v>0</v>
      </c>
      <c r="AS66" s="184">
        <v>0</v>
      </c>
      <c r="AT66" s="184">
        <v>0</v>
      </c>
      <c r="AU66" s="184">
        <v>0</v>
      </c>
      <c r="AV66" s="184">
        <v>0</v>
      </c>
      <c r="AW66" s="184">
        <v>0</v>
      </c>
      <c r="AX66" s="184">
        <v>0</v>
      </c>
      <c r="AY66" s="184">
        <v>130592.10999999999</v>
      </c>
      <c r="AZ66" s="184">
        <v>0</v>
      </c>
      <c r="BA66" s="184">
        <v>112348.26</v>
      </c>
      <c r="BB66" s="184">
        <v>0</v>
      </c>
      <c r="BC66" s="184">
        <v>0</v>
      </c>
      <c r="BD66" s="184">
        <v>0</v>
      </c>
      <c r="BE66" s="184">
        <v>1244591.3199999998</v>
      </c>
      <c r="BF66" s="184">
        <v>121723.04000000001</v>
      </c>
      <c r="BG66" s="184">
        <v>0</v>
      </c>
      <c r="BH66" s="184">
        <v>0</v>
      </c>
      <c r="BI66" s="184">
        <v>323.98</v>
      </c>
      <c r="BJ66" s="184">
        <v>0</v>
      </c>
      <c r="BK66" s="184">
        <v>3470.2900000000004</v>
      </c>
      <c r="BL66" s="184">
        <v>0</v>
      </c>
      <c r="BM66" s="184">
        <v>0</v>
      </c>
      <c r="BN66" s="184">
        <v>6738377.3299999982</v>
      </c>
      <c r="BO66" s="184">
        <v>0</v>
      </c>
      <c r="BP66" s="184">
        <v>0</v>
      </c>
      <c r="BQ66" s="184">
        <v>0</v>
      </c>
      <c r="BR66" s="184">
        <v>0</v>
      </c>
      <c r="BS66" s="184">
        <v>2421.7400000000002</v>
      </c>
      <c r="BT66" s="184">
        <v>0</v>
      </c>
      <c r="BU66" s="184">
        <v>0</v>
      </c>
      <c r="BV66" s="184">
        <v>0</v>
      </c>
      <c r="BW66" s="184">
        <v>13931</v>
      </c>
      <c r="BX66" s="184">
        <v>0</v>
      </c>
      <c r="BY66" s="184">
        <v>146551.49</v>
      </c>
      <c r="BZ66" s="184">
        <v>0</v>
      </c>
      <c r="CA66" s="184">
        <v>0</v>
      </c>
      <c r="CB66" s="184">
        <v>0</v>
      </c>
      <c r="CC66" s="184">
        <v>7316.6599999999962</v>
      </c>
      <c r="CD66" s="240" t="s">
        <v>221</v>
      </c>
      <c r="CE66" s="191">
        <f t="shared" si="0"/>
        <v>12129268.399999999</v>
      </c>
      <c r="CF66" s="243"/>
    </row>
    <row r="67" spans="1:84" ht="12.6" customHeight="1" x14ac:dyDescent="0.25">
      <c r="A67" s="171" t="s">
        <v>6</v>
      </c>
      <c r="B67" s="175"/>
      <c r="C67" s="191">
        <f>ROUND(C51+C52,0)</f>
        <v>0</v>
      </c>
      <c r="D67" s="191">
        <f>ROUND(D51+D52,0)</f>
        <v>4476</v>
      </c>
      <c r="E67" s="191">
        <f t="shared" ref="E67:BP67" si="3">ROUND(E51+E52,0)</f>
        <v>50477</v>
      </c>
      <c r="F67" s="191">
        <f t="shared" si="3"/>
        <v>0</v>
      </c>
      <c r="G67" s="191">
        <f t="shared" si="3"/>
        <v>0</v>
      </c>
      <c r="H67" s="191">
        <f t="shared" si="3"/>
        <v>0</v>
      </c>
      <c r="I67" s="191">
        <f t="shared" si="3"/>
        <v>0</v>
      </c>
      <c r="J67" s="191">
        <f>ROUND(J51+J52,0)</f>
        <v>0</v>
      </c>
      <c r="K67" s="191">
        <f t="shared" si="3"/>
        <v>0</v>
      </c>
      <c r="L67" s="191">
        <f t="shared" si="3"/>
        <v>0</v>
      </c>
      <c r="M67" s="191">
        <f t="shared" si="3"/>
        <v>0</v>
      </c>
      <c r="N67" s="191">
        <f t="shared" si="3"/>
        <v>0</v>
      </c>
      <c r="O67" s="191">
        <f t="shared" si="3"/>
        <v>0</v>
      </c>
      <c r="P67" s="191">
        <f t="shared" si="3"/>
        <v>97840</v>
      </c>
      <c r="Q67" s="191">
        <f t="shared" si="3"/>
        <v>0</v>
      </c>
      <c r="R67" s="191">
        <f t="shared" si="3"/>
        <v>4</v>
      </c>
      <c r="S67" s="191">
        <f t="shared" si="3"/>
        <v>332</v>
      </c>
      <c r="T67" s="191">
        <f t="shared" si="3"/>
        <v>0</v>
      </c>
      <c r="U67" s="191">
        <f t="shared" si="3"/>
        <v>120</v>
      </c>
      <c r="V67" s="191">
        <f t="shared" si="3"/>
        <v>0</v>
      </c>
      <c r="W67" s="191">
        <f t="shared" si="3"/>
        <v>0</v>
      </c>
      <c r="X67" s="191">
        <f t="shared" si="3"/>
        <v>866</v>
      </c>
      <c r="Y67" s="191">
        <f t="shared" si="3"/>
        <v>53447</v>
      </c>
      <c r="Z67" s="191">
        <f t="shared" si="3"/>
        <v>673</v>
      </c>
      <c r="AA67" s="191">
        <f t="shared" si="3"/>
        <v>141</v>
      </c>
      <c r="AB67" s="191">
        <f t="shared" si="3"/>
        <v>100315</v>
      </c>
      <c r="AC67" s="191">
        <f t="shared" si="3"/>
        <v>1494</v>
      </c>
      <c r="AD67" s="191">
        <f t="shared" si="3"/>
        <v>0</v>
      </c>
      <c r="AE67" s="191">
        <f t="shared" si="3"/>
        <v>3521</v>
      </c>
      <c r="AF67" s="191">
        <f t="shared" si="3"/>
        <v>0</v>
      </c>
      <c r="AG67" s="191">
        <f t="shared" si="3"/>
        <v>66862</v>
      </c>
      <c r="AH67" s="191">
        <f t="shared" si="3"/>
        <v>0</v>
      </c>
      <c r="AI67" s="191">
        <f t="shared" si="3"/>
        <v>0</v>
      </c>
      <c r="AJ67" s="191">
        <f t="shared" si="3"/>
        <v>10078</v>
      </c>
      <c r="AK67" s="191">
        <f t="shared" si="3"/>
        <v>0</v>
      </c>
      <c r="AL67" s="191">
        <f t="shared" si="3"/>
        <v>0</v>
      </c>
      <c r="AM67" s="191">
        <f t="shared" si="3"/>
        <v>0</v>
      </c>
      <c r="AN67" s="191">
        <f t="shared" si="3"/>
        <v>0</v>
      </c>
      <c r="AO67" s="191">
        <f t="shared" si="3"/>
        <v>0</v>
      </c>
      <c r="AP67" s="191">
        <f t="shared" si="3"/>
        <v>0</v>
      </c>
      <c r="AQ67" s="191">
        <f t="shared" si="3"/>
        <v>0</v>
      </c>
      <c r="AR67" s="191">
        <f t="shared" si="3"/>
        <v>0</v>
      </c>
      <c r="AS67" s="191">
        <f t="shared" si="3"/>
        <v>0</v>
      </c>
      <c r="AT67" s="191">
        <f t="shared" si="3"/>
        <v>0</v>
      </c>
      <c r="AU67" s="191">
        <f t="shared" si="3"/>
        <v>0</v>
      </c>
      <c r="AV67" s="191">
        <f t="shared" si="3"/>
        <v>0</v>
      </c>
      <c r="AW67" s="191">
        <f t="shared" si="3"/>
        <v>0</v>
      </c>
      <c r="AX67" s="191">
        <f t="shared" si="3"/>
        <v>0</v>
      </c>
      <c r="AY67" s="191">
        <f t="shared" si="3"/>
        <v>12773</v>
      </c>
      <c r="AZ67" s="191">
        <f>ROUND(AZ51+AZ52,0)</f>
        <v>0</v>
      </c>
      <c r="BA67" s="191">
        <f>ROUND(BA51+BA52,0)</f>
        <v>119</v>
      </c>
      <c r="BB67" s="191">
        <f t="shared" si="3"/>
        <v>0</v>
      </c>
      <c r="BC67" s="191">
        <f t="shared" si="3"/>
        <v>0</v>
      </c>
      <c r="BD67" s="191">
        <f t="shared" si="3"/>
        <v>794</v>
      </c>
      <c r="BE67" s="191">
        <f t="shared" si="3"/>
        <v>8758</v>
      </c>
      <c r="BF67" s="191">
        <f t="shared" si="3"/>
        <v>1578</v>
      </c>
      <c r="BG67" s="191">
        <f t="shared" si="3"/>
        <v>0</v>
      </c>
      <c r="BH67" s="191">
        <f t="shared" si="3"/>
        <v>0</v>
      </c>
      <c r="BI67" s="191">
        <f t="shared" si="3"/>
        <v>372</v>
      </c>
      <c r="BJ67" s="191">
        <f t="shared" si="3"/>
        <v>0</v>
      </c>
      <c r="BK67" s="191">
        <f t="shared" si="3"/>
        <v>216</v>
      </c>
      <c r="BL67" s="191">
        <f t="shared" si="3"/>
        <v>0</v>
      </c>
      <c r="BM67" s="191">
        <f t="shared" si="3"/>
        <v>0</v>
      </c>
      <c r="BN67" s="191">
        <f t="shared" si="3"/>
        <v>1186907</v>
      </c>
      <c r="BO67" s="191">
        <f t="shared" si="3"/>
        <v>0</v>
      </c>
      <c r="BP67" s="191">
        <f t="shared" si="3"/>
        <v>0</v>
      </c>
      <c r="BQ67" s="191">
        <f t="shared" ref="BQ67:CC67" si="4">ROUND(BQ51+BQ52,0)</f>
        <v>0</v>
      </c>
      <c r="BR67" s="191">
        <f t="shared" si="4"/>
        <v>79</v>
      </c>
      <c r="BS67" s="191">
        <f t="shared" si="4"/>
        <v>280</v>
      </c>
      <c r="BT67" s="191">
        <f t="shared" si="4"/>
        <v>0</v>
      </c>
      <c r="BU67" s="191">
        <f t="shared" si="4"/>
        <v>0</v>
      </c>
      <c r="BV67" s="191">
        <f t="shared" si="4"/>
        <v>0</v>
      </c>
      <c r="BW67" s="191">
        <f t="shared" si="4"/>
        <v>357</v>
      </c>
      <c r="BX67" s="191">
        <f t="shared" si="4"/>
        <v>0</v>
      </c>
      <c r="BY67" s="191">
        <f t="shared" si="4"/>
        <v>63</v>
      </c>
      <c r="BZ67" s="191">
        <f t="shared" si="4"/>
        <v>0</v>
      </c>
      <c r="CA67" s="191">
        <f t="shared" si="4"/>
        <v>0</v>
      </c>
      <c r="CB67" s="191">
        <f t="shared" si="4"/>
        <v>0</v>
      </c>
      <c r="CC67" s="191">
        <f t="shared" si="4"/>
        <v>205</v>
      </c>
      <c r="CD67" s="240" t="s">
        <v>221</v>
      </c>
      <c r="CE67" s="191">
        <f t="shared" si="0"/>
        <v>1603147</v>
      </c>
      <c r="CF67" s="243"/>
    </row>
    <row r="68" spans="1:84" ht="12.6" customHeight="1" x14ac:dyDescent="0.25">
      <c r="A68" s="171" t="s">
        <v>240</v>
      </c>
      <c r="B68" s="175"/>
      <c r="C68" s="184">
        <v>0</v>
      </c>
      <c r="D68" s="184">
        <v>0</v>
      </c>
      <c r="E68" s="184">
        <v>12882.099999999997</v>
      </c>
      <c r="F68" s="184">
        <v>0</v>
      </c>
      <c r="G68" s="184">
        <v>0</v>
      </c>
      <c r="H68" s="184">
        <v>0</v>
      </c>
      <c r="I68" s="184">
        <v>0</v>
      </c>
      <c r="J68" s="184">
        <v>0</v>
      </c>
      <c r="K68" s="184">
        <v>0</v>
      </c>
      <c r="L68" s="184">
        <v>0</v>
      </c>
      <c r="M68" s="184">
        <v>0</v>
      </c>
      <c r="N68" s="184">
        <v>0</v>
      </c>
      <c r="O68" s="184">
        <v>0</v>
      </c>
      <c r="P68" s="184">
        <v>7777.49</v>
      </c>
      <c r="Q68" s="184">
        <v>0</v>
      </c>
      <c r="R68" s="184">
        <v>0</v>
      </c>
      <c r="S68" s="184">
        <v>0</v>
      </c>
      <c r="T68" s="184">
        <v>0</v>
      </c>
      <c r="U68" s="184">
        <v>0</v>
      </c>
      <c r="V68" s="184">
        <v>0</v>
      </c>
      <c r="W68" s="184">
        <v>0</v>
      </c>
      <c r="X68" s="184">
        <v>0</v>
      </c>
      <c r="Y68" s="184">
        <v>0</v>
      </c>
      <c r="Z68" s="184">
        <v>0</v>
      </c>
      <c r="AA68" s="184">
        <v>0</v>
      </c>
      <c r="AB68" s="184">
        <v>10671.39</v>
      </c>
      <c r="AC68" s="184">
        <v>802.03</v>
      </c>
      <c r="AD68" s="184">
        <v>0</v>
      </c>
      <c r="AE68" s="184">
        <v>0</v>
      </c>
      <c r="AF68" s="184">
        <v>0</v>
      </c>
      <c r="AG68" s="184">
        <v>0</v>
      </c>
      <c r="AH68" s="184">
        <v>0</v>
      </c>
      <c r="AI68" s="184">
        <v>0</v>
      </c>
      <c r="AJ68" s="184">
        <v>199122.05999999997</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0</v>
      </c>
      <c r="BD68" s="184">
        <v>0</v>
      </c>
      <c r="BE68" s="184">
        <v>1239.08</v>
      </c>
      <c r="BF68" s="184">
        <v>0</v>
      </c>
      <c r="BG68" s="184">
        <v>0</v>
      </c>
      <c r="BH68" s="184">
        <v>0</v>
      </c>
      <c r="BI68" s="184">
        <v>0</v>
      </c>
      <c r="BJ68" s="184">
        <v>0</v>
      </c>
      <c r="BK68" s="184">
        <v>0</v>
      </c>
      <c r="BL68" s="184">
        <v>0</v>
      </c>
      <c r="BM68" s="184">
        <v>0</v>
      </c>
      <c r="BN68" s="184">
        <v>427190.02999999997</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-72487.56</v>
      </c>
      <c r="CD68" s="240" t="s">
        <v>221</v>
      </c>
      <c r="CE68" s="191">
        <f t="shared" si="0"/>
        <v>587196.61999999988</v>
      </c>
      <c r="CF68" s="243"/>
    </row>
    <row r="69" spans="1:84" ht="12.6" customHeight="1" x14ac:dyDescent="0.25">
      <c r="A69" s="171" t="s">
        <v>241</v>
      </c>
      <c r="B69" s="175"/>
      <c r="C69" s="184">
        <v>0</v>
      </c>
      <c r="D69" s="184">
        <v>0</v>
      </c>
      <c r="E69" s="184">
        <v>726.76</v>
      </c>
      <c r="F69" s="184">
        <v>0</v>
      </c>
      <c r="G69" s="184">
        <v>0</v>
      </c>
      <c r="H69" s="184">
        <v>0</v>
      </c>
      <c r="I69" s="184">
        <v>0</v>
      </c>
      <c r="J69" s="184">
        <v>0</v>
      </c>
      <c r="K69" s="184">
        <v>0</v>
      </c>
      <c r="L69" s="184">
        <v>0</v>
      </c>
      <c r="M69" s="184">
        <v>0</v>
      </c>
      <c r="N69" s="184">
        <v>0</v>
      </c>
      <c r="O69" s="184">
        <v>0</v>
      </c>
      <c r="P69" s="184">
        <v>10275.99</v>
      </c>
      <c r="Q69" s="184">
        <v>0</v>
      </c>
      <c r="R69" s="184">
        <v>47.84</v>
      </c>
      <c r="S69" s="184">
        <v>51.480000000000004</v>
      </c>
      <c r="T69" s="184">
        <v>1375.7599999999998</v>
      </c>
      <c r="U69" s="184">
        <v>0</v>
      </c>
      <c r="V69" s="184">
        <v>0</v>
      </c>
      <c r="W69" s="184">
        <v>87.53</v>
      </c>
      <c r="X69" s="184">
        <v>137.18</v>
      </c>
      <c r="Y69" s="184">
        <v>812.74000000000069</v>
      </c>
      <c r="Z69" s="184">
        <v>746.90000000000055</v>
      </c>
      <c r="AA69" s="184">
        <v>13.760000000000218</v>
      </c>
      <c r="AB69" s="184">
        <v>8382.26</v>
      </c>
      <c r="AC69" s="184">
        <v>377.58000000000004</v>
      </c>
      <c r="AD69" s="184">
        <v>0</v>
      </c>
      <c r="AE69" s="184">
        <v>2481.94</v>
      </c>
      <c r="AF69" s="184">
        <v>0</v>
      </c>
      <c r="AG69" s="184">
        <v>3474.61</v>
      </c>
      <c r="AH69" s="184">
        <v>0</v>
      </c>
      <c r="AI69" s="184">
        <v>221.35999999999999</v>
      </c>
      <c r="AJ69" s="184">
        <v>46304.240000000005</v>
      </c>
      <c r="AK69" s="184">
        <v>0</v>
      </c>
      <c r="AL69" s="184">
        <v>0</v>
      </c>
      <c r="AM69" s="184">
        <v>0</v>
      </c>
      <c r="AN69" s="184">
        <v>0</v>
      </c>
      <c r="AO69" s="184">
        <v>0</v>
      </c>
      <c r="AP69" s="184">
        <v>0</v>
      </c>
      <c r="AQ69" s="184">
        <v>0</v>
      </c>
      <c r="AR69" s="184">
        <v>0</v>
      </c>
      <c r="AS69" s="184">
        <v>0</v>
      </c>
      <c r="AT69" s="184">
        <v>0</v>
      </c>
      <c r="AU69" s="184">
        <v>0</v>
      </c>
      <c r="AV69" s="184">
        <v>0</v>
      </c>
      <c r="AW69" s="184">
        <v>0</v>
      </c>
      <c r="AX69" s="184">
        <v>0</v>
      </c>
      <c r="AY69" s="184">
        <v>1302.4900000000002</v>
      </c>
      <c r="AZ69" s="184">
        <v>0</v>
      </c>
      <c r="BA69" s="184">
        <v>1045.17</v>
      </c>
      <c r="BB69" s="184">
        <v>0</v>
      </c>
      <c r="BC69" s="184">
        <v>0</v>
      </c>
      <c r="BD69" s="184">
        <v>0</v>
      </c>
      <c r="BE69" s="184">
        <v>744.94</v>
      </c>
      <c r="BF69" s="184">
        <v>300.58</v>
      </c>
      <c r="BG69" s="184">
        <v>0</v>
      </c>
      <c r="BH69" s="184">
        <v>0</v>
      </c>
      <c r="BI69" s="184">
        <v>0</v>
      </c>
      <c r="BJ69" s="184">
        <v>0</v>
      </c>
      <c r="BK69" s="184">
        <v>0</v>
      </c>
      <c r="BL69" s="184">
        <v>0</v>
      </c>
      <c r="BM69" s="184">
        <v>0</v>
      </c>
      <c r="BN69" s="184">
        <v>89489.21</v>
      </c>
      <c r="BO69" s="184">
        <v>0</v>
      </c>
      <c r="BP69" s="184">
        <v>0</v>
      </c>
      <c r="BQ69" s="184">
        <v>0</v>
      </c>
      <c r="BR69" s="184">
        <v>0</v>
      </c>
      <c r="BS69" s="184">
        <v>38.58</v>
      </c>
      <c r="BT69" s="184">
        <v>804.97</v>
      </c>
      <c r="BU69" s="184">
        <v>0</v>
      </c>
      <c r="BV69" s="184">
        <v>0</v>
      </c>
      <c r="BW69" s="184">
        <v>2571.87</v>
      </c>
      <c r="BX69" s="184">
        <v>0</v>
      </c>
      <c r="BY69" s="184">
        <v>1992.32</v>
      </c>
      <c r="BZ69" s="184">
        <v>0</v>
      </c>
      <c r="CA69" s="184">
        <v>0</v>
      </c>
      <c r="CB69" s="184">
        <v>0</v>
      </c>
      <c r="CC69" s="184">
        <v>15846.769999999999</v>
      </c>
      <c r="CD69" s="184">
        <v>692755.16</v>
      </c>
      <c r="CE69" s="191">
        <f t="shared" si="0"/>
        <v>882409.99</v>
      </c>
      <c r="CF69" s="243"/>
    </row>
    <row r="70" spans="1:84" ht="12.6" customHeight="1" x14ac:dyDescent="0.25">
      <c r="A70" s="171" t="s">
        <v>242</v>
      </c>
      <c r="B70" s="175"/>
      <c r="C70" s="184">
        <v>0</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c r="Z70" s="184">
        <v>0</v>
      </c>
      <c r="AA70" s="184">
        <v>0</v>
      </c>
      <c r="AB70" s="184">
        <v>-73.239999999999995</v>
      </c>
      <c r="AC70" s="184">
        <v>0</v>
      </c>
      <c r="AD70" s="184">
        <v>0</v>
      </c>
      <c r="AE70" s="184">
        <v>0</v>
      </c>
      <c r="AF70" s="184">
        <v>0</v>
      </c>
      <c r="AG70" s="184">
        <v>0</v>
      </c>
      <c r="AH70" s="184">
        <v>0</v>
      </c>
      <c r="AI70" s="184">
        <v>0</v>
      </c>
      <c r="AJ70" s="184">
        <v>3460</v>
      </c>
      <c r="AK70" s="184">
        <v>0</v>
      </c>
      <c r="AL70" s="184">
        <v>0</v>
      </c>
      <c r="AM70" s="184">
        <v>0</v>
      </c>
      <c r="AN70" s="184">
        <v>0</v>
      </c>
      <c r="AO70" s="184">
        <v>0</v>
      </c>
      <c r="AP70" s="184">
        <v>0</v>
      </c>
      <c r="AQ70" s="184">
        <v>0</v>
      </c>
      <c r="AR70" s="184">
        <v>0</v>
      </c>
      <c r="AS70" s="184">
        <v>0</v>
      </c>
      <c r="AT70" s="184">
        <v>0</v>
      </c>
      <c r="AU70" s="184">
        <v>0</v>
      </c>
      <c r="AV70" s="184">
        <v>0</v>
      </c>
      <c r="AW70" s="184">
        <v>0</v>
      </c>
      <c r="AX70" s="184">
        <v>0</v>
      </c>
      <c r="AY70" s="184">
        <v>1042.3600000000001</v>
      </c>
      <c r="AZ70" s="184">
        <v>0</v>
      </c>
      <c r="BA70" s="184">
        <v>0</v>
      </c>
      <c r="BB70" s="184">
        <v>0</v>
      </c>
      <c r="BC70" s="184">
        <v>0</v>
      </c>
      <c r="BD70" s="184">
        <v>0</v>
      </c>
      <c r="BE70" s="184">
        <v>16912.899999999998</v>
      </c>
      <c r="BF70" s="184">
        <v>0</v>
      </c>
      <c r="BG70" s="184">
        <v>0</v>
      </c>
      <c r="BH70" s="184">
        <v>0</v>
      </c>
      <c r="BI70" s="184">
        <v>0</v>
      </c>
      <c r="BJ70" s="184">
        <v>0</v>
      </c>
      <c r="BK70" s="184">
        <v>0</v>
      </c>
      <c r="BL70" s="184">
        <v>0</v>
      </c>
      <c r="BM70" s="184">
        <v>0</v>
      </c>
      <c r="BN70" s="184">
        <v>-1225.52</v>
      </c>
      <c r="BO70" s="184">
        <v>0</v>
      </c>
      <c r="BP70" s="184">
        <v>0</v>
      </c>
      <c r="BQ70" s="184">
        <v>0</v>
      </c>
      <c r="BR70" s="184">
        <v>0</v>
      </c>
      <c r="BS70" s="184">
        <v>0</v>
      </c>
      <c r="BT70" s="184">
        <v>0</v>
      </c>
      <c r="BU70" s="184">
        <v>0</v>
      </c>
      <c r="BV70" s="184">
        <v>0</v>
      </c>
      <c r="BW70" s="184">
        <v>0</v>
      </c>
      <c r="BX70" s="184">
        <v>0</v>
      </c>
      <c r="BY70" s="184">
        <v>3252.8</v>
      </c>
      <c r="BZ70" s="184">
        <v>0</v>
      </c>
      <c r="CA70" s="184">
        <v>0</v>
      </c>
      <c r="CB70" s="184">
        <v>0</v>
      </c>
      <c r="CC70" s="184">
        <v>12125.19</v>
      </c>
      <c r="CD70" s="184">
        <v>436094.52</v>
      </c>
      <c r="CE70" s="191">
        <f t="shared" si="0"/>
        <v>471589.01</v>
      </c>
      <c r="CF70" s="243"/>
    </row>
    <row r="71" spans="1:84" ht="12.6" customHeight="1" x14ac:dyDescent="0.25">
      <c r="A71" s="171" t="s">
        <v>243</v>
      </c>
      <c r="B71" s="175"/>
      <c r="C71" s="191">
        <f>SUM(C61:C68)+C69-C70</f>
        <v>0</v>
      </c>
      <c r="D71" s="191">
        <f t="shared" ref="D71:AI71" si="5">SUM(D61:D69)-D70</f>
        <v>4476</v>
      </c>
      <c r="E71" s="191">
        <f t="shared" si="5"/>
        <v>3255697.7199999997</v>
      </c>
      <c r="F71" s="191">
        <f t="shared" si="5"/>
        <v>0</v>
      </c>
      <c r="G71" s="191">
        <f t="shared" si="5"/>
        <v>0</v>
      </c>
      <c r="H71" s="191">
        <f t="shared" si="5"/>
        <v>0</v>
      </c>
      <c r="I71" s="191">
        <f t="shared" si="5"/>
        <v>0</v>
      </c>
      <c r="J71" s="191">
        <f t="shared" si="5"/>
        <v>0</v>
      </c>
      <c r="K71" s="191">
        <f t="shared" si="5"/>
        <v>0</v>
      </c>
      <c r="L71" s="191">
        <f t="shared" si="5"/>
        <v>1555</v>
      </c>
      <c r="M71" s="191">
        <f t="shared" si="5"/>
        <v>0</v>
      </c>
      <c r="N71" s="191">
        <f t="shared" si="5"/>
        <v>738023.06</v>
      </c>
      <c r="O71" s="191">
        <f t="shared" si="5"/>
        <v>0</v>
      </c>
      <c r="P71" s="191">
        <f t="shared" si="5"/>
        <v>1604053.2399999998</v>
      </c>
      <c r="Q71" s="191">
        <f t="shared" si="5"/>
        <v>341908.68</v>
      </c>
      <c r="R71" s="191">
        <f t="shared" si="5"/>
        <v>476678.66999999993</v>
      </c>
      <c r="S71" s="191">
        <f t="shared" si="5"/>
        <v>68149.41</v>
      </c>
      <c r="T71" s="191">
        <f t="shared" si="5"/>
        <v>1053201.8099999998</v>
      </c>
      <c r="U71" s="191">
        <f t="shared" si="5"/>
        <v>1786090.91</v>
      </c>
      <c r="V71" s="191">
        <f t="shared" si="5"/>
        <v>0</v>
      </c>
      <c r="W71" s="191">
        <f t="shared" si="5"/>
        <v>599028.17000000004</v>
      </c>
      <c r="X71" s="191">
        <f t="shared" si="5"/>
        <v>357792.88</v>
      </c>
      <c r="Y71" s="191">
        <f t="shared" si="5"/>
        <v>1299014.29</v>
      </c>
      <c r="Z71" s="191">
        <f t="shared" si="5"/>
        <v>1111181.1100000001</v>
      </c>
      <c r="AA71" s="191">
        <f t="shared" si="5"/>
        <v>226541.14999999997</v>
      </c>
      <c r="AB71" s="191">
        <f t="shared" si="5"/>
        <v>4586141.66</v>
      </c>
      <c r="AC71" s="191">
        <f t="shared" si="5"/>
        <v>1046128.98</v>
      </c>
      <c r="AD71" s="191">
        <f t="shared" si="5"/>
        <v>0</v>
      </c>
      <c r="AE71" s="191">
        <f t="shared" si="5"/>
        <v>863357.50999999989</v>
      </c>
      <c r="AF71" s="191">
        <f t="shared" si="5"/>
        <v>0</v>
      </c>
      <c r="AG71" s="191">
        <f t="shared" si="5"/>
        <v>2739913.66</v>
      </c>
      <c r="AH71" s="191">
        <f t="shared" si="5"/>
        <v>0</v>
      </c>
      <c r="AI71" s="191">
        <f t="shared" si="5"/>
        <v>211814.58</v>
      </c>
      <c r="AJ71" s="191">
        <f t="shared" ref="AJ71:BO71" si="6">SUM(AJ61:AJ69)-AJ70</f>
        <v>6112199.1899999985</v>
      </c>
      <c r="AK71" s="191">
        <f t="shared" si="6"/>
        <v>0</v>
      </c>
      <c r="AL71" s="191">
        <f t="shared" si="6"/>
        <v>628.26</v>
      </c>
      <c r="AM71" s="191">
        <f t="shared" si="6"/>
        <v>0</v>
      </c>
      <c r="AN71" s="191">
        <f t="shared" si="6"/>
        <v>0</v>
      </c>
      <c r="AO71" s="191">
        <f t="shared" si="6"/>
        <v>0</v>
      </c>
      <c r="AP71" s="191">
        <f t="shared" si="6"/>
        <v>0</v>
      </c>
      <c r="AQ71" s="191">
        <f t="shared" si="6"/>
        <v>0</v>
      </c>
      <c r="AR71" s="191">
        <f t="shared" si="6"/>
        <v>0</v>
      </c>
      <c r="AS71" s="191">
        <f t="shared" si="6"/>
        <v>0</v>
      </c>
      <c r="AT71" s="191">
        <f t="shared" si="6"/>
        <v>0</v>
      </c>
      <c r="AU71" s="191">
        <f t="shared" si="6"/>
        <v>0</v>
      </c>
      <c r="AV71" s="191">
        <f t="shared" si="6"/>
        <v>0</v>
      </c>
      <c r="AW71" s="191">
        <f t="shared" si="6"/>
        <v>0</v>
      </c>
      <c r="AX71" s="191">
        <f t="shared" si="6"/>
        <v>0</v>
      </c>
      <c r="AY71" s="191">
        <f t="shared" si="6"/>
        <v>756442.24999999988</v>
      </c>
      <c r="AZ71" s="191">
        <f t="shared" si="6"/>
        <v>0</v>
      </c>
      <c r="BA71" s="191">
        <f t="shared" si="6"/>
        <v>244345.29</v>
      </c>
      <c r="BB71" s="191">
        <f t="shared" si="6"/>
        <v>211830.31000000003</v>
      </c>
      <c r="BC71" s="191">
        <f t="shared" si="6"/>
        <v>0</v>
      </c>
      <c r="BD71" s="191">
        <f t="shared" si="6"/>
        <v>1358.7</v>
      </c>
      <c r="BE71" s="191">
        <f t="shared" si="6"/>
        <v>1760327</v>
      </c>
      <c r="BF71" s="191">
        <f t="shared" si="6"/>
        <v>642837.83000000007</v>
      </c>
      <c r="BG71" s="191">
        <f t="shared" si="6"/>
        <v>106319.05000000002</v>
      </c>
      <c r="BH71" s="191">
        <f t="shared" si="6"/>
        <v>0</v>
      </c>
      <c r="BI71" s="191">
        <f t="shared" si="6"/>
        <v>583094.74</v>
      </c>
      <c r="BJ71" s="191">
        <f t="shared" si="6"/>
        <v>0</v>
      </c>
      <c r="BK71" s="191">
        <f t="shared" si="6"/>
        <v>3686.2900000000004</v>
      </c>
      <c r="BL71" s="191">
        <f t="shared" si="6"/>
        <v>247801.66999999998</v>
      </c>
      <c r="BM71" s="191">
        <f t="shared" si="6"/>
        <v>0</v>
      </c>
      <c r="BN71" s="191">
        <f t="shared" si="6"/>
        <v>8945127.4199999981</v>
      </c>
      <c r="BO71" s="191">
        <f t="shared" si="6"/>
        <v>0</v>
      </c>
      <c r="BP71" s="191">
        <f t="shared" ref="BP71:CC71" si="7">SUM(BP61:BP69)-BP70</f>
        <v>0</v>
      </c>
      <c r="BQ71" s="191">
        <f t="shared" si="7"/>
        <v>0</v>
      </c>
      <c r="BR71" s="191">
        <f t="shared" si="7"/>
        <v>8118.9599999999991</v>
      </c>
      <c r="BS71" s="191">
        <f t="shared" si="7"/>
        <v>51542.51</v>
      </c>
      <c r="BT71" s="191">
        <f t="shared" si="7"/>
        <v>49370.390000000007</v>
      </c>
      <c r="BU71" s="191">
        <f t="shared" si="7"/>
        <v>0</v>
      </c>
      <c r="BV71" s="191">
        <f t="shared" si="7"/>
        <v>0</v>
      </c>
      <c r="BW71" s="191">
        <f t="shared" si="7"/>
        <v>137442.78</v>
      </c>
      <c r="BX71" s="191">
        <f t="shared" si="7"/>
        <v>0</v>
      </c>
      <c r="BY71" s="191">
        <f t="shared" si="7"/>
        <v>1079388.4000000001</v>
      </c>
      <c r="BZ71" s="191">
        <f t="shared" si="7"/>
        <v>0</v>
      </c>
      <c r="CA71" s="191">
        <f t="shared" si="7"/>
        <v>0</v>
      </c>
      <c r="CB71" s="191">
        <f t="shared" si="7"/>
        <v>0</v>
      </c>
      <c r="CC71" s="191">
        <f t="shared" si="7"/>
        <v>-56953.030000000006</v>
      </c>
      <c r="CD71" s="236">
        <f>CD69-CD70</f>
        <v>256660.64</v>
      </c>
      <c r="CE71" s="191">
        <f>SUM(CE61:CE69)-CE70</f>
        <v>43512317.139999993</v>
      </c>
      <c r="CF71" s="243"/>
    </row>
    <row r="72" spans="1:84" ht="12.6" customHeight="1" x14ac:dyDescent="0.25">
      <c r="A72" s="171" t="s">
        <v>244</v>
      </c>
      <c r="B72" s="175"/>
      <c r="C72" s="240" t="s">
        <v>221</v>
      </c>
      <c r="D72" s="240" t="s">
        <v>221</v>
      </c>
      <c r="E72" s="240" t="s">
        <v>221</v>
      </c>
      <c r="F72" s="240" t="s">
        <v>221</v>
      </c>
      <c r="G72" s="240" t="s">
        <v>221</v>
      </c>
      <c r="H72" s="240" t="s">
        <v>221</v>
      </c>
      <c r="I72" s="240" t="s">
        <v>221</v>
      </c>
      <c r="J72" s="240" t="s">
        <v>221</v>
      </c>
      <c r="K72" s="244" t="s">
        <v>221</v>
      </c>
      <c r="L72" s="240" t="s">
        <v>221</v>
      </c>
      <c r="M72" s="240" t="s">
        <v>221</v>
      </c>
      <c r="N72" s="240" t="s">
        <v>221</v>
      </c>
      <c r="O72" s="240" t="s">
        <v>221</v>
      </c>
      <c r="P72" s="240" t="s">
        <v>221</v>
      </c>
      <c r="Q72" s="240" t="s">
        <v>221</v>
      </c>
      <c r="R72" s="240" t="s">
        <v>221</v>
      </c>
      <c r="S72" s="240" t="s">
        <v>221</v>
      </c>
      <c r="T72" s="240" t="s">
        <v>221</v>
      </c>
      <c r="U72" s="240" t="s">
        <v>221</v>
      </c>
      <c r="V72" s="240" t="s">
        <v>221</v>
      </c>
      <c r="W72" s="240" t="s">
        <v>221</v>
      </c>
      <c r="X72" s="240" t="s">
        <v>221</v>
      </c>
      <c r="Y72" s="240" t="s">
        <v>221</v>
      </c>
      <c r="Z72" s="240" t="s">
        <v>221</v>
      </c>
      <c r="AA72" s="240" t="s">
        <v>221</v>
      </c>
      <c r="AB72" s="240" t="s">
        <v>221</v>
      </c>
      <c r="AC72" s="240" t="s">
        <v>221</v>
      </c>
      <c r="AD72" s="240" t="s">
        <v>221</v>
      </c>
      <c r="AE72" s="240" t="s">
        <v>221</v>
      </c>
      <c r="AF72" s="240" t="s">
        <v>221</v>
      </c>
      <c r="AG72" s="240" t="s">
        <v>221</v>
      </c>
      <c r="AH72" s="240" t="s">
        <v>221</v>
      </c>
      <c r="AI72" s="240" t="s">
        <v>221</v>
      </c>
      <c r="AJ72" s="240" t="s">
        <v>221</v>
      </c>
      <c r="AK72" s="240" t="s">
        <v>221</v>
      </c>
      <c r="AL72" s="240" t="s">
        <v>221</v>
      </c>
      <c r="AM72" s="240" t="s">
        <v>221</v>
      </c>
      <c r="AN72" s="240" t="s">
        <v>221</v>
      </c>
      <c r="AO72" s="240" t="s">
        <v>221</v>
      </c>
      <c r="AP72" s="240" t="s">
        <v>221</v>
      </c>
      <c r="AQ72" s="240" t="s">
        <v>221</v>
      </c>
      <c r="AR72" s="240" t="s">
        <v>221</v>
      </c>
      <c r="AS72" s="240" t="s">
        <v>221</v>
      </c>
      <c r="AT72" s="240" t="s">
        <v>221</v>
      </c>
      <c r="AU72" s="240" t="s">
        <v>221</v>
      </c>
      <c r="AV72" s="240" t="s">
        <v>221</v>
      </c>
      <c r="AW72" s="240" t="s">
        <v>221</v>
      </c>
      <c r="AX72" s="240" t="s">
        <v>221</v>
      </c>
      <c r="AY72" s="240" t="s">
        <v>221</v>
      </c>
      <c r="AZ72" s="240" t="s">
        <v>221</v>
      </c>
      <c r="BA72" s="240" t="s">
        <v>221</v>
      </c>
      <c r="BB72" s="240" t="s">
        <v>221</v>
      </c>
      <c r="BC72" s="240" t="s">
        <v>221</v>
      </c>
      <c r="BD72" s="240" t="s">
        <v>221</v>
      </c>
      <c r="BE72" s="240" t="s">
        <v>221</v>
      </c>
      <c r="BF72" s="240" t="s">
        <v>221</v>
      </c>
      <c r="BG72" s="240" t="s">
        <v>221</v>
      </c>
      <c r="BH72" s="240" t="s">
        <v>221</v>
      </c>
      <c r="BI72" s="240" t="s">
        <v>221</v>
      </c>
      <c r="BJ72" s="240" t="s">
        <v>221</v>
      </c>
      <c r="BK72" s="240" t="s">
        <v>221</v>
      </c>
      <c r="BL72" s="240" t="s">
        <v>221</v>
      </c>
      <c r="BM72" s="240" t="s">
        <v>221</v>
      </c>
      <c r="BN72" s="240" t="s">
        <v>221</v>
      </c>
      <c r="BO72" s="240" t="s">
        <v>221</v>
      </c>
      <c r="BP72" s="240" t="s">
        <v>221</v>
      </c>
      <c r="BQ72" s="240" t="s">
        <v>221</v>
      </c>
      <c r="BR72" s="240" t="s">
        <v>221</v>
      </c>
      <c r="BS72" s="240" t="s">
        <v>221</v>
      </c>
      <c r="BT72" s="240" t="s">
        <v>221</v>
      </c>
      <c r="BU72" s="240" t="s">
        <v>221</v>
      </c>
      <c r="BV72" s="240" t="s">
        <v>221</v>
      </c>
      <c r="BW72" s="240" t="s">
        <v>221</v>
      </c>
      <c r="BX72" s="240" t="s">
        <v>221</v>
      </c>
      <c r="BY72" s="240" t="s">
        <v>221</v>
      </c>
      <c r="BZ72" s="240" t="s">
        <v>221</v>
      </c>
      <c r="CA72" s="240" t="s">
        <v>221</v>
      </c>
      <c r="CB72" s="240" t="s">
        <v>221</v>
      </c>
      <c r="CC72" s="240" t="s">
        <v>221</v>
      </c>
      <c r="CD72" s="240" t="s">
        <v>221</v>
      </c>
      <c r="CE72" s="184">
        <v>0</v>
      </c>
      <c r="CF72" s="243"/>
    </row>
    <row r="73" spans="1:84" ht="12.6" customHeight="1" x14ac:dyDescent="0.25">
      <c r="A73" s="171" t="s">
        <v>245</v>
      </c>
      <c r="B73" s="175"/>
      <c r="C73" s="184">
        <v>0</v>
      </c>
      <c r="D73" s="184">
        <v>0</v>
      </c>
      <c r="E73" s="184">
        <v>8967124.5999999996</v>
      </c>
      <c r="F73" s="184">
        <v>0</v>
      </c>
      <c r="G73" s="184">
        <v>0</v>
      </c>
      <c r="H73" s="184">
        <v>0</v>
      </c>
      <c r="I73" s="184">
        <v>0</v>
      </c>
      <c r="J73" s="184">
        <v>0</v>
      </c>
      <c r="K73" s="184">
        <v>0</v>
      </c>
      <c r="L73" s="184">
        <v>1334907</v>
      </c>
      <c r="M73" s="184">
        <v>0</v>
      </c>
      <c r="N73" s="184">
        <v>0</v>
      </c>
      <c r="O73" s="184">
        <v>0</v>
      </c>
      <c r="P73" s="184">
        <v>653721</v>
      </c>
      <c r="Q73" s="184">
        <v>73376</v>
      </c>
      <c r="R73" s="184">
        <v>206006</v>
      </c>
      <c r="S73" s="184">
        <v>0</v>
      </c>
      <c r="T73" s="184">
        <v>2004</v>
      </c>
      <c r="U73" s="184">
        <v>1467941.4</v>
      </c>
      <c r="V73" s="184">
        <v>0</v>
      </c>
      <c r="W73" s="184">
        <v>220405.94999999998</v>
      </c>
      <c r="X73" s="184">
        <v>756696.45000000007</v>
      </c>
      <c r="Y73" s="184">
        <v>431009.22</v>
      </c>
      <c r="Z73" s="184">
        <v>0</v>
      </c>
      <c r="AA73" s="184">
        <v>50391.149999999994</v>
      </c>
      <c r="AB73" s="184">
        <v>2111461.2000000002</v>
      </c>
      <c r="AC73" s="184">
        <v>701922</v>
      </c>
      <c r="AD73" s="184">
        <v>0</v>
      </c>
      <c r="AE73" s="184">
        <v>293843.77</v>
      </c>
      <c r="AF73" s="184">
        <v>0</v>
      </c>
      <c r="AG73" s="184">
        <v>799003</v>
      </c>
      <c r="AH73" s="184">
        <v>0</v>
      </c>
      <c r="AI73" s="184">
        <v>921</v>
      </c>
      <c r="AJ73" s="184">
        <v>125</v>
      </c>
      <c r="AK73" s="184">
        <v>0</v>
      </c>
      <c r="AL73" s="184">
        <v>0</v>
      </c>
      <c r="AM73" s="184">
        <v>0</v>
      </c>
      <c r="AN73" s="184">
        <v>0</v>
      </c>
      <c r="AO73" s="184">
        <v>0</v>
      </c>
      <c r="AP73" s="184">
        <v>0</v>
      </c>
      <c r="AQ73" s="184">
        <v>0</v>
      </c>
      <c r="AR73" s="184">
        <v>0</v>
      </c>
      <c r="AS73" s="184">
        <v>0</v>
      </c>
      <c r="AT73" s="184">
        <v>0</v>
      </c>
      <c r="AU73" s="184">
        <v>0</v>
      </c>
      <c r="AV73" s="184">
        <v>0</v>
      </c>
      <c r="AW73" s="240" t="s">
        <v>221</v>
      </c>
      <c r="AX73" s="240" t="s">
        <v>221</v>
      </c>
      <c r="AY73" s="240" t="s">
        <v>221</v>
      </c>
      <c r="AZ73" s="240" t="s">
        <v>221</v>
      </c>
      <c r="BA73" s="240" t="s">
        <v>221</v>
      </c>
      <c r="BB73" s="240" t="s">
        <v>221</v>
      </c>
      <c r="BC73" s="240" t="s">
        <v>221</v>
      </c>
      <c r="BD73" s="240" t="s">
        <v>221</v>
      </c>
      <c r="BE73" s="240" t="s">
        <v>221</v>
      </c>
      <c r="BF73" s="240" t="s">
        <v>221</v>
      </c>
      <c r="BG73" s="240" t="s">
        <v>221</v>
      </c>
      <c r="BH73" s="240" t="s">
        <v>221</v>
      </c>
      <c r="BI73" s="240" t="s">
        <v>221</v>
      </c>
      <c r="BJ73" s="240" t="s">
        <v>221</v>
      </c>
      <c r="BK73" s="240" t="s">
        <v>221</v>
      </c>
      <c r="BL73" s="240" t="s">
        <v>221</v>
      </c>
      <c r="BM73" s="240" t="s">
        <v>221</v>
      </c>
      <c r="BN73" s="240" t="s">
        <v>221</v>
      </c>
      <c r="BO73" s="240" t="s">
        <v>221</v>
      </c>
      <c r="BP73" s="240" t="s">
        <v>221</v>
      </c>
      <c r="BQ73" s="240" t="s">
        <v>221</v>
      </c>
      <c r="BR73" s="240" t="s">
        <v>221</v>
      </c>
      <c r="BS73" s="240" t="s">
        <v>221</v>
      </c>
      <c r="BT73" s="240" t="s">
        <v>221</v>
      </c>
      <c r="BU73" s="240" t="s">
        <v>221</v>
      </c>
      <c r="BV73" s="240" t="s">
        <v>221</v>
      </c>
      <c r="BW73" s="240" t="s">
        <v>221</v>
      </c>
      <c r="BX73" s="240" t="s">
        <v>221</v>
      </c>
      <c r="BY73" s="240" t="s">
        <v>221</v>
      </c>
      <c r="BZ73" s="240" t="s">
        <v>221</v>
      </c>
      <c r="CA73" s="240" t="s">
        <v>221</v>
      </c>
      <c r="CB73" s="240" t="s">
        <v>221</v>
      </c>
      <c r="CC73" s="240" t="s">
        <v>221</v>
      </c>
      <c r="CD73" s="240" t="s">
        <v>221</v>
      </c>
      <c r="CE73" s="191">
        <f t="shared" ref="CE73:CE80" si="8">SUM(C73:CD73)</f>
        <v>18070858.739999998</v>
      </c>
      <c r="CF73" s="243"/>
    </row>
    <row r="74" spans="1:84" ht="12.6" customHeight="1" x14ac:dyDescent="0.25">
      <c r="A74" s="171" t="s">
        <v>246</v>
      </c>
      <c r="B74" s="175"/>
      <c r="C74" s="184">
        <v>0</v>
      </c>
      <c r="D74" s="184">
        <v>0</v>
      </c>
      <c r="E74" s="184">
        <v>1414102</v>
      </c>
      <c r="F74" s="184">
        <v>0</v>
      </c>
      <c r="G74" s="184">
        <v>0</v>
      </c>
      <c r="H74" s="184">
        <v>0</v>
      </c>
      <c r="I74" s="184">
        <v>0</v>
      </c>
      <c r="J74" s="184">
        <v>0</v>
      </c>
      <c r="K74" s="184">
        <v>0</v>
      </c>
      <c r="L74" s="184">
        <v>0</v>
      </c>
      <c r="M74" s="184">
        <v>0</v>
      </c>
      <c r="N74" s="184">
        <v>895529.25</v>
      </c>
      <c r="O74" s="184">
        <v>0</v>
      </c>
      <c r="P74" s="184">
        <v>5372537.2600000007</v>
      </c>
      <c r="Q74" s="184">
        <v>536221</v>
      </c>
      <c r="R74" s="184">
        <v>1336372</v>
      </c>
      <c r="S74" s="184">
        <v>0</v>
      </c>
      <c r="T74" s="184">
        <v>995534</v>
      </c>
      <c r="U74" s="184">
        <v>7333359.7000000002</v>
      </c>
      <c r="V74" s="184">
        <v>0</v>
      </c>
      <c r="W74" s="184">
        <v>3915772.25</v>
      </c>
      <c r="X74" s="184">
        <v>10069761.6</v>
      </c>
      <c r="Y74" s="184">
        <v>6862336.8999999994</v>
      </c>
      <c r="Z74" s="184">
        <v>7266700</v>
      </c>
      <c r="AA74" s="184">
        <v>1128433.7</v>
      </c>
      <c r="AB74" s="184">
        <v>9927888.3599999994</v>
      </c>
      <c r="AC74" s="184">
        <v>1527259.1000000003</v>
      </c>
      <c r="AD74" s="184">
        <v>0</v>
      </c>
      <c r="AE74" s="184">
        <v>1234800.82</v>
      </c>
      <c r="AF74" s="184">
        <v>0</v>
      </c>
      <c r="AG74" s="184">
        <v>16981512.899999999</v>
      </c>
      <c r="AH74" s="184">
        <v>0</v>
      </c>
      <c r="AI74" s="184">
        <v>415459</v>
      </c>
      <c r="AJ74" s="184">
        <v>9327113.1799999997</v>
      </c>
      <c r="AK74" s="184">
        <v>0</v>
      </c>
      <c r="AL74" s="184">
        <v>7122.5</v>
      </c>
      <c r="AM74" s="184">
        <v>0</v>
      </c>
      <c r="AN74" s="184">
        <v>0</v>
      </c>
      <c r="AO74" s="184">
        <v>0</v>
      </c>
      <c r="AP74" s="184">
        <v>0</v>
      </c>
      <c r="AQ74" s="184">
        <v>0</v>
      </c>
      <c r="AR74" s="184">
        <v>0</v>
      </c>
      <c r="AS74" s="184">
        <v>0</v>
      </c>
      <c r="AT74" s="184">
        <v>0</v>
      </c>
      <c r="AU74" s="184">
        <v>0</v>
      </c>
      <c r="AV74" s="184">
        <v>0</v>
      </c>
      <c r="AW74" s="240" t="s">
        <v>221</v>
      </c>
      <c r="AX74" s="240" t="s">
        <v>221</v>
      </c>
      <c r="AY74" s="240" t="s">
        <v>221</v>
      </c>
      <c r="AZ74" s="240" t="s">
        <v>221</v>
      </c>
      <c r="BA74" s="240" t="s">
        <v>221</v>
      </c>
      <c r="BB74" s="240" t="s">
        <v>221</v>
      </c>
      <c r="BC74" s="240" t="s">
        <v>221</v>
      </c>
      <c r="BD74" s="240" t="s">
        <v>221</v>
      </c>
      <c r="BE74" s="240" t="s">
        <v>221</v>
      </c>
      <c r="BF74" s="240" t="s">
        <v>221</v>
      </c>
      <c r="BG74" s="240" t="s">
        <v>221</v>
      </c>
      <c r="BH74" s="240" t="s">
        <v>221</v>
      </c>
      <c r="BI74" s="240" t="s">
        <v>221</v>
      </c>
      <c r="BJ74" s="240" t="s">
        <v>221</v>
      </c>
      <c r="BK74" s="240" t="s">
        <v>221</v>
      </c>
      <c r="BL74" s="240" t="s">
        <v>221</v>
      </c>
      <c r="BM74" s="240" t="s">
        <v>221</v>
      </c>
      <c r="BN74" s="240" t="s">
        <v>221</v>
      </c>
      <c r="BO74" s="240" t="s">
        <v>221</v>
      </c>
      <c r="BP74" s="240" t="s">
        <v>221</v>
      </c>
      <c r="BQ74" s="240" t="s">
        <v>221</v>
      </c>
      <c r="BR74" s="240" t="s">
        <v>221</v>
      </c>
      <c r="BS74" s="240" t="s">
        <v>221</v>
      </c>
      <c r="BT74" s="240" t="s">
        <v>221</v>
      </c>
      <c r="BU74" s="240" t="s">
        <v>221</v>
      </c>
      <c r="BV74" s="240" t="s">
        <v>221</v>
      </c>
      <c r="BW74" s="240" t="s">
        <v>221</v>
      </c>
      <c r="BX74" s="240" t="s">
        <v>221</v>
      </c>
      <c r="BY74" s="240" t="s">
        <v>221</v>
      </c>
      <c r="BZ74" s="240" t="s">
        <v>221</v>
      </c>
      <c r="CA74" s="240" t="s">
        <v>221</v>
      </c>
      <c r="CB74" s="240" t="s">
        <v>221</v>
      </c>
      <c r="CC74" s="240" t="s">
        <v>221</v>
      </c>
      <c r="CD74" s="240" t="s">
        <v>221</v>
      </c>
      <c r="CE74" s="191">
        <f t="shared" si="8"/>
        <v>86547815.520000011</v>
      </c>
      <c r="CF74" s="243"/>
    </row>
    <row r="75" spans="1:84" ht="12.6" customHeight="1" x14ac:dyDescent="0.25">
      <c r="A75" s="171" t="s">
        <v>247</v>
      </c>
      <c r="B75" s="175"/>
      <c r="C75" s="191">
        <f t="shared" ref="C75:AV75" si="9">SUM(C73:C74)</f>
        <v>0</v>
      </c>
      <c r="D75" s="191">
        <f t="shared" si="9"/>
        <v>0</v>
      </c>
      <c r="E75" s="191">
        <f t="shared" si="9"/>
        <v>10381226.6</v>
      </c>
      <c r="F75" s="191">
        <f t="shared" si="9"/>
        <v>0</v>
      </c>
      <c r="G75" s="191">
        <f t="shared" si="9"/>
        <v>0</v>
      </c>
      <c r="H75" s="191">
        <f t="shared" si="9"/>
        <v>0</v>
      </c>
      <c r="I75" s="191">
        <f t="shared" si="9"/>
        <v>0</v>
      </c>
      <c r="J75" s="191">
        <f t="shared" si="9"/>
        <v>0</v>
      </c>
      <c r="K75" s="191">
        <f t="shared" si="9"/>
        <v>0</v>
      </c>
      <c r="L75" s="191">
        <f t="shared" si="9"/>
        <v>1334907</v>
      </c>
      <c r="M75" s="191">
        <f t="shared" si="9"/>
        <v>0</v>
      </c>
      <c r="N75" s="191">
        <f t="shared" si="9"/>
        <v>895529.25</v>
      </c>
      <c r="O75" s="191">
        <f t="shared" si="9"/>
        <v>0</v>
      </c>
      <c r="P75" s="191">
        <f t="shared" si="9"/>
        <v>6026258.2600000007</v>
      </c>
      <c r="Q75" s="191">
        <f t="shared" si="9"/>
        <v>609597</v>
      </c>
      <c r="R75" s="191">
        <f t="shared" si="9"/>
        <v>1542378</v>
      </c>
      <c r="S75" s="191">
        <f t="shared" si="9"/>
        <v>0</v>
      </c>
      <c r="T75" s="191">
        <f t="shared" si="9"/>
        <v>997538</v>
      </c>
      <c r="U75" s="191">
        <f t="shared" si="9"/>
        <v>8801301.0999999996</v>
      </c>
      <c r="V75" s="191">
        <f t="shared" si="9"/>
        <v>0</v>
      </c>
      <c r="W75" s="191">
        <f t="shared" si="9"/>
        <v>4136178.2</v>
      </c>
      <c r="X75" s="191">
        <f t="shared" si="9"/>
        <v>10826458.049999999</v>
      </c>
      <c r="Y75" s="191">
        <f t="shared" si="9"/>
        <v>7293346.1199999992</v>
      </c>
      <c r="Z75" s="191">
        <f t="shared" si="9"/>
        <v>7266700</v>
      </c>
      <c r="AA75" s="191">
        <f t="shared" si="9"/>
        <v>1178824.8499999999</v>
      </c>
      <c r="AB75" s="191">
        <f t="shared" si="9"/>
        <v>12039349.559999999</v>
      </c>
      <c r="AC75" s="191">
        <f t="shared" si="9"/>
        <v>2229181.1000000006</v>
      </c>
      <c r="AD75" s="191">
        <f t="shared" si="9"/>
        <v>0</v>
      </c>
      <c r="AE75" s="191">
        <f t="shared" si="9"/>
        <v>1528644.59</v>
      </c>
      <c r="AF75" s="191">
        <f t="shared" si="9"/>
        <v>0</v>
      </c>
      <c r="AG75" s="191">
        <f t="shared" si="9"/>
        <v>17780515.899999999</v>
      </c>
      <c r="AH75" s="191">
        <f t="shared" si="9"/>
        <v>0</v>
      </c>
      <c r="AI75" s="191">
        <f t="shared" si="9"/>
        <v>416380</v>
      </c>
      <c r="AJ75" s="191">
        <f t="shared" si="9"/>
        <v>9327238.1799999997</v>
      </c>
      <c r="AK75" s="191">
        <f t="shared" si="9"/>
        <v>0</v>
      </c>
      <c r="AL75" s="191">
        <f t="shared" si="9"/>
        <v>7122.5</v>
      </c>
      <c r="AM75" s="191">
        <f t="shared" si="9"/>
        <v>0</v>
      </c>
      <c r="AN75" s="191">
        <f t="shared" si="9"/>
        <v>0</v>
      </c>
      <c r="AO75" s="191">
        <f t="shared" si="9"/>
        <v>0</v>
      </c>
      <c r="AP75" s="191">
        <f t="shared" si="9"/>
        <v>0</v>
      </c>
      <c r="AQ75" s="191">
        <f t="shared" si="9"/>
        <v>0</v>
      </c>
      <c r="AR75" s="191">
        <f t="shared" si="9"/>
        <v>0</v>
      </c>
      <c r="AS75" s="191">
        <f t="shared" si="9"/>
        <v>0</v>
      </c>
      <c r="AT75" s="191">
        <f t="shared" si="9"/>
        <v>0</v>
      </c>
      <c r="AU75" s="191">
        <f t="shared" si="9"/>
        <v>0</v>
      </c>
      <c r="AV75" s="191">
        <f t="shared" si="9"/>
        <v>0</v>
      </c>
      <c r="AW75" s="240" t="s">
        <v>221</v>
      </c>
      <c r="AX75" s="240" t="s">
        <v>221</v>
      </c>
      <c r="AY75" s="240" t="s">
        <v>221</v>
      </c>
      <c r="AZ75" s="240" t="s">
        <v>221</v>
      </c>
      <c r="BA75" s="240" t="s">
        <v>221</v>
      </c>
      <c r="BB75" s="240" t="s">
        <v>221</v>
      </c>
      <c r="BC75" s="240" t="s">
        <v>221</v>
      </c>
      <c r="BD75" s="240" t="s">
        <v>221</v>
      </c>
      <c r="BE75" s="240" t="s">
        <v>221</v>
      </c>
      <c r="BF75" s="240" t="s">
        <v>221</v>
      </c>
      <c r="BG75" s="240" t="s">
        <v>221</v>
      </c>
      <c r="BH75" s="240" t="s">
        <v>221</v>
      </c>
      <c r="BI75" s="240" t="s">
        <v>221</v>
      </c>
      <c r="BJ75" s="240" t="s">
        <v>221</v>
      </c>
      <c r="BK75" s="240" t="s">
        <v>221</v>
      </c>
      <c r="BL75" s="240" t="s">
        <v>221</v>
      </c>
      <c r="BM75" s="240" t="s">
        <v>221</v>
      </c>
      <c r="BN75" s="240" t="s">
        <v>221</v>
      </c>
      <c r="BO75" s="240" t="s">
        <v>221</v>
      </c>
      <c r="BP75" s="240" t="s">
        <v>221</v>
      </c>
      <c r="BQ75" s="240" t="s">
        <v>221</v>
      </c>
      <c r="BR75" s="240" t="s">
        <v>221</v>
      </c>
      <c r="BS75" s="240" t="s">
        <v>221</v>
      </c>
      <c r="BT75" s="240" t="s">
        <v>221</v>
      </c>
      <c r="BU75" s="240" t="s">
        <v>221</v>
      </c>
      <c r="BV75" s="240" t="s">
        <v>221</v>
      </c>
      <c r="BW75" s="240" t="s">
        <v>221</v>
      </c>
      <c r="BX75" s="240" t="s">
        <v>221</v>
      </c>
      <c r="BY75" s="240" t="s">
        <v>221</v>
      </c>
      <c r="BZ75" s="240" t="s">
        <v>221</v>
      </c>
      <c r="CA75" s="240" t="s">
        <v>221</v>
      </c>
      <c r="CB75" s="240" t="s">
        <v>221</v>
      </c>
      <c r="CC75" s="240" t="s">
        <v>221</v>
      </c>
      <c r="CD75" s="240" t="s">
        <v>221</v>
      </c>
      <c r="CE75" s="191">
        <f t="shared" si="8"/>
        <v>104618674.25999999</v>
      </c>
      <c r="CF75" s="243"/>
    </row>
    <row r="76" spans="1:84" ht="12.6" customHeight="1" x14ac:dyDescent="0.25">
      <c r="A76" s="171" t="s">
        <v>248</v>
      </c>
      <c r="B76" s="175"/>
      <c r="C76" s="184">
        <v>0</v>
      </c>
      <c r="D76" s="184">
        <v>0</v>
      </c>
      <c r="E76" s="184">
        <v>12030.980000000001</v>
      </c>
      <c r="F76" s="184">
        <v>0</v>
      </c>
      <c r="G76" s="184">
        <v>0</v>
      </c>
      <c r="H76" s="184">
        <v>0</v>
      </c>
      <c r="I76" s="184">
        <v>0</v>
      </c>
      <c r="J76" s="184">
        <v>0</v>
      </c>
      <c r="K76" s="184">
        <v>0</v>
      </c>
      <c r="L76" s="184">
        <v>0</v>
      </c>
      <c r="M76" s="184">
        <v>0</v>
      </c>
      <c r="N76" s="184">
        <v>0</v>
      </c>
      <c r="O76" s="184">
        <v>0</v>
      </c>
      <c r="P76" s="184">
        <v>3223.93</v>
      </c>
      <c r="Q76" s="184">
        <v>0</v>
      </c>
      <c r="R76" s="184">
        <v>36.81</v>
      </c>
      <c r="S76" s="184">
        <v>2737.26</v>
      </c>
      <c r="T76" s="184">
        <v>0</v>
      </c>
      <c r="U76" s="184">
        <v>988.54000000000008</v>
      </c>
      <c r="V76" s="184">
        <v>0</v>
      </c>
      <c r="W76" s="184">
        <v>0</v>
      </c>
      <c r="X76" s="184">
        <v>554.77</v>
      </c>
      <c r="Y76" s="184">
        <v>6228.9500000000007</v>
      </c>
      <c r="Z76" s="184">
        <v>5546.9800000000005</v>
      </c>
      <c r="AA76" s="184">
        <v>1163.4100000000001</v>
      </c>
      <c r="AB76" s="184">
        <v>1269.49</v>
      </c>
      <c r="AC76" s="184">
        <v>931.62</v>
      </c>
      <c r="AD76" s="184">
        <v>0</v>
      </c>
      <c r="AE76" s="184">
        <v>4292.4100000000008</v>
      </c>
      <c r="AF76" s="184">
        <v>0</v>
      </c>
      <c r="AG76" s="184">
        <v>7624.4800000000005</v>
      </c>
      <c r="AH76" s="184">
        <v>0</v>
      </c>
      <c r="AI76" s="184">
        <v>0</v>
      </c>
      <c r="AJ76" s="184">
        <v>12679.5</v>
      </c>
      <c r="AK76" s="184">
        <v>0</v>
      </c>
      <c r="AL76" s="184">
        <v>0</v>
      </c>
      <c r="AM76" s="184">
        <v>0</v>
      </c>
      <c r="AN76" s="184">
        <v>0</v>
      </c>
      <c r="AO76" s="184">
        <v>0</v>
      </c>
      <c r="AP76" s="184">
        <v>0</v>
      </c>
      <c r="AQ76" s="184">
        <v>0</v>
      </c>
      <c r="AR76" s="184">
        <v>0</v>
      </c>
      <c r="AS76" s="184">
        <v>0</v>
      </c>
      <c r="AT76" s="184">
        <v>0</v>
      </c>
      <c r="AU76" s="184">
        <v>0</v>
      </c>
      <c r="AV76" s="184">
        <v>0</v>
      </c>
      <c r="AW76" s="184">
        <v>0</v>
      </c>
      <c r="AX76" s="184">
        <v>0</v>
      </c>
      <c r="AY76" s="184">
        <v>5566.04</v>
      </c>
      <c r="AZ76" s="184">
        <v>0</v>
      </c>
      <c r="BA76" s="184">
        <v>979.69</v>
      </c>
      <c r="BB76" s="184">
        <v>0</v>
      </c>
      <c r="BC76" s="184">
        <v>0</v>
      </c>
      <c r="BD76" s="184">
        <v>6546.4400000000005</v>
      </c>
      <c r="BE76" s="184">
        <v>39941.149999999987</v>
      </c>
      <c r="BF76" s="184">
        <v>1208.8499999999999</v>
      </c>
      <c r="BG76" s="184">
        <v>0</v>
      </c>
      <c r="BH76" s="184">
        <v>0</v>
      </c>
      <c r="BI76" s="184">
        <v>3069.49</v>
      </c>
      <c r="BJ76" s="184">
        <v>0</v>
      </c>
      <c r="BK76" s="184">
        <v>1778.88</v>
      </c>
      <c r="BL76" s="184">
        <v>0</v>
      </c>
      <c r="BM76" s="184">
        <v>0</v>
      </c>
      <c r="BN76" s="184">
        <v>21426.480000000007</v>
      </c>
      <c r="BO76" s="184">
        <v>0</v>
      </c>
      <c r="BP76" s="184">
        <v>0</v>
      </c>
      <c r="BQ76" s="184">
        <v>0</v>
      </c>
      <c r="BR76" s="184">
        <v>649.63</v>
      </c>
      <c r="BS76" s="184">
        <v>2309.34</v>
      </c>
      <c r="BT76" s="184">
        <v>0</v>
      </c>
      <c r="BU76" s="184">
        <v>0</v>
      </c>
      <c r="BV76" s="184">
        <v>0</v>
      </c>
      <c r="BW76" s="184">
        <v>2943.92</v>
      </c>
      <c r="BX76" s="184">
        <v>0</v>
      </c>
      <c r="BY76" s="184">
        <v>517.79</v>
      </c>
      <c r="BZ76" s="184">
        <v>0</v>
      </c>
      <c r="CA76" s="184">
        <v>0</v>
      </c>
      <c r="CB76" s="184">
        <v>0</v>
      </c>
      <c r="CC76" s="184">
        <v>1687.3600000000001</v>
      </c>
      <c r="CD76" s="240" t="s">
        <v>221</v>
      </c>
      <c r="CE76" s="191">
        <f t="shared" si="8"/>
        <v>147934.19000000003</v>
      </c>
      <c r="CF76" s="191">
        <f>BE59-CE76</f>
        <v>0</v>
      </c>
    </row>
    <row r="77" spans="1:84" ht="12.6" customHeight="1" x14ac:dyDescent="0.25">
      <c r="A77" s="171" t="s">
        <v>249</v>
      </c>
      <c r="B77" s="175"/>
      <c r="C77" s="184">
        <v>0</v>
      </c>
      <c r="D77" s="184">
        <v>0</v>
      </c>
      <c r="E77" s="184">
        <v>10536</v>
      </c>
      <c r="F77" s="184">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184">
        <v>0</v>
      </c>
      <c r="AC77" s="184">
        <v>0</v>
      </c>
      <c r="AD77" s="184">
        <v>0</v>
      </c>
      <c r="AE77" s="184">
        <v>0</v>
      </c>
      <c r="AF77" s="184">
        <v>0</v>
      </c>
      <c r="AG77" s="184">
        <v>442</v>
      </c>
      <c r="AH77" s="184">
        <v>0</v>
      </c>
      <c r="AI77" s="184">
        <v>71</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0" t="s">
        <v>221</v>
      </c>
      <c r="AY77" s="240" t="s">
        <v>221</v>
      </c>
      <c r="AZ77" s="184">
        <v>0</v>
      </c>
      <c r="BA77" s="184">
        <v>0</v>
      </c>
      <c r="BB77" s="184">
        <v>0</v>
      </c>
      <c r="BC77" s="184">
        <v>0</v>
      </c>
      <c r="BD77" s="240" t="s">
        <v>221</v>
      </c>
      <c r="BE77" s="240" t="s">
        <v>221</v>
      </c>
      <c r="BF77" s="184">
        <v>0</v>
      </c>
      <c r="BG77" s="240" t="s">
        <v>221</v>
      </c>
      <c r="BH77" s="184">
        <v>0</v>
      </c>
      <c r="BI77" s="184">
        <v>0</v>
      </c>
      <c r="BJ77" s="240" t="s">
        <v>221</v>
      </c>
      <c r="BK77" s="184">
        <v>0</v>
      </c>
      <c r="BL77" s="184">
        <v>0</v>
      </c>
      <c r="BM77" s="184">
        <v>0</v>
      </c>
      <c r="BN77" s="240" t="s">
        <v>221</v>
      </c>
      <c r="BO77" s="240" t="s">
        <v>221</v>
      </c>
      <c r="BP77" s="240" t="s">
        <v>221</v>
      </c>
      <c r="BQ77" s="240" t="s">
        <v>221</v>
      </c>
      <c r="BR77" s="184">
        <v>0</v>
      </c>
      <c r="BS77" s="184">
        <v>0</v>
      </c>
      <c r="BT77" s="184">
        <v>0</v>
      </c>
      <c r="BU77" s="184">
        <v>0</v>
      </c>
      <c r="BV77" s="184">
        <v>0</v>
      </c>
      <c r="BW77" s="184">
        <v>0</v>
      </c>
      <c r="BX77" s="184">
        <v>0</v>
      </c>
      <c r="BY77" s="184">
        <v>0</v>
      </c>
      <c r="BZ77" s="184">
        <v>0</v>
      </c>
      <c r="CA77" s="184">
        <v>0</v>
      </c>
      <c r="CB77" s="184">
        <v>0</v>
      </c>
      <c r="CC77" s="240" t="s">
        <v>221</v>
      </c>
      <c r="CD77" s="240" t="s">
        <v>221</v>
      </c>
      <c r="CE77" s="191">
        <f>SUM(C77:CD77)</f>
        <v>11049</v>
      </c>
      <c r="CF77" s="191">
        <f>AY59-CE77</f>
        <v>0</v>
      </c>
    </row>
    <row r="78" spans="1:84" ht="12.6" customHeight="1" x14ac:dyDescent="0.25">
      <c r="A78" s="171" t="s">
        <v>250</v>
      </c>
      <c r="B78" s="175"/>
      <c r="C78" s="184">
        <v>0</v>
      </c>
      <c r="D78" s="184">
        <v>0</v>
      </c>
      <c r="E78" s="184">
        <v>4251.7573169006073</v>
      </c>
      <c r="F78" s="184">
        <v>0</v>
      </c>
      <c r="G78" s="184">
        <v>0</v>
      </c>
      <c r="H78" s="184">
        <v>0</v>
      </c>
      <c r="I78" s="184">
        <v>0</v>
      </c>
      <c r="J78" s="184">
        <v>0</v>
      </c>
      <c r="K78" s="184">
        <v>0</v>
      </c>
      <c r="L78" s="184">
        <v>0</v>
      </c>
      <c r="M78" s="184">
        <v>0</v>
      </c>
      <c r="N78" s="184">
        <v>0</v>
      </c>
      <c r="O78" s="184">
        <v>0</v>
      </c>
      <c r="P78" s="184">
        <v>1307.5827883800807</v>
      </c>
      <c r="Q78" s="184">
        <v>0</v>
      </c>
      <c r="R78" s="184">
        <v>14.929642529543379</v>
      </c>
      <c r="S78" s="184">
        <v>681.65726342998335</v>
      </c>
      <c r="T78" s="184">
        <v>0</v>
      </c>
      <c r="U78" s="184">
        <v>349.35077425520836</v>
      </c>
      <c r="V78" s="184">
        <v>0</v>
      </c>
      <c r="W78" s="184">
        <v>0</v>
      </c>
      <c r="X78" s="184">
        <v>196.05613230983261</v>
      </c>
      <c r="Y78" s="184">
        <v>2155.3320225115335</v>
      </c>
      <c r="Z78" s="184">
        <v>1670.8330232715659</v>
      </c>
      <c r="AA78" s="184">
        <v>350.43642623632542</v>
      </c>
      <c r="AB78" s="184">
        <v>382.38930277610882</v>
      </c>
      <c r="AC78" s="184">
        <v>280.61782467942123</v>
      </c>
      <c r="AD78" s="184">
        <v>0</v>
      </c>
      <c r="AE78" s="184">
        <v>1292.937846796113</v>
      </c>
      <c r="AF78" s="184">
        <v>0</v>
      </c>
      <c r="AG78" s="184">
        <v>3092.3868751331947</v>
      </c>
      <c r="AH78" s="184">
        <v>0</v>
      </c>
      <c r="AI78" s="184">
        <v>0</v>
      </c>
      <c r="AJ78" s="184">
        <v>3223.9186941010776</v>
      </c>
      <c r="AK78" s="184">
        <v>0</v>
      </c>
      <c r="AL78" s="184">
        <v>0</v>
      </c>
      <c r="AM78" s="184">
        <v>0</v>
      </c>
      <c r="AN78" s="184">
        <v>0</v>
      </c>
      <c r="AO78" s="184">
        <v>0</v>
      </c>
      <c r="AP78" s="184">
        <v>0</v>
      </c>
      <c r="AQ78" s="184">
        <v>0</v>
      </c>
      <c r="AR78" s="184">
        <v>0</v>
      </c>
      <c r="AS78" s="184">
        <v>0</v>
      </c>
      <c r="AT78" s="184">
        <v>0</v>
      </c>
      <c r="AU78" s="184">
        <v>0</v>
      </c>
      <c r="AV78" s="184">
        <v>0</v>
      </c>
      <c r="AW78" s="184">
        <v>0</v>
      </c>
      <c r="AX78" s="240" t="s">
        <v>221</v>
      </c>
      <c r="AY78" s="240" t="s">
        <v>221</v>
      </c>
      <c r="AZ78" s="240" t="s">
        <v>221</v>
      </c>
      <c r="BA78" s="184">
        <v>102.25190549429556</v>
      </c>
      <c r="BB78" s="184">
        <v>0</v>
      </c>
      <c r="BC78" s="184">
        <v>0</v>
      </c>
      <c r="BD78" s="240" t="s">
        <v>221</v>
      </c>
      <c r="BE78" s="240" t="s">
        <v>221</v>
      </c>
      <c r="BF78" s="240" t="s">
        <v>221</v>
      </c>
      <c r="BG78" s="240" t="s">
        <v>221</v>
      </c>
      <c r="BH78" s="184">
        <v>0</v>
      </c>
      <c r="BI78" s="184">
        <v>320.36787289416571</v>
      </c>
      <c r="BJ78" s="240" t="s">
        <v>221</v>
      </c>
      <c r="BK78" s="184">
        <v>185.66472011114993</v>
      </c>
      <c r="BL78" s="184">
        <v>0</v>
      </c>
      <c r="BM78" s="184">
        <v>0</v>
      </c>
      <c r="BN78" s="240" t="s">
        <v>221</v>
      </c>
      <c r="BO78" s="240" t="s">
        <v>221</v>
      </c>
      <c r="BP78" s="240" t="s">
        <v>221</v>
      </c>
      <c r="BQ78" s="240" t="s">
        <v>221</v>
      </c>
      <c r="BR78" s="240" t="s">
        <v>221</v>
      </c>
      <c r="BS78" s="184">
        <v>241.02972923495849</v>
      </c>
      <c r="BT78" s="184">
        <v>0</v>
      </c>
      <c r="BU78" s="184">
        <v>0</v>
      </c>
      <c r="BV78" s="184">
        <v>0</v>
      </c>
      <c r="BW78" s="184">
        <v>307.26191920175421</v>
      </c>
      <c r="BX78" s="184">
        <v>0</v>
      </c>
      <c r="BY78" s="184">
        <v>54.042619753076274</v>
      </c>
      <c r="BZ78" s="184">
        <v>0</v>
      </c>
      <c r="CA78" s="184">
        <v>0</v>
      </c>
      <c r="CB78" s="184">
        <v>0</v>
      </c>
      <c r="CC78" s="240" t="s">
        <v>221</v>
      </c>
      <c r="CD78" s="240" t="s">
        <v>221</v>
      </c>
      <c r="CE78" s="191">
        <f t="shared" si="8"/>
        <v>20460.804699999993</v>
      </c>
      <c r="CF78" s="191"/>
    </row>
    <row r="79" spans="1:84" ht="12.6" customHeight="1" x14ac:dyDescent="0.25">
      <c r="A79" s="171" t="s">
        <v>251</v>
      </c>
      <c r="B79" s="175"/>
      <c r="C79" s="184">
        <v>0</v>
      </c>
      <c r="D79" s="184">
        <v>0</v>
      </c>
      <c r="E79" s="184">
        <v>54244.40278638334</v>
      </c>
      <c r="F79" s="184">
        <v>0</v>
      </c>
      <c r="G79" s="184">
        <v>0</v>
      </c>
      <c r="H79" s="184">
        <v>0</v>
      </c>
      <c r="I79" s="184">
        <v>0</v>
      </c>
      <c r="J79" s="184">
        <v>0</v>
      </c>
      <c r="K79" s="184">
        <v>0</v>
      </c>
      <c r="L79" s="184">
        <v>0</v>
      </c>
      <c r="M79" s="184">
        <v>0</v>
      </c>
      <c r="N79" s="184">
        <v>0</v>
      </c>
      <c r="O79" s="184">
        <v>0</v>
      </c>
      <c r="P79" s="184">
        <v>25156.983441842058</v>
      </c>
      <c r="Q79" s="184">
        <v>3290.4862428248284</v>
      </c>
      <c r="R79" s="184">
        <v>0</v>
      </c>
      <c r="S79" s="184">
        <v>0</v>
      </c>
      <c r="T79" s="184">
        <v>0</v>
      </c>
      <c r="U79" s="184">
        <v>0</v>
      </c>
      <c r="V79" s="184">
        <v>0</v>
      </c>
      <c r="W79" s="184">
        <v>0</v>
      </c>
      <c r="X79" s="184">
        <v>0</v>
      </c>
      <c r="Y79" s="184">
        <v>34202.847812246218</v>
      </c>
      <c r="Z79" s="184">
        <v>10975.546652994488</v>
      </c>
      <c r="AA79" s="184">
        <v>0</v>
      </c>
      <c r="AB79" s="184">
        <v>0</v>
      </c>
      <c r="AC79" s="184">
        <v>0</v>
      </c>
      <c r="AD79" s="184">
        <v>0</v>
      </c>
      <c r="AE79" s="184">
        <v>6431.7226768606361</v>
      </c>
      <c r="AF79" s="184">
        <v>0</v>
      </c>
      <c r="AG79" s="184">
        <v>57870.43060359441</v>
      </c>
      <c r="AH79" s="184">
        <v>0</v>
      </c>
      <c r="AI79" s="184">
        <v>0</v>
      </c>
      <c r="AJ79" s="184">
        <v>8407.3997832540299</v>
      </c>
      <c r="AK79" s="184">
        <v>0</v>
      </c>
      <c r="AL79" s="184">
        <v>0</v>
      </c>
      <c r="AM79" s="184">
        <v>0</v>
      </c>
      <c r="AN79" s="184">
        <v>0</v>
      </c>
      <c r="AO79" s="184">
        <v>0</v>
      </c>
      <c r="AP79" s="184">
        <v>0</v>
      </c>
      <c r="AQ79" s="184">
        <v>0</v>
      </c>
      <c r="AR79" s="184">
        <v>0</v>
      </c>
      <c r="AS79" s="184">
        <v>0</v>
      </c>
      <c r="AT79" s="184">
        <v>0</v>
      </c>
      <c r="AU79" s="184">
        <v>0</v>
      </c>
      <c r="AV79" s="184">
        <v>0</v>
      </c>
      <c r="AW79" s="184">
        <v>0</v>
      </c>
      <c r="AX79" s="240" t="s">
        <v>221</v>
      </c>
      <c r="AY79" s="240" t="s">
        <v>221</v>
      </c>
      <c r="AZ79" s="240" t="s">
        <v>221</v>
      </c>
      <c r="BA79" s="240" t="s">
        <v>221</v>
      </c>
      <c r="BB79" s="184">
        <v>0</v>
      </c>
      <c r="BC79" s="184">
        <v>0</v>
      </c>
      <c r="BD79" s="240" t="s">
        <v>221</v>
      </c>
      <c r="BE79" s="240" t="s">
        <v>221</v>
      </c>
      <c r="BF79" s="240" t="s">
        <v>221</v>
      </c>
      <c r="BG79" s="240" t="s">
        <v>221</v>
      </c>
      <c r="BH79" s="184">
        <v>0</v>
      </c>
      <c r="BI79" s="184">
        <v>0</v>
      </c>
      <c r="BJ79" s="240" t="s">
        <v>221</v>
      </c>
      <c r="BK79" s="184">
        <v>0</v>
      </c>
      <c r="BL79" s="184">
        <v>0</v>
      </c>
      <c r="BM79" s="184">
        <v>0</v>
      </c>
      <c r="BN79" s="240" t="s">
        <v>221</v>
      </c>
      <c r="BO79" s="240" t="s">
        <v>221</v>
      </c>
      <c r="BP79" s="240" t="s">
        <v>221</v>
      </c>
      <c r="BQ79" s="240" t="s">
        <v>221</v>
      </c>
      <c r="BR79" s="240" t="s">
        <v>221</v>
      </c>
      <c r="BS79" s="184">
        <v>0</v>
      </c>
      <c r="BT79" s="184">
        <v>0</v>
      </c>
      <c r="BU79" s="184">
        <v>0</v>
      </c>
      <c r="BV79" s="184">
        <v>0</v>
      </c>
      <c r="BW79" s="184">
        <v>0</v>
      </c>
      <c r="BX79" s="184">
        <v>0</v>
      </c>
      <c r="BY79" s="184">
        <v>0</v>
      </c>
      <c r="BZ79" s="184">
        <v>0</v>
      </c>
      <c r="CA79" s="184">
        <v>0</v>
      </c>
      <c r="CB79" s="184">
        <v>0</v>
      </c>
      <c r="CC79" s="240" t="s">
        <v>221</v>
      </c>
      <c r="CD79" s="240" t="s">
        <v>221</v>
      </c>
      <c r="CE79" s="191">
        <f t="shared" si="8"/>
        <v>200579.82</v>
      </c>
      <c r="CF79" s="191">
        <f>BA59</f>
        <v>0</v>
      </c>
    </row>
    <row r="80" spans="1:84" ht="21" customHeight="1" x14ac:dyDescent="0.25">
      <c r="A80" s="171" t="s">
        <v>252</v>
      </c>
      <c r="B80" s="175"/>
      <c r="C80" s="184">
        <v>0</v>
      </c>
      <c r="D80" s="184">
        <v>0</v>
      </c>
      <c r="E80" s="184">
        <v>89.848846304846148</v>
      </c>
      <c r="F80" s="184">
        <v>0</v>
      </c>
      <c r="G80" s="184">
        <v>0</v>
      </c>
      <c r="H80" s="184">
        <v>0</v>
      </c>
      <c r="I80" s="184">
        <v>0</v>
      </c>
      <c r="J80" s="184">
        <v>0</v>
      </c>
      <c r="K80" s="184">
        <v>0</v>
      </c>
      <c r="L80" s="184">
        <v>0</v>
      </c>
      <c r="M80" s="184">
        <v>0</v>
      </c>
      <c r="N80" s="184">
        <v>0</v>
      </c>
      <c r="O80" s="184">
        <v>0</v>
      </c>
      <c r="P80" s="184">
        <v>14.358567662538459</v>
      </c>
      <c r="Q80" s="184">
        <v>9.7819314743461536</v>
      </c>
      <c r="R80" s="184">
        <v>0</v>
      </c>
      <c r="S80" s="184">
        <v>0</v>
      </c>
      <c r="T80" s="184">
        <v>18.473463722000002</v>
      </c>
      <c r="U80" s="184">
        <v>0</v>
      </c>
      <c r="V80" s="184">
        <v>0</v>
      </c>
      <c r="W80" s="184">
        <v>0</v>
      </c>
      <c r="X80" s="184">
        <v>8.5961538461538471E-3</v>
      </c>
      <c r="Y80" s="184">
        <v>6.7049999999999998E-2</v>
      </c>
      <c r="Z80" s="184">
        <v>3.1081042113461543</v>
      </c>
      <c r="AA80" s="184">
        <v>0</v>
      </c>
      <c r="AB80" s="184">
        <v>0</v>
      </c>
      <c r="AC80" s="184">
        <v>0</v>
      </c>
      <c r="AD80" s="184">
        <v>0</v>
      </c>
      <c r="AE80" s="184">
        <v>0</v>
      </c>
      <c r="AF80" s="184">
        <v>0</v>
      </c>
      <c r="AG80" s="184">
        <v>45.386834761115388</v>
      </c>
      <c r="AH80" s="184">
        <v>0</v>
      </c>
      <c r="AI80" s="184">
        <v>4.276995606499999</v>
      </c>
      <c r="AJ80" s="184">
        <v>63.980764289692303</v>
      </c>
      <c r="AK80" s="184">
        <v>0</v>
      </c>
      <c r="AL80" s="184">
        <v>0</v>
      </c>
      <c r="AM80" s="184">
        <v>0</v>
      </c>
      <c r="AN80" s="184">
        <v>0</v>
      </c>
      <c r="AO80" s="184">
        <v>0</v>
      </c>
      <c r="AP80" s="184">
        <v>0</v>
      </c>
      <c r="AQ80" s="184">
        <v>0</v>
      </c>
      <c r="AR80" s="184">
        <v>0</v>
      </c>
      <c r="AS80" s="184">
        <v>0</v>
      </c>
      <c r="AT80" s="184">
        <v>0</v>
      </c>
      <c r="AU80" s="184">
        <v>0</v>
      </c>
      <c r="AV80" s="184">
        <v>0</v>
      </c>
      <c r="AW80" s="240" t="s">
        <v>221</v>
      </c>
      <c r="AX80" s="240" t="s">
        <v>221</v>
      </c>
      <c r="AY80" s="240" t="s">
        <v>221</v>
      </c>
      <c r="AZ80" s="240" t="s">
        <v>221</v>
      </c>
      <c r="BA80" s="240" t="s">
        <v>221</v>
      </c>
      <c r="BB80" s="240" t="s">
        <v>221</v>
      </c>
      <c r="BC80" s="240" t="s">
        <v>221</v>
      </c>
      <c r="BD80" s="240" t="s">
        <v>221</v>
      </c>
      <c r="BE80" s="240" t="s">
        <v>221</v>
      </c>
      <c r="BF80" s="240" t="s">
        <v>221</v>
      </c>
      <c r="BG80" s="240" t="s">
        <v>221</v>
      </c>
      <c r="BH80" s="240" t="s">
        <v>221</v>
      </c>
      <c r="BI80" s="240" t="s">
        <v>221</v>
      </c>
      <c r="BJ80" s="240" t="s">
        <v>221</v>
      </c>
      <c r="BK80" s="240" t="s">
        <v>221</v>
      </c>
      <c r="BL80" s="240" t="s">
        <v>221</v>
      </c>
      <c r="BM80" s="240" t="s">
        <v>221</v>
      </c>
      <c r="BN80" s="240" t="s">
        <v>221</v>
      </c>
      <c r="BO80" s="240" t="s">
        <v>221</v>
      </c>
      <c r="BP80" s="240" t="s">
        <v>221</v>
      </c>
      <c r="BQ80" s="240" t="s">
        <v>221</v>
      </c>
      <c r="BR80" s="240" t="s">
        <v>221</v>
      </c>
      <c r="BS80" s="240" t="s">
        <v>221</v>
      </c>
      <c r="BT80" s="240" t="s">
        <v>221</v>
      </c>
      <c r="BU80" s="245"/>
      <c r="BV80" s="245"/>
      <c r="BW80" s="245"/>
      <c r="BX80" s="245"/>
      <c r="BY80" s="245"/>
      <c r="BZ80" s="245"/>
      <c r="CA80" s="245"/>
      <c r="CB80" s="245"/>
      <c r="CC80" s="240" t="s">
        <v>221</v>
      </c>
      <c r="CD80" s="240" t="s">
        <v>221</v>
      </c>
      <c r="CE80" s="246">
        <f t="shared" si="8"/>
        <v>249.29115418623076</v>
      </c>
      <c r="CF80" s="246"/>
    </row>
    <row r="81" spans="1:5" ht="12.6" customHeight="1" x14ac:dyDescent="0.25">
      <c r="A81" s="204" t="s">
        <v>253</v>
      </c>
      <c r="B81" s="204"/>
      <c r="C81" s="204"/>
      <c r="D81" s="204"/>
      <c r="E81" s="204"/>
    </row>
    <row r="82" spans="1:5" ht="12.6" customHeight="1" x14ac:dyDescent="0.25">
      <c r="A82" s="171" t="s">
        <v>254</v>
      </c>
      <c r="B82" s="172"/>
      <c r="C82" s="273" t="s">
        <v>1265</v>
      </c>
      <c r="D82" s="247"/>
      <c r="E82" s="175"/>
    </row>
    <row r="83" spans="1:5" ht="12.6" customHeight="1" x14ac:dyDescent="0.25">
      <c r="A83" s="173" t="s">
        <v>255</v>
      </c>
      <c r="B83" s="172" t="s">
        <v>256</v>
      </c>
      <c r="C83" s="219" t="s">
        <v>1269</v>
      </c>
      <c r="D83" s="247"/>
      <c r="E83" s="175"/>
    </row>
    <row r="84" spans="1:5" ht="12.6" customHeight="1" x14ac:dyDescent="0.25">
      <c r="A84" s="173" t="s">
        <v>257</v>
      </c>
      <c r="B84" s="172" t="s">
        <v>256</v>
      </c>
      <c r="C84" s="222" t="s">
        <v>1270</v>
      </c>
      <c r="D84" s="201"/>
      <c r="E84" s="200"/>
    </row>
    <row r="85" spans="1:5" ht="12.6" customHeight="1" x14ac:dyDescent="0.25">
      <c r="A85" s="173" t="s">
        <v>1250</v>
      </c>
      <c r="B85" s="172"/>
      <c r="C85" s="262" t="s">
        <v>1271</v>
      </c>
      <c r="D85" s="201"/>
      <c r="E85" s="200"/>
    </row>
    <row r="86" spans="1:5" ht="12.6" customHeight="1" x14ac:dyDescent="0.25">
      <c r="A86" s="173" t="s">
        <v>1251</v>
      </c>
      <c r="B86" s="172" t="s">
        <v>256</v>
      </c>
      <c r="C86" s="262" t="s">
        <v>1271</v>
      </c>
      <c r="D86" s="201"/>
      <c r="E86" s="200"/>
    </row>
    <row r="87" spans="1:5" ht="12.6" customHeight="1" x14ac:dyDescent="0.25">
      <c r="A87" s="173" t="s">
        <v>258</v>
      </c>
      <c r="B87" s="172" t="s">
        <v>256</v>
      </c>
      <c r="C87" s="222" t="s">
        <v>1272</v>
      </c>
      <c r="D87" s="201"/>
      <c r="E87" s="200"/>
    </row>
    <row r="88" spans="1:5" ht="12.6" customHeight="1" x14ac:dyDescent="0.25">
      <c r="A88" s="173" t="s">
        <v>259</v>
      </c>
      <c r="B88" s="172" t="s">
        <v>256</v>
      </c>
      <c r="C88" s="222" t="s">
        <v>1273</v>
      </c>
      <c r="D88" s="201"/>
      <c r="E88" s="200"/>
    </row>
    <row r="89" spans="1:5" ht="12.6" customHeight="1" x14ac:dyDescent="0.25">
      <c r="A89" s="173" t="s">
        <v>260</v>
      </c>
      <c r="B89" s="172" t="s">
        <v>256</v>
      </c>
      <c r="C89" s="222" t="s">
        <v>1267</v>
      </c>
      <c r="D89" s="201"/>
      <c r="E89" s="200"/>
    </row>
    <row r="90" spans="1:5" ht="12.6" customHeight="1" x14ac:dyDescent="0.25">
      <c r="A90" s="173" t="s">
        <v>261</v>
      </c>
      <c r="B90" s="172" t="s">
        <v>256</v>
      </c>
      <c r="C90" s="222" t="s">
        <v>1268</v>
      </c>
      <c r="D90" s="201"/>
      <c r="E90" s="200"/>
    </row>
    <row r="91" spans="1:5" ht="12.6" customHeight="1" x14ac:dyDescent="0.25">
      <c r="A91" s="173" t="s">
        <v>262</v>
      </c>
      <c r="B91" s="172" t="s">
        <v>256</v>
      </c>
      <c r="C91" s="222" t="s">
        <v>529</v>
      </c>
      <c r="D91" s="201"/>
      <c r="E91" s="200"/>
    </row>
    <row r="92" spans="1:5" ht="12.6" customHeight="1" x14ac:dyDescent="0.25">
      <c r="A92" s="173" t="s">
        <v>263</v>
      </c>
      <c r="B92" s="172" t="s">
        <v>256</v>
      </c>
      <c r="C92" s="218" t="s">
        <v>1274</v>
      </c>
      <c r="D92" s="247"/>
      <c r="E92" s="175"/>
    </row>
    <row r="93" spans="1:5" ht="12.6" customHeight="1" x14ac:dyDescent="0.25">
      <c r="A93" s="173" t="s">
        <v>264</v>
      </c>
      <c r="B93" s="172" t="s">
        <v>256</v>
      </c>
      <c r="C93" s="261" t="s">
        <v>1275</v>
      </c>
      <c r="D93" s="247"/>
      <c r="E93" s="175"/>
    </row>
    <row r="94" spans="1:5" ht="12.6" customHeight="1" x14ac:dyDescent="0.25">
      <c r="A94" s="173"/>
      <c r="B94" s="173"/>
      <c r="C94" s="187"/>
      <c r="D94" s="175"/>
      <c r="E94" s="175"/>
    </row>
    <row r="95" spans="1:5" ht="12.6" customHeight="1" x14ac:dyDescent="0.25">
      <c r="A95" s="204" t="s">
        <v>265</v>
      </c>
      <c r="B95" s="204"/>
      <c r="C95" s="204"/>
      <c r="D95" s="204"/>
      <c r="E95" s="204"/>
    </row>
    <row r="96" spans="1:5" ht="12.6" customHeight="1" x14ac:dyDescent="0.25">
      <c r="A96" s="248" t="s">
        <v>266</v>
      </c>
      <c r="B96" s="248"/>
      <c r="C96" s="248"/>
      <c r="D96" s="248"/>
      <c r="E96" s="248"/>
    </row>
    <row r="97" spans="1:5" ht="12.6" customHeight="1" x14ac:dyDescent="0.25">
      <c r="A97" s="173" t="s">
        <v>267</v>
      </c>
      <c r="B97" s="172" t="s">
        <v>256</v>
      </c>
      <c r="C97" s="185"/>
      <c r="D97" s="175"/>
      <c r="E97" s="175"/>
    </row>
    <row r="98" spans="1:5" ht="12.6" customHeight="1" x14ac:dyDescent="0.25">
      <c r="A98" s="173" t="s">
        <v>259</v>
      </c>
      <c r="B98" s="172" t="s">
        <v>256</v>
      </c>
      <c r="C98" s="185"/>
      <c r="D98" s="175"/>
      <c r="E98" s="175"/>
    </row>
    <row r="99" spans="1:5" ht="12.6" customHeight="1" x14ac:dyDescent="0.25">
      <c r="A99" s="173" t="s">
        <v>268</v>
      </c>
      <c r="B99" s="172" t="s">
        <v>256</v>
      </c>
      <c r="C99" s="185"/>
      <c r="D99" s="175"/>
      <c r="E99" s="175"/>
    </row>
    <row r="100" spans="1:5" ht="12.6" customHeight="1" x14ac:dyDescent="0.25">
      <c r="A100" s="248" t="s">
        <v>269</v>
      </c>
      <c r="B100" s="248"/>
      <c r="C100" s="248"/>
      <c r="D100" s="248"/>
      <c r="E100" s="248"/>
    </row>
    <row r="101" spans="1:5" ht="12.6" customHeight="1" x14ac:dyDescent="0.25">
      <c r="A101" s="173" t="s">
        <v>270</v>
      </c>
      <c r="B101" s="172" t="s">
        <v>256</v>
      </c>
      <c r="C101" s="185"/>
      <c r="D101" s="175"/>
      <c r="E101" s="175"/>
    </row>
    <row r="102" spans="1:5" ht="12.6" customHeight="1" x14ac:dyDescent="0.25">
      <c r="A102" s="173" t="s">
        <v>132</v>
      </c>
      <c r="B102" s="172" t="s">
        <v>256</v>
      </c>
      <c r="C102" s="217">
        <v>1</v>
      </c>
      <c r="D102" s="175"/>
      <c r="E102" s="175"/>
    </row>
    <row r="103" spans="1:5" ht="12.6" customHeight="1" x14ac:dyDescent="0.25">
      <c r="A103" s="248" t="s">
        <v>271</v>
      </c>
      <c r="B103" s="248"/>
      <c r="C103" s="248"/>
      <c r="D103" s="248"/>
      <c r="E103" s="248"/>
    </row>
    <row r="104" spans="1:5" ht="12.6" customHeight="1" x14ac:dyDescent="0.25">
      <c r="A104" s="173" t="s">
        <v>272</v>
      </c>
      <c r="B104" s="172" t="s">
        <v>256</v>
      </c>
      <c r="C104" s="185"/>
      <c r="D104" s="175"/>
      <c r="E104" s="175"/>
    </row>
    <row r="105" spans="1:5" ht="12.6" customHeight="1" x14ac:dyDescent="0.25">
      <c r="A105" s="173" t="s">
        <v>273</v>
      </c>
      <c r="B105" s="172" t="s">
        <v>256</v>
      </c>
      <c r="C105" s="185"/>
      <c r="D105" s="175"/>
      <c r="E105" s="175"/>
    </row>
    <row r="106" spans="1:5" ht="12.6" customHeight="1" x14ac:dyDescent="0.25">
      <c r="A106" s="173" t="s">
        <v>274</v>
      </c>
      <c r="B106" s="172" t="s">
        <v>256</v>
      </c>
      <c r="C106" s="185"/>
      <c r="D106" s="175"/>
      <c r="E106" s="175"/>
    </row>
    <row r="107" spans="1:5" ht="21.75" customHeight="1" x14ac:dyDescent="0.25">
      <c r="A107" s="173"/>
      <c r="B107" s="172"/>
      <c r="C107" s="186"/>
      <c r="D107" s="175"/>
      <c r="E107" s="175"/>
    </row>
    <row r="108" spans="1:5" ht="13.5" customHeight="1" x14ac:dyDescent="0.25">
      <c r="A108" s="203" t="s">
        <v>275</v>
      </c>
      <c r="B108" s="204"/>
      <c r="C108" s="204"/>
      <c r="D108" s="204"/>
      <c r="E108" s="204"/>
    </row>
    <row r="109" spans="1:5" ht="13.5" customHeight="1" x14ac:dyDescent="0.25">
      <c r="A109" s="173"/>
      <c r="B109" s="172"/>
      <c r="C109" s="186"/>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5">
        <v>607</v>
      </c>
      <c r="D111" s="174">
        <v>2101</v>
      </c>
      <c r="E111" s="175"/>
    </row>
    <row r="112" spans="1:5" ht="12.6" customHeight="1" x14ac:dyDescent="0.25">
      <c r="A112" s="173" t="s">
        <v>279</v>
      </c>
      <c r="B112" s="172" t="s">
        <v>256</v>
      </c>
      <c r="C112" s="185">
        <v>93</v>
      </c>
      <c r="D112" s="174">
        <v>1323</v>
      </c>
      <c r="E112" s="175"/>
    </row>
    <row r="113" spans="1:5" ht="12.6" customHeight="1" x14ac:dyDescent="0.25">
      <c r="A113" s="173" t="s">
        <v>280</v>
      </c>
      <c r="B113" s="172" t="s">
        <v>256</v>
      </c>
      <c r="C113" s="185">
        <v>0</v>
      </c>
      <c r="D113" s="174">
        <v>0</v>
      </c>
      <c r="E113" s="175"/>
    </row>
    <row r="114" spans="1:5" ht="12.6" customHeight="1" x14ac:dyDescent="0.25">
      <c r="A114" s="173" t="s">
        <v>281</v>
      </c>
      <c r="B114" s="172" t="s">
        <v>256</v>
      </c>
      <c r="C114" s="185">
        <v>0</v>
      </c>
      <c r="D114" s="174">
        <v>0</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5">
        <v>0</v>
      </c>
      <c r="D116" s="175"/>
      <c r="E116" s="175"/>
    </row>
    <row r="117" spans="1:5" ht="12.6" customHeight="1" x14ac:dyDescent="0.25">
      <c r="A117" s="173" t="s">
        <v>284</v>
      </c>
      <c r="B117" s="172" t="s">
        <v>256</v>
      </c>
      <c r="C117" s="185">
        <v>0</v>
      </c>
      <c r="D117" s="175"/>
      <c r="E117" s="175"/>
    </row>
    <row r="118" spans="1:5" ht="12.6" customHeight="1" x14ac:dyDescent="0.25">
      <c r="A118" s="173" t="s">
        <v>1238</v>
      </c>
      <c r="B118" s="172" t="s">
        <v>256</v>
      </c>
      <c r="C118" s="185">
        <v>20</v>
      </c>
      <c r="D118" s="175"/>
      <c r="E118" s="175"/>
    </row>
    <row r="119" spans="1:5" ht="12.6" customHeight="1" x14ac:dyDescent="0.25">
      <c r="A119" s="173" t="s">
        <v>285</v>
      </c>
      <c r="B119" s="172" t="s">
        <v>256</v>
      </c>
      <c r="C119" s="185">
        <v>0</v>
      </c>
      <c r="D119" s="175"/>
      <c r="E119" s="175"/>
    </row>
    <row r="120" spans="1:5" ht="12.6" customHeight="1" x14ac:dyDescent="0.25">
      <c r="A120" s="173" t="s">
        <v>286</v>
      </c>
      <c r="B120" s="172" t="s">
        <v>256</v>
      </c>
      <c r="C120" s="185">
        <v>0</v>
      </c>
      <c r="D120" s="175"/>
      <c r="E120" s="175"/>
    </row>
    <row r="121" spans="1:5" ht="12.6" customHeight="1" x14ac:dyDescent="0.25">
      <c r="A121" s="173" t="s">
        <v>287</v>
      </c>
      <c r="B121" s="172" t="s">
        <v>256</v>
      </c>
      <c r="C121" s="185">
        <v>0</v>
      </c>
      <c r="D121" s="175"/>
      <c r="E121" s="175"/>
    </row>
    <row r="122" spans="1:5" ht="12.6" customHeight="1" x14ac:dyDescent="0.25">
      <c r="A122" s="173" t="s">
        <v>97</v>
      </c>
      <c r="B122" s="172" t="s">
        <v>256</v>
      </c>
      <c r="C122" s="185">
        <v>0</v>
      </c>
      <c r="D122" s="175"/>
      <c r="E122" s="175"/>
    </row>
    <row r="123" spans="1:5" ht="12.6" customHeight="1" x14ac:dyDescent="0.25">
      <c r="A123" s="173" t="s">
        <v>288</v>
      </c>
      <c r="B123" s="172" t="s">
        <v>256</v>
      </c>
      <c r="C123" s="185">
        <v>0</v>
      </c>
      <c r="D123" s="175"/>
      <c r="E123" s="175"/>
    </row>
    <row r="124" spans="1:5" ht="12.6" customHeight="1" x14ac:dyDescent="0.25">
      <c r="A124" s="173" t="s">
        <v>289</v>
      </c>
      <c r="B124" s="172"/>
      <c r="C124" s="185">
        <v>5</v>
      </c>
      <c r="D124" s="175"/>
      <c r="E124" s="175"/>
    </row>
    <row r="125" spans="1:5" ht="12.6" customHeight="1" x14ac:dyDescent="0.25">
      <c r="A125" s="173" t="s">
        <v>280</v>
      </c>
      <c r="B125" s="172" t="s">
        <v>256</v>
      </c>
      <c r="C125" s="185">
        <v>0</v>
      </c>
      <c r="D125" s="175"/>
      <c r="E125" s="175"/>
    </row>
    <row r="126" spans="1:5" ht="12.6" customHeight="1" x14ac:dyDescent="0.25">
      <c r="A126" s="173" t="s">
        <v>290</v>
      </c>
      <c r="B126" s="172" t="s">
        <v>256</v>
      </c>
      <c r="C126" s="185">
        <v>0</v>
      </c>
      <c r="D126" s="175"/>
      <c r="E126" s="175"/>
    </row>
    <row r="127" spans="1:5" ht="12.6" customHeight="1" x14ac:dyDescent="0.25">
      <c r="A127" s="173" t="s">
        <v>291</v>
      </c>
      <c r="B127" s="175"/>
      <c r="C127" s="187"/>
      <c r="D127" s="175"/>
      <c r="E127" s="175">
        <f>SUM(C116:C126)</f>
        <v>25</v>
      </c>
    </row>
    <row r="128" spans="1:5" ht="12.6" customHeight="1" x14ac:dyDescent="0.25">
      <c r="A128" s="173" t="s">
        <v>292</v>
      </c>
      <c r="B128" s="172" t="s">
        <v>256</v>
      </c>
      <c r="C128" s="185">
        <v>25</v>
      </c>
      <c r="D128" s="175"/>
      <c r="E128" s="175"/>
    </row>
    <row r="129" spans="1:6" ht="12.6" customHeight="1" x14ac:dyDescent="0.25">
      <c r="A129" s="173" t="s">
        <v>293</v>
      </c>
      <c r="B129" s="172" t="s">
        <v>256</v>
      </c>
      <c r="C129" s="185">
        <v>0</v>
      </c>
      <c r="D129" s="175"/>
      <c r="E129" s="175"/>
    </row>
    <row r="130" spans="1:6" ht="12.6" customHeight="1" x14ac:dyDescent="0.25">
      <c r="A130" s="173"/>
      <c r="B130" s="175"/>
      <c r="C130" s="187"/>
      <c r="D130" s="175"/>
      <c r="E130" s="175"/>
    </row>
    <row r="131" spans="1:6" ht="12.6" customHeight="1" x14ac:dyDescent="0.25">
      <c r="A131" s="173" t="s">
        <v>294</v>
      </c>
      <c r="B131" s="172" t="s">
        <v>256</v>
      </c>
      <c r="C131" s="185">
        <v>0</v>
      </c>
      <c r="D131" s="175"/>
      <c r="E131" s="175"/>
    </row>
    <row r="132" spans="1:6" ht="12.6" customHeight="1" x14ac:dyDescent="0.25">
      <c r="A132" s="173"/>
      <c r="B132" s="173"/>
      <c r="C132" s="187"/>
      <c r="D132" s="175"/>
      <c r="E132" s="175"/>
    </row>
    <row r="133" spans="1:6" ht="12.6" customHeight="1" x14ac:dyDescent="0.25">
      <c r="A133" s="173"/>
      <c r="B133" s="173"/>
      <c r="C133" s="187"/>
      <c r="D133" s="175"/>
      <c r="E133" s="175"/>
    </row>
    <row r="134" spans="1:6" ht="12.6" customHeight="1" x14ac:dyDescent="0.25">
      <c r="A134" s="173"/>
      <c r="B134" s="173"/>
      <c r="C134" s="187"/>
      <c r="D134" s="175"/>
      <c r="E134" s="175"/>
    </row>
    <row r="135" spans="1:6" ht="18" customHeight="1" x14ac:dyDescent="0.25">
      <c r="A135" s="173"/>
      <c r="B135" s="173"/>
      <c r="C135" s="187"/>
      <c r="D135" s="175"/>
      <c r="E135" s="175"/>
    </row>
    <row r="136" spans="1:6" ht="12.6" customHeight="1" x14ac:dyDescent="0.25">
      <c r="A136" s="204" t="s">
        <v>1239</v>
      </c>
      <c r="B136" s="203"/>
      <c r="C136" s="203"/>
      <c r="D136" s="203"/>
      <c r="E136" s="203"/>
    </row>
    <row r="137" spans="1:6" ht="12.6" customHeight="1" x14ac:dyDescent="0.25">
      <c r="A137" s="249" t="s">
        <v>295</v>
      </c>
      <c r="B137" s="176" t="s">
        <v>296</v>
      </c>
      <c r="C137" s="188" t="s">
        <v>297</v>
      </c>
      <c r="D137" s="176" t="s">
        <v>132</v>
      </c>
      <c r="E137" s="176" t="s">
        <v>203</v>
      </c>
    </row>
    <row r="138" spans="1:6" ht="12.6" customHeight="1" x14ac:dyDescent="0.25">
      <c r="A138" s="173" t="s">
        <v>277</v>
      </c>
      <c r="B138" s="174">
        <v>428</v>
      </c>
      <c r="C138" s="174">
        <v>105</v>
      </c>
      <c r="D138" s="174">
        <v>74</v>
      </c>
      <c r="E138" s="175">
        <f>SUM(B138:D138)</f>
        <v>607</v>
      </c>
    </row>
    <row r="139" spans="1:6" ht="12.6" customHeight="1" x14ac:dyDescent="0.25">
      <c r="A139" s="173" t="s">
        <v>215</v>
      </c>
      <c r="B139" s="174">
        <v>1535</v>
      </c>
      <c r="C139" s="174">
        <v>312</v>
      </c>
      <c r="D139" s="174">
        <v>254</v>
      </c>
      <c r="E139" s="175">
        <f>SUM(B139:D139)</f>
        <v>2101</v>
      </c>
    </row>
    <row r="140" spans="1:6" ht="12.6" customHeight="1" x14ac:dyDescent="0.25">
      <c r="A140" s="173" t="s">
        <v>298</v>
      </c>
      <c r="B140" s="174">
        <v>11754</v>
      </c>
      <c r="C140" s="174">
        <v>7594</v>
      </c>
      <c r="D140" s="174">
        <v>9323</v>
      </c>
      <c r="E140" s="175">
        <f>SUM(B140:D140)</f>
        <v>28671</v>
      </c>
    </row>
    <row r="141" spans="1:6" ht="12.6" customHeight="1" x14ac:dyDescent="0.25">
      <c r="A141" s="173" t="s">
        <v>245</v>
      </c>
      <c r="B141" s="174">
        <v>10843878</v>
      </c>
      <c r="C141" s="174">
        <v>3093768</v>
      </c>
      <c r="D141" s="174">
        <v>2798306</v>
      </c>
      <c r="E141" s="175">
        <f>SUM(B141:D141)</f>
        <v>16735952</v>
      </c>
      <c r="F141" s="195"/>
    </row>
    <row r="142" spans="1:6" ht="12.6" customHeight="1" x14ac:dyDescent="0.25">
      <c r="A142" s="173" t="s">
        <v>246</v>
      </c>
      <c r="B142" s="174">
        <v>41753944</v>
      </c>
      <c r="C142" s="174">
        <v>17746851</v>
      </c>
      <c r="D142" s="174">
        <v>27047020.520000011</v>
      </c>
      <c r="E142" s="175">
        <f>SUM(B142:D142)</f>
        <v>86547815.520000011</v>
      </c>
      <c r="F142" s="195"/>
    </row>
    <row r="143" spans="1:6" ht="12.6" customHeight="1" x14ac:dyDescent="0.25">
      <c r="A143" s="249" t="s">
        <v>299</v>
      </c>
      <c r="B143" s="176" t="s">
        <v>296</v>
      </c>
      <c r="C143" s="188" t="s">
        <v>297</v>
      </c>
      <c r="D143" s="176" t="s">
        <v>132</v>
      </c>
      <c r="E143" s="176" t="s">
        <v>203</v>
      </c>
    </row>
    <row r="144" spans="1:6" ht="12.6" customHeight="1" x14ac:dyDescent="0.25">
      <c r="A144" s="173" t="s">
        <v>277</v>
      </c>
      <c r="B144" s="174">
        <v>50</v>
      </c>
      <c r="C144" s="174">
        <v>36</v>
      </c>
      <c r="D144" s="174">
        <v>7</v>
      </c>
      <c r="E144" s="175">
        <f>SUM(B144:D144)</f>
        <v>93</v>
      </c>
    </row>
    <row r="145" spans="1:5" ht="12.6" customHeight="1" x14ac:dyDescent="0.25">
      <c r="A145" s="173" t="s">
        <v>215</v>
      </c>
      <c r="B145" s="174">
        <v>455</v>
      </c>
      <c r="C145" s="174">
        <v>717</v>
      </c>
      <c r="D145" s="174">
        <v>151</v>
      </c>
      <c r="E145" s="175">
        <f>SUM(B145:D145)</f>
        <v>1323</v>
      </c>
    </row>
    <row r="146" spans="1:5" ht="12.6" customHeight="1" x14ac:dyDescent="0.25">
      <c r="A146" s="173" t="s">
        <v>298</v>
      </c>
      <c r="B146" s="174">
        <v>0</v>
      </c>
      <c r="C146" s="174">
        <v>0</v>
      </c>
      <c r="D146" s="174">
        <v>0</v>
      </c>
      <c r="E146" s="175">
        <f>SUM(B146:D146)</f>
        <v>0</v>
      </c>
    </row>
    <row r="147" spans="1:5" ht="12.6" customHeight="1" x14ac:dyDescent="0.25">
      <c r="A147" s="173" t="s">
        <v>245</v>
      </c>
      <c r="B147" s="174">
        <v>458874</v>
      </c>
      <c r="C147" s="174">
        <v>731553</v>
      </c>
      <c r="D147" s="174">
        <v>144479</v>
      </c>
      <c r="E147" s="175">
        <f>SUM(B147:D147)</f>
        <v>1334906</v>
      </c>
    </row>
    <row r="148" spans="1:5" ht="12.6" customHeight="1" x14ac:dyDescent="0.25">
      <c r="A148" s="173" t="s">
        <v>246</v>
      </c>
      <c r="B148" s="174">
        <v>0</v>
      </c>
      <c r="C148" s="174">
        <v>0</v>
      </c>
      <c r="D148" s="174">
        <v>0</v>
      </c>
      <c r="E148" s="175">
        <f>SUM(B148:D148)</f>
        <v>0</v>
      </c>
    </row>
    <row r="149" spans="1:5" ht="12.6" customHeight="1" x14ac:dyDescent="0.25">
      <c r="A149" s="249" t="s">
        <v>300</v>
      </c>
      <c r="B149" s="176" t="s">
        <v>296</v>
      </c>
      <c r="C149" s="188" t="s">
        <v>297</v>
      </c>
      <c r="D149" s="176" t="s">
        <v>132</v>
      </c>
      <c r="E149" s="176" t="s">
        <v>203</v>
      </c>
    </row>
    <row r="150" spans="1:5" ht="12.6" customHeight="1" x14ac:dyDescent="0.25">
      <c r="A150" s="173" t="s">
        <v>277</v>
      </c>
      <c r="B150" s="174">
        <v>0</v>
      </c>
      <c r="C150" s="174">
        <v>0</v>
      </c>
      <c r="D150" s="174">
        <v>0</v>
      </c>
      <c r="E150" s="175">
        <f>SUM(B150:D150)</f>
        <v>0</v>
      </c>
    </row>
    <row r="151" spans="1:5" ht="12.6" customHeight="1" x14ac:dyDescent="0.25">
      <c r="A151" s="173" t="s">
        <v>215</v>
      </c>
      <c r="B151" s="174">
        <v>0</v>
      </c>
      <c r="C151" s="174">
        <v>0</v>
      </c>
      <c r="D151" s="174">
        <v>0</v>
      </c>
      <c r="E151" s="175">
        <f>SUM(B151:D151)</f>
        <v>0</v>
      </c>
    </row>
    <row r="152" spans="1:5" ht="12.6" customHeight="1" x14ac:dyDescent="0.25">
      <c r="A152" s="173" t="s">
        <v>298</v>
      </c>
      <c r="B152" s="174">
        <v>0</v>
      </c>
      <c r="C152" s="174">
        <v>0</v>
      </c>
      <c r="D152" s="174">
        <v>0</v>
      </c>
      <c r="E152" s="175">
        <f>SUM(B152:D152)</f>
        <v>0</v>
      </c>
    </row>
    <row r="153" spans="1:5" ht="12.6" customHeight="1" x14ac:dyDescent="0.25">
      <c r="A153" s="173" t="s">
        <v>245</v>
      </c>
      <c r="B153" s="174">
        <v>0</v>
      </c>
      <c r="C153" s="174">
        <v>0</v>
      </c>
      <c r="D153" s="174">
        <v>0</v>
      </c>
      <c r="E153" s="175">
        <f>SUM(B153:D153)</f>
        <v>0</v>
      </c>
    </row>
    <row r="154" spans="1:5" ht="12.6" customHeight="1" x14ac:dyDescent="0.25">
      <c r="A154" s="173" t="s">
        <v>246</v>
      </c>
      <c r="B154" s="174">
        <v>0</v>
      </c>
      <c r="C154" s="174">
        <v>0</v>
      </c>
      <c r="D154" s="174">
        <v>0</v>
      </c>
      <c r="E154" s="175">
        <f>SUM(B154:D154)</f>
        <v>0</v>
      </c>
    </row>
    <row r="155" spans="1:5" ht="12.6" customHeight="1" x14ac:dyDescent="0.25">
      <c r="A155" s="177"/>
      <c r="B155" s="177"/>
      <c r="C155" s="189"/>
      <c r="D155" s="178"/>
      <c r="E155" s="175"/>
    </row>
    <row r="156" spans="1:5" ht="12.6" customHeight="1" x14ac:dyDescent="0.25">
      <c r="A156" s="249" t="s">
        <v>301</v>
      </c>
      <c r="B156" s="176" t="s">
        <v>302</v>
      </c>
      <c r="C156" s="188" t="s">
        <v>303</v>
      </c>
      <c r="D156" s="175"/>
      <c r="E156" s="175"/>
    </row>
    <row r="157" spans="1:5" ht="12.6" customHeight="1" x14ac:dyDescent="0.25">
      <c r="A157" s="177" t="s">
        <v>304</v>
      </c>
      <c r="B157" s="174">
        <v>3589927</v>
      </c>
      <c r="C157" s="174">
        <v>4122301</v>
      </c>
      <c r="D157" s="175"/>
      <c r="E157" s="175"/>
    </row>
    <row r="158" spans="1:5" ht="12.6" customHeight="1" x14ac:dyDescent="0.25">
      <c r="A158" s="177"/>
      <c r="B158" s="178"/>
      <c r="C158" s="189"/>
      <c r="D158" s="175"/>
      <c r="E158" s="175"/>
    </row>
    <row r="159" spans="1:5" ht="12.6" customHeight="1" x14ac:dyDescent="0.25">
      <c r="A159" s="177"/>
      <c r="B159" s="177"/>
      <c r="C159" s="189"/>
      <c r="D159" s="178"/>
      <c r="E159" s="175"/>
    </row>
    <row r="160" spans="1:5" ht="12.6" customHeight="1" x14ac:dyDescent="0.25">
      <c r="A160" s="177"/>
      <c r="B160" s="177"/>
      <c r="C160" s="189"/>
      <c r="D160" s="178"/>
      <c r="E160" s="175"/>
    </row>
    <row r="161" spans="1:5" ht="12.6" customHeight="1" x14ac:dyDescent="0.25">
      <c r="A161" s="177"/>
      <c r="B161" s="177"/>
      <c r="C161" s="189"/>
      <c r="D161" s="178"/>
      <c r="E161" s="175"/>
    </row>
    <row r="162" spans="1:5" ht="21.75" customHeight="1" x14ac:dyDescent="0.25">
      <c r="A162" s="177"/>
      <c r="B162" s="177"/>
      <c r="C162" s="189"/>
      <c r="D162" s="178"/>
      <c r="E162" s="175"/>
    </row>
    <row r="163" spans="1:5" ht="11.4" customHeight="1" x14ac:dyDescent="0.25">
      <c r="A163" s="203" t="s">
        <v>305</v>
      </c>
      <c r="B163" s="204"/>
      <c r="C163" s="204"/>
      <c r="D163" s="204"/>
      <c r="E163" s="204"/>
    </row>
    <row r="164" spans="1:5" ht="11.4" customHeight="1" x14ac:dyDescent="0.25">
      <c r="A164" s="248" t="s">
        <v>306</v>
      </c>
      <c r="B164" s="248"/>
      <c r="C164" s="248"/>
      <c r="D164" s="248"/>
      <c r="E164" s="248"/>
    </row>
    <row r="165" spans="1:5" ht="11.4" customHeight="1" x14ac:dyDescent="0.25">
      <c r="A165" s="173" t="s">
        <v>307</v>
      </c>
      <c r="B165" s="172" t="s">
        <v>256</v>
      </c>
      <c r="C165" s="185">
        <v>1117775.3400000005</v>
      </c>
      <c r="D165" s="175"/>
      <c r="E165" s="175"/>
    </row>
    <row r="166" spans="1:5" ht="11.4" customHeight="1" x14ac:dyDescent="0.25">
      <c r="A166" s="173" t="s">
        <v>308</v>
      </c>
      <c r="B166" s="172" t="s">
        <v>256</v>
      </c>
      <c r="C166" s="185">
        <v>6502.08</v>
      </c>
      <c r="D166" s="175"/>
      <c r="E166" s="175"/>
    </row>
    <row r="167" spans="1:5" ht="11.4" customHeight="1" x14ac:dyDescent="0.25">
      <c r="A167" s="177" t="s">
        <v>309</v>
      </c>
      <c r="B167" s="172" t="s">
        <v>256</v>
      </c>
      <c r="C167" s="185">
        <v>45049.34</v>
      </c>
      <c r="D167" s="175"/>
      <c r="E167" s="175"/>
    </row>
    <row r="168" spans="1:5" ht="11.4" customHeight="1" x14ac:dyDescent="0.25">
      <c r="A168" s="173" t="s">
        <v>310</v>
      </c>
      <c r="B168" s="172" t="s">
        <v>256</v>
      </c>
      <c r="C168" s="185">
        <v>1996862.6499999992</v>
      </c>
      <c r="D168" s="175"/>
      <c r="E168" s="175"/>
    </row>
    <row r="169" spans="1:5" ht="11.4" customHeight="1" x14ac:dyDescent="0.25">
      <c r="A169" s="173" t="s">
        <v>311</v>
      </c>
      <c r="B169" s="172" t="s">
        <v>256</v>
      </c>
      <c r="C169" s="185">
        <v>7622.2099999999982</v>
      </c>
      <c r="D169" s="175"/>
      <c r="E169" s="175"/>
    </row>
    <row r="170" spans="1:5" ht="11.4" customHeight="1" x14ac:dyDescent="0.25">
      <c r="A170" s="173" t="s">
        <v>312</v>
      </c>
      <c r="B170" s="172" t="s">
        <v>256</v>
      </c>
      <c r="C170" s="185">
        <v>911148.94000000018</v>
      </c>
      <c r="D170" s="175"/>
      <c r="E170" s="175"/>
    </row>
    <row r="171" spans="1:5" ht="11.4" customHeight="1" x14ac:dyDescent="0.25">
      <c r="A171" s="173" t="s">
        <v>313</v>
      </c>
      <c r="B171" s="172" t="s">
        <v>256</v>
      </c>
      <c r="C171" s="185">
        <v>103392.34999999999</v>
      </c>
      <c r="D171" s="175"/>
      <c r="E171" s="175"/>
    </row>
    <row r="172" spans="1:5" ht="11.4" customHeight="1" x14ac:dyDescent="0.25">
      <c r="A172" s="173" t="s">
        <v>313</v>
      </c>
      <c r="B172" s="172" t="s">
        <v>256</v>
      </c>
      <c r="C172" s="185">
        <v>0</v>
      </c>
      <c r="D172" s="175"/>
      <c r="E172" s="175"/>
    </row>
    <row r="173" spans="1:5" ht="11.4" customHeight="1" x14ac:dyDescent="0.25">
      <c r="A173" s="173" t="s">
        <v>203</v>
      </c>
      <c r="B173" s="175"/>
      <c r="C173" s="187"/>
      <c r="D173" s="175">
        <f>SUM(C165:C172)</f>
        <v>4188352.9100000006</v>
      </c>
      <c r="E173" s="175"/>
    </row>
    <row r="174" spans="1:5" ht="11.4" customHeight="1" x14ac:dyDescent="0.25">
      <c r="A174" s="248" t="s">
        <v>314</v>
      </c>
      <c r="B174" s="248"/>
      <c r="C174" s="248"/>
      <c r="D174" s="248"/>
      <c r="E174" s="248"/>
    </row>
    <row r="175" spans="1:5" ht="11.4" customHeight="1" x14ac:dyDescent="0.25">
      <c r="A175" s="173" t="s">
        <v>315</v>
      </c>
      <c r="B175" s="172" t="s">
        <v>256</v>
      </c>
      <c r="C175" s="185">
        <v>471917.86000000004</v>
      </c>
      <c r="D175" s="175"/>
      <c r="E175" s="175"/>
    </row>
    <row r="176" spans="1:5" ht="11.4" customHeight="1" x14ac:dyDescent="0.25">
      <c r="A176" s="173" t="s">
        <v>316</v>
      </c>
      <c r="B176" s="172" t="s">
        <v>256</v>
      </c>
      <c r="C176" s="185">
        <v>115278.76</v>
      </c>
      <c r="D176" s="175"/>
      <c r="E176" s="175"/>
    </row>
    <row r="177" spans="1:5" ht="11.4" customHeight="1" x14ac:dyDescent="0.25">
      <c r="A177" s="173" t="s">
        <v>203</v>
      </c>
      <c r="B177" s="175"/>
      <c r="C177" s="187"/>
      <c r="D177" s="175">
        <f>SUM(C175:C176)</f>
        <v>587196.62</v>
      </c>
      <c r="E177" s="175"/>
    </row>
    <row r="178" spans="1:5" ht="11.4" customHeight="1" x14ac:dyDescent="0.25">
      <c r="A178" s="248" t="s">
        <v>317</v>
      </c>
      <c r="B178" s="248"/>
      <c r="C178" s="248"/>
      <c r="D178" s="248"/>
      <c r="E178" s="248"/>
    </row>
    <row r="179" spans="1:5" ht="11.4" customHeight="1" x14ac:dyDescent="0.25">
      <c r="A179" s="173" t="s">
        <v>318</v>
      </c>
      <c r="B179" s="172" t="s">
        <v>256</v>
      </c>
      <c r="C179" s="185">
        <v>191537.04</v>
      </c>
      <c r="D179" s="175"/>
      <c r="E179" s="175"/>
    </row>
    <row r="180" spans="1:5" ht="11.4" customHeight="1" x14ac:dyDescent="0.25">
      <c r="A180" s="173" t="s">
        <v>319</v>
      </c>
      <c r="B180" s="172" t="s">
        <v>256</v>
      </c>
      <c r="C180" s="185">
        <v>99488.680000000022</v>
      </c>
      <c r="D180" s="175"/>
      <c r="E180" s="175"/>
    </row>
    <row r="181" spans="1:5" ht="11.4" customHeight="1" x14ac:dyDescent="0.25">
      <c r="A181" s="173" t="s">
        <v>203</v>
      </c>
      <c r="B181" s="175"/>
      <c r="C181" s="187"/>
      <c r="D181" s="175">
        <f>SUM(C179:C180)</f>
        <v>291025.72000000003</v>
      </c>
      <c r="E181" s="175"/>
    </row>
    <row r="182" spans="1:5" ht="11.4" customHeight="1" x14ac:dyDescent="0.25">
      <c r="A182" s="248" t="s">
        <v>320</v>
      </c>
      <c r="B182" s="248"/>
      <c r="C182" s="248"/>
      <c r="D182" s="248"/>
      <c r="E182" s="248"/>
    </row>
    <row r="183" spans="1:5" ht="11.4" customHeight="1" x14ac:dyDescent="0.25">
      <c r="A183" s="173" t="s">
        <v>321</v>
      </c>
      <c r="B183" s="172" t="s">
        <v>256</v>
      </c>
      <c r="C183" s="185">
        <v>59381.93</v>
      </c>
      <c r="D183" s="175"/>
      <c r="E183" s="175"/>
    </row>
    <row r="184" spans="1:5" ht="11.4" customHeight="1" x14ac:dyDescent="0.25">
      <c r="A184" s="173" t="s">
        <v>322</v>
      </c>
      <c r="B184" s="172" t="s">
        <v>256</v>
      </c>
      <c r="C184" s="185">
        <v>337273.59</v>
      </c>
      <c r="D184" s="175"/>
      <c r="E184" s="175"/>
    </row>
    <row r="185" spans="1:5" ht="11.4" customHeight="1" x14ac:dyDescent="0.25">
      <c r="A185" s="173" t="s">
        <v>132</v>
      </c>
      <c r="B185" s="172" t="s">
        <v>256</v>
      </c>
      <c r="C185" s="185">
        <v>0</v>
      </c>
      <c r="D185" s="175"/>
      <c r="E185" s="175"/>
    </row>
    <row r="186" spans="1:5" ht="11.4" customHeight="1" x14ac:dyDescent="0.25">
      <c r="A186" s="173" t="s">
        <v>203</v>
      </c>
      <c r="B186" s="175"/>
      <c r="C186" s="187"/>
      <c r="D186" s="175">
        <f>SUM(C183:C185)</f>
        <v>396655.52</v>
      </c>
      <c r="E186" s="175"/>
    </row>
    <row r="187" spans="1:5" ht="11.4" customHeight="1" x14ac:dyDescent="0.25">
      <c r="A187" s="248" t="s">
        <v>323</v>
      </c>
      <c r="B187" s="248"/>
      <c r="C187" s="248"/>
      <c r="D187" s="248"/>
      <c r="E187" s="248"/>
    </row>
    <row r="188" spans="1:5" ht="11.4" customHeight="1" x14ac:dyDescent="0.25">
      <c r="A188" s="173" t="s">
        <v>324</v>
      </c>
      <c r="B188" s="172" t="s">
        <v>256</v>
      </c>
      <c r="C188" s="185">
        <v>0</v>
      </c>
      <c r="D188" s="175"/>
      <c r="E188" s="175"/>
    </row>
    <row r="189" spans="1:5" ht="11.4" customHeight="1" x14ac:dyDescent="0.25">
      <c r="A189" s="173" t="s">
        <v>325</v>
      </c>
      <c r="B189" s="172" t="s">
        <v>256</v>
      </c>
      <c r="C189" s="185">
        <v>5073.92</v>
      </c>
      <c r="D189" s="175"/>
      <c r="E189" s="175"/>
    </row>
    <row r="190" spans="1:5" ht="11.4" customHeight="1" x14ac:dyDescent="0.25">
      <c r="A190" s="173" t="s">
        <v>203</v>
      </c>
      <c r="B190" s="175"/>
      <c r="C190" s="187"/>
      <c r="D190" s="175">
        <f>SUM(C188:C189)</f>
        <v>5073.92</v>
      </c>
      <c r="E190" s="175"/>
    </row>
    <row r="191" spans="1:5" ht="18" customHeight="1" x14ac:dyDescent="0.25">
      <c r="A191" s="173"/>
      <c r="B191" s="175"/>
      <c r="C191" s="187"/>
      <c r="D191" s="175"/>
      <c r="E191" s="175"/>
    </row>
    <row r="192" spans="1:5" ht="12.6" customHeight="1" x14ac:dyDescent="0.25">
      <c r="A192" s="204" t="s">
        <v>326</v>
      </c>
      <c r="B192" s="204"/>
      <c r="C192" s="204"/>
      <c r="D192" s="204"/>
      <c r="E192" s="204"/>
    </row>
    <row r="193" spans="1:8" ht="12.6" customHeight="1" x14ac:dyDescent="0.25">
      <c r="A193" s="203" t="s">
        <v>327</v>
      </c>
      <c r="B193" s="204"/>
      <c r="C193" s="204"/>
      <c r="D193" s="204"/>
      <c r="E193" s="204"/>
    </row>
    <row r="194" spans="1:8" ht="12.6" customHeight="1" x14ac:dyDescent="0.25">
      <c r="A194" s="171"/>
      <c r="B194" s="170" t="s">
        <v>328</v>
      </c>
      <c r="C194" s="182" t="s">
        <v>329</v>
      </c>
      <c r="D194" s="170" t="s">
        <v>330</v>
      </c>
      <c r="E194" s="170" t="s">
        <v>331</v>
      </c>
    </row>
    <row r="195" spans="1:8" ht="12.6" customHeight="1" x14ac:dyDescent="0.25">
      <c r="A195" s="173" t="s">
        <v>332</v>
      </c>
      <c r="B195" s="174">
        <v>0</v>
      </c>
      <c r="C195" s="174">
        <v>0</v>
      </c>
      <c r="D195" s="174">
        <v>0</v>
      </c>
      <c r="E195" s="175">
        <f t="shared" ref="E195:E203" si="10">SUM(B195:C195)-D195</f>
        <v>0</v>
      </c>
    </row>
    <row r="196" spans="1:8" ht="12.6" customHeight="1" x14ac:dyDescent="0.25">
      <c r="A196" s="173" t="s">
        <v>333</v>
      </c>
      <c r="B196" s="174">
        <v>0</v>
      </c>
      <c r="C196" s="174">
        <v>0</v>
      </c>
      <c r="D196" s="174">
        <v>0</v>
      </c>
      <c r="E196" s="175">
        <f t="shared" si="10"/>
        <v>0</v>
      </c>
    </row>
    <row r="197" spans="1:8" ht="12.6" customHeight="1" x14ac:dyDescent="0.25">
      <c r="A197" s="173" t="s">
        <v>334</v>
      </c>
      <c r="B197" s="174">
        <v>0</v>
      </c>
      <c r="C197" s="174">
        <v>0</v>
      </c>
      <c r="D197" s="174">
        <v>0</v>
      </c>
      <c r="E197" s="175">
        <f t="shared" si="10"/>
        <v>0</v>
      </c>
    </row>
    <row r="198" spans="1:8" ht="12.6" customHeight="1" x14ac:dyDescent="0.25">
      <c r="A198" s="173" t="s">
        <v>335</v>
      </c>
      <c r="B198" s="174">
        <v>0</v>
      </c>
      <c r="C198" s="174">
        <v>0</v>
      </c>
      <c r="D198" s="174">
        <v>0</v>
      </c>
      <c r="E198" s="175">
        <f t="shared" si="10"/>
        <v>0</v>
      </c>
    </row>
    <row r="199" spans="1:8" ht="12.6" customHeight="1" x14ac:dyDescent="0.25">
      <c r="A199" s="173" t="s">
        <v>336</v>
      </c>
      <c r="B199" s="174">
        <v>0</v>
      </c>
      <c r="C199" s="174">
        <v>0</v>
      </c>
      <c r="D199" s="174">
        <v>0</v>
      </c>
      <c r="E199" s="175">
        <f t="shared" si="10"/>
        <v>0</v>
      </c>
    </row>
    <row r="200" spans="1:8" ht="12.6" customHeight="1" x14ac:dyDescent="0.25">
      <c r="A200" s="173" t="s">
        <v>337</v>
      </c>
      <c r="B200" s="174">
        <v>2516912.19</v>
      </c>
      <c r="C200" s="174">
        <v>874677.63000000035</v>
      </c>
      <c r="D200" s="174">
        <v>397962.81</v>
      </c>
      <c r="E200" s="175">
        <f t="shared" si="10"/>
        <v>2993627.0100000002</v>
      </c>
    </row>
    <row r="201" spans="1:8" ht="12.6" customHeight="1" x14ac:dyDescent="0.25">
      <c r="A201" s="173" t="s">
        <v>338</v>
      </c>
      <c r="B201" s="174">
        <v>0</v>
      </c>
      <c r="C201" s="174">
        <v>0</v>
      </c>
      <c r="D201" s="174">
        <v>0</v>
      </c>
      <c r="E201" s="175">
        <f t="shared" si="10"/>
        <v>0</v>
      </c>
    </row>
    <row r="202" spans="1:8" ht="12.6" customHeight="1" x14ac:dyDescent="0.25">
      <c r="A202" s="173" t="s">
        <v>339</v>
      </c>
      <c r="B202" s="174">
        <v>56513.37</v>
      </c>
      <c r="C202" s="174">
        <v>136735.60999999999</v>
      </c>
      <c r="D202" s="174">
        <v>0</v>
      </c>
      <c r="E202" s="175">
        <f t="shared" si="10"/>
        <v>193248.97999999998</v>
      </c>
    </row>
    <row r="203" spans="1:8" ht="12.6" customHeight="1" x14ac:dyDescent="0.25">
      <c r="A203" s="173" t="s">
        <v>340</v>
      </c>
      <c r="B203" s="174">
        <v>654845.15</v>
      </c>
      <c r="C203" s="174">
        <v>-589466.99</v>
      </c>
      <c r="D203" s="174">
        <v>0</v>
      </c>
      <c r="E203" s="175">
        <f t="shared" si="10"/>
        <v>65378.160000000033</v>
      </c>
    </row>
    <row r="204" spans="1:8" ht="12.6" customHeight="1" x14ac:dyDescent="0.25">
      <c r="A204" s="173" t="s">
        <v>203</v>
      </c>
      <c r="B204" s="175">
        <f>SUM(B195:B203)</f>
        <v>3228270.71</v>
      </c>
      <c r="C204" s="187">
        <f>SUM(C195:C203)</f>
        <v>421946.25000000035</v>
      </c>
      <c r="D204" s="175">
        <f>SUM(D195:D203)</f>
        <v>397962.81</v>
      </c>
      <c r="E204" s="175">
        <f>SUM(E195:E203)</f>
        <v>3252254.1500000004</v>
      </c>
    </row>
    <row r="205" spans="1:8" ht="12.6" customHeight="1" x14ac:dyDescent="0.25">
      <c r="A205" s="173"/>
      <c r="B205" s="173"/>
      <c r="C205" s="187"/>
      <c r="D205" s="175"/>
      <c r="E205" s="175"/>
    </row>
    <row r="206" spans="1:8" ht="12.6" customHeight="1" x14ac:dyDescent="0.25">
      <c r="A206" s="203" t="s">
        <v>341</v>
      </c>
      <c r="B206" s="203"/>
      <c r="C206" s="203"/>
      <c r="D206" s="203"/>
      <c r="E206" s="203"/>
    </row>
    <row r="207" spans="1:8" ht="12.6" customHeight="1" x14ac:dyDescent="0.25">
      <c r="A207" s="171"/>
      <c r="B207" s="170" t="s">
        <v>328</v>
      </c>
      <c r="C207" s="182" t="s">
        <v>329</v>
      </c>
      <c r="D207" s="170" t="s">
        <v>330</v>
      </c>
      <c r="E207" s="170" t="s">
        <v>331</v>
      </c>
      <c r="H207" s="250"/>
    </row>
    <row r="208" spans="1:8" ht="12.6" customHeight="1" x14ac:dyDescent="0.25">
      <c r="A208" s="173" t="s">
        <v>332</v>
      </c>
      <c r="B208" s="178"/>
      <c r="C208" s="189"/>
      <c r="D208" s="178"/>
      <c r="E208" s="175"/>
      <c r="H208" s="250"/>
    </row>
    <row r="209" spans="1:8" ht="12.6" customHeight="1" x14ac:dyDescent="0.25">
      <c r="A209" s="173" t="s">
        <v>333</v>
      </c>
      <c r="B209" s="174">
        <v>0</v>
      </c>
      <c r="C209" s="174">
        <v>0</v>
      </c>
      <c r="D209" s="174">
        <v>0</v>
      </c>
      <c r="E209" s="175">
        <f t="shared" ref="E209:E216" si="11">SUM(B209:C209)-D209</f>
        <v>0</v>
      </c>
      <c r="H209" s="250"/>
    </row>
    <row r="210" spans="1:8" ht="12.6" customHeight="1" x14ac:dyDescent="0.25">
      <c r="A210" s="173" t="s">
        <v>334</v>
      </c>
      <c r="B210" s="174">
        <v>0</v>
      </c>
      <c r="C210" s="174">
        <v>0</v>
      </c>
      <c r="D210" s="174">
        <v>0</v>
      </c>
      <c r="E210" s="175">
        <f t="shared" si="11"/>
        <v>0</v>
      </c>
      <c r="H210" s="250"/>
    </row>
    <row r="211" spans="1:8" ht="12.6" customHeight="1" x14ac:dyDescent="0.25">
      <c r="A211" s="173" t="s">
        <v>335</v>
      </c>
      <c r="B211" s="174">
        <v>0</v>
      </c>
      <c r="C211" s="174">
        <v>0</v>
      </c>
      <c r="D211" s="174">
        <v>0</v>
      </c>
      <c r="E211" s="175">
        <f t="shared" si="11"/>
        <v>0</v>
      </c>
      <c r="H211" s="250"/>
    </row>
    <row r="212" spans="1:8" ht="12.6" customHeight="1" x14ac:dyDescent="0.25">
      <c r="A212" s="173" t="s">
        <v>336</v>
      </c>
      <c r="B212" s="174">
        <v>0</v>
      </c>
      <c r="C212" s="174">
        <v>0</v>
      </c>
      <c r="D212" s="174">
        <v>0</v>
      </c>
      <c r="E212" s="175">
        <f t="shared" si="11"/>
        <v>0</v>
      </c>
      <c r="H212" s="250"/>
    </row>
    <row r="213" spans="1:8" ht="12.6" customHeight="1" x14ac:dyDescent="0.25">
      <c r="A213" s="173" t="s">
        <v>337</v>
      </c>
      <c r="B213" s="174">
        <v>854187.23</v>
      </c>
      <c r="C213" s="174">
        <v>640988.10999999987</v>
      </c>
      <c r="D213" s="174">
        <v>397962.81</v>
      </c>
      <c r="E213" s="175">
        <f t="shared" si="11"/>
        <v>1097212.5299999998</v>
      </c>
      <c r="H213" s="250"/>
    </row>
    <row r="214" spans="1:8" ht="12.6" customHeight="1" x14ac:dyDescent="0.25">
      <c r="A214" s="173" t="s">
        <v>338</v>
      </c>
      <c r="B214" s="174">
        <v>0</v>
      </c>
      <c r="C214" s="174">
        <v>0</v>
      </c>
      <c r="D214" s="174">
        <v>0</v>
      </c>
      <c r="E214" s="175">
        <f t="shared" si="11"/>
        <v>0</v>
      </c>
      <c r="H214" s="250"/>
    </row>
    <row r="215" spans="1:8" ht="12.6" customHeight="1" x14ac:dyDescent="0.25">
      <c r="A215" s="173" t="s">
        <v>339</v>
      </c>
      <c r="B215" s="174">
        <v>8117.07</v>
      </c>
      <c r="C215" s="174">
        <v>17938.569999999996</v>
      </c>
      <c r="D215" s="174">
        <v>0</v>
      </c>
      <c r="E215" s="175">
        <f t="shared" si="11"/>
        <v>26055.639999999996</v>
      </c>
      <c r="H215" s="250"/>
    </row>
    <row r="216" spans="1:8" ht="12.6" customHeight="1" x14ac:dyDescent="0.25">
      <c r="A216" s="173" t="s">
        <v>340</v>
      </c>
      <c r="B216" s="174">
        <v>0</v>
      </c>
      <c r="C216" s="174">
        <v>0</v>
      </c>
      <c r="D216" s="174">
        <v>0</v>
      </c>
      <c r="E216" s="175">
        <f t="shared" si="11"/>
        <v>0</v>
      </c>
      <c r="H216" s="250"/>
    </row>
    <row r="217" spans="1:8" ht="12.6" customHeight="1" x14ac:dyDescent="0.25">
      <c r="A217" s="173" t="s">
        <v>203</v>
      </c>
      <c r="B217" s="175">
        <f>SUM(B208:B216)</f>
        <v>862304.29999999993</v>
      </c>
      <c r="C217" s="187">
        <f>SUM(C208:C216)</f>
        <v>658926.67999999982</v>
      </c>
      <c r="D217" s="175">
        <f>SUM(D208:D216)</f>
        <v>397962.81</v>
      </c>
      <c r="E217" s="175">
        <f>SUM(E208:E216)</f>
        <v>1123268.1699999997</v>
      </c>
    </row>
    <row r="218" spans="1:8" ht="21.75" customHeight="1" x14ac:dyDescent="0.25">
      <c r="A218" s="173"/>
      <c r="B218" s="175"/>
      <c r="C218" s="187"/>
      <c r="D218" s="175"/>
      <c r="E218" s="175"/>
    </row>
    <row r="219" spans="1:8" ht="12.6" customHeight="1" x14ac:dyDescent="0.25">
      <c r="A219" s="204" t="s">
        <v>342</v>
      </c>
      <c r="B219" s="204"/>
      <c r="C219" s="204"/>
      <c r="D219" s="204"/>
      <c r="E219" s="204"/>
    </row>
    <row r="220" spans="1:8" ht="12.6" customHeight="1" x14ac:dyDescent="0.25">
      <c r="A220" s="204"/>
      <c r="B220" s="279" t="s">
        <v>1254</v>
      </c>
      <c r="C220" s="279"/>
      <c r="D220" s="204"/>
      <c r="E220" s="204"/>
    </row>
    <row r="221" spans="1:8" ht="12.6" customHeight="1" x14ac:dyDescent="0.25">
      <c r="A221" s="263" t="s">
        <v>1254</v>
      </c>
      <c r="B221" s="204"/>
      <c r="C221" s="185">
        <v>2255410.4899999998</v>
      </c>
      <c r="D221" s="172">
        <f>C221</f>
        <v>2255410.4899999998</v>
      </c>
      <c r="E221" s="204"/>
    </row>
    <row r="222" spans="1:8" ht="12.6" customHeight="1" x14ac:dyDescent="0.25">
      <c r="A222" s="248" t="s">
        <v>343</v>
      </c>
      <c r="B222" s="248"/>
      <c r="C222" s="248"/>
      <c r="D222" s="248"/>
      <c r="E222" s="248"/>
    </row>
    <row r="223" spans="1:8" ht="12.6" customHeight="1" x14ac:dyDescent="0.25">
      <c r="A223" s="173" t="s">
        <v>344</v>
      </c>
      <c r="B223" s="172" t="s">
        <v>256</v>
      </c>
      <c r="C223" s="185">
        <v>27235909.219999999</v>
      </c>
      <c r="D223" s="175"/>
      <c r="E223" s="175"/>
    </row>
    <row r="224" spans="1:8" ht="12.6" customHeight="1" x14ac:dyDescent="0.25">
      <c r="A224" s="173" t="s">
        <v>345</v>
      </c>
      <c r="B224" s="172" t="s">
        <v>256</v>
      </c>
      <c r="C224" s="185">
        <v>13484065.660000002</v>
      </c>
      <c r="D224" s="175"/>
      <c r="E224" s="175"/>
    </row>
    <row r="225" spans="1:5" ht="12.6" customHeight="1" x14ac:dyDescent="0.25">
      <c r="A225" s="173" t="s">
        <v>346</v>
      </c>
      <c r="B225" s="172" t="s">
        <v>256</v>
      </c>
      <c r="C225" s="185">
        <v>718036.40145325474</v>
      </c>
      <c r="D225" s="175"/>
      <c r="E225" s="175"/>
    </row>
    <row r="226" spans="1:5" ht="12.6" customHeight="1" x14ac:dyDescent="0.25">
      <c r="A226" s="173" t="s">
        <v>347</v>
      </c>
      <c r="B226" s="172" t="s">
        <v>256</v>
      </c>
      <c r="C226" s="185">
        <v>1314245.6400000001</v>
      </c>
      <c r="D226" s="175"/>
      <c r="E226" s="175"/>
    </row>
    <row r="227" spans="1:5" ht="12.6" customHeight="1" x14ac:dyDescent="0.25">
      <c r="A227" s="173" t="s">
        <v>348</v>
      </c>
      <c r="B227" s="172" t="s">
        <v>256</v>
      </c>
      <c r="C227" s="185">
        <v>9375317.0261126366</v>
      </c>
      <c r="D227" s="175"/>
      <c r="E227" s="175"/>
    </row>
    <row r="228" spans="1:5" ht="12.6" customHeight="1" x14ac:dyDescent="0.25">
      <c r="A228" s="173" t="s">
        <v>349</v>
      </c>
      <c r="B228" s="172" t="s">
        <v>256</v>
      </c>
      <c r="C228" s="185">
        <v>0</v>
      </c>
      <c r="D228" s="175"/>
      <c r="E228" s="175"/>
    </row>
    <row r="229" spans="1:5" ht="12.6" customHeight="1" x14ac:dyDescent="0.25">
      <c r="A229" s="173" t="s">
        <v>350</v>
      </c>
      <c r="B229" s="175"/>
      <c r="C229" s="187"/>
      <c r="D229" s="175">
        <f>SUM(C223:C228)</f>
        <v>52127573.947565898</v>
      </c>
      <c r="E229" s="175"/>
    </row>
    <row r="230" spans="1:5" ht="12.6" customHeight="1" x14ac:dyDescent="0.25">
      <c r="A230" s="248" t="s">
        <v>351</v>
      </c>
      <c r="B230" s="248"/>
      <c r="C230" s="248"/>
      <c r="D230" s="248"/>
      <c r="E230" s="248"/>
    </row>
    <row r="231" spans="1:5" ht="12.6" customHeight="1" x14ac:dyDescent="0.25">
      <c r="A231" s="171" t="s">
        <v>352</v>
      </c>
      <c r="B231" s="172" t="s">
        <v>256</v>
      </c>
      <c r="C231" s="185">
        <v>1866</v>
      </c>
      <c r="D231" s="175"/>
      <c r="E231" s="175"/>
    </row>
    <row r="232" spans="1:5" ht="12.6" customHeight="1" x14ac:dyDescent="0.25">
      <c r="A232" s="171"/>
      <c r="B232" s="172"/>
      <c r="C232" s="187"/>
      <c r="D232" s="175"/>
      <c r="E232" s="175"/>
    </row>
    <row r="233" spans="1:5" ht="12.6" customHeight="1" x14ac:dyDescent="0.25">
      <c r="A233" s="171" t="s">
        <v>353</v>
      </c>
      <c r="B233" s="172" t="s">
        <v>256</v>
      </c>
      <c r="C233" s="185">
        <v>65580</v>
      </c>
      <c r="D233" s="175"/>
      <c r="E233" s="175"/>
    </row>
    <row r="234" spans="1:5" ht="12.6" customHeight="1" x14ac:dyDescent="0.25">
      <c r="A234" s="171" t="s">
        <v>354</v>
      </c>
      <c r="B234" s="172" t="s">
        <v>256</v>
      </c>
      <c r="C234" s="185">
        <v>888366</v>
      </c>
      <c r="D234" s="175"/>
      <c r="E234" s="175"/>
    </row>
    <row r="235" spans="1:5" ht="12.6" customHeight="1" x14ac:dyDescent="0.25">
      <c r="A235" s="173"/>
      <c r="B235" s="175"/>
      <c r="C235" s="187"/>
      <c r="D235" s="175"/>
      <c r="E235" s="175"/>
    </row>
    <row r="236" spans="1:5" ht="12.6" customHeight="1" x14ac:dyDescent="0.25">
      <c r="A236" s="171" t="s">
        <v>355</v>
      </c>
      <c r="B236" s="175"/>
      <c r="C236" s="187"/>
      <c r="D236" s="175">
        <f>SUM(C233:C235)</f>
        <v>953946</v>
      </c>
      <c r="E236" s="175"/>
    </row>
    <row r="237" spans="1:5" ht="12.6" customHeight="1" x14ac:dyDescent="0.25">
      <c r="A237" s="248" t="s">
        <v>356</v>
      </c>
      <c r="B237" s="248"/>
      <c r="C237" s="248"/>
      <c r="D237" s="248"/>
      <c r="E237" s="248"/>
    </row>
    <row r="238" spans="1:5" ht="12.6" customHeight="1" x14ac:dyDescent="0.25">
      <c r="A238" s="173" t="s">
        <v>357</v>
      </c>
      <c r="B238" s="172" t="s">
        <v>256</v>
      </c>
      <c r="C238" s="185">
        <v>381858.80243411026</v>
      </c>
      <c r="D238" s="175"/>
      <c r="E238" s="175"/>
    </row>
    <row r="239" spans="1:5" ht="12.6" customHeight="1" x14ac:dyDescent="0.25">
      <c r="A239" s="173" t="s">
        <v>356</v>
      </c>
      <c r="B239" s="172" t="s">
        <v>256</v>
      </c>
      <c r="C239" s="185">
        <v>0</v>
      </c>
      <c r="D239" s="175"/>
      <c r="E239" s="175"/>
    </row>
    <row r="240" spans="1:5" ht="12.6" customHeight="1" x14ac:dyDescent="0.25">
      <c r="A240" s="173" t="s">
        <v>358</v>
      </c>
      <c r="B240" s="175"/>
      <c r="C240" s="187"/>
      <c r="D240" s="175">
        <f>SUM(C238:C239)</f>
        <v>381858.80243411026</v>
      </c>
      <c r="E240" s="175"/>
    </row>
    <row r="241" spans="1:5" ht="12.6" customHeight="1" x14ac:dyDescent="0.25">
      <c r="A241" s="173"/>
      <c r="B241" s="175"/>
      <c r="C241" s="187"/>
      <c r="D241" s="175"/>
      <c r="E241" s="175"/>
    </row>
    <row r="242" spans="1:5" ht="12.6" customHeight="1" x14ac:dyDescent="0.25">
      <c r="A242" s="173" t="s">
        <v>359</v>
      </c>
      <c r="B242" s="175"/>
      <c r="C242" s="187"/>
      <c r="D242" s="175">
        <f>D221+D229+D236+D240</f>
        <v>55718789.24000001</v>
      </c>
      <c r="E242" s="175"/>
    </row>
    <row r="243" spans="1:5" ht="12.6" customHeight="1" x14ac:dyDescent="0.25">
      <c r="A243" s="173"/>
      <c r="B243" s="173"/>
      <c r="C243" s="187"/>
      <c r="D243" s="175"/>
      <c r="E243" s="175"/>
    </row>
    <row r="244" spans="1:5" ht="12.6" customHeight="1" x14ac:dyDescent="0.25">
      <c r="A244" s="173"/>
      <c r="B244" s="173"/>
      <c r="C244" s="187"/>
      <c r="D244" s="175"/>
      <c r="E244" s="175"/>
    </row>
    <row r="245" spans="1:5" ht="12.6" customHeight="1" x14ac:dyDescent="0.25">
      <c r="A245" s="173"/>
      <c r="B245" s="173"/>
      <c r="C245" s="187"/>
      <c r="D245" s="175"/>
      <c r="E245" s="175"/>
    </row>
    <row r="246" spans="1:5" ht="12.6" customHeight="1" x14ac:dyDescent="0.25">
      <c r="A246" s="173"/>
      <c r="B246" s="173"/>
      <c r="C246" s="187"/>
      <c r="D246" s="175"/>
      <c r="E246" s="175"/>
    </row>
    <row r="247" spans="1:5" ht="21.75" customHeight="1" x14ac:dyDescent="0.25">
      <c r="A247" s="173"/>
      <c r="B247" s="173"/>
      <c r="C247" s="187"/>
      <c r="D247" s="175"/>
      <c r="E247" s="175"/>
    </row>
    <row r="248" spans="1:5" ht="12.45" customHeight="1" x14ac:dyDescent="0.25">
      <c r="A248" s="204" t="s">
        <v>360</v>
      </c>
      <c r="B248" s="204"/>
      <c r="C248" s="204"/>
      <c r="D248" s="204"/>
      <c r="E248" s="204"/>
    </row>
    <row r="249" spans="1:5" ht="11.25" customHeight="1" x14ac:dyDescent="0.25">
      <c r="A249" s="248" t="s">
        <v>361</v>
      </c>
      <c r="B249" s="248"/>
      <c r="C249" s="248"/>
      <c r="D249" s="248"/>
      <c r="E249" s="248"/>
    </row>
    <row r="250" spans="1:5" ht="12.45" customHeight="1" x14ac:dyDescent="0.25">
      <c r="A250" s="173" t="s">
        <v>362</v>
      </c>
      <c r="B250" s="172" t="s">
        <v>256</v>
      </c>
      <c r="C250" s="185">
        <v>7898764.2700000135</v>
      </c>
      <c r="D250" s="175"/>
      <c r="E250" s="175"/>
    </row>
    <row r="251" spans="1:5" ht="12.45" customHeight="1" x14ac:dyDescent="0.25">
      <c r="A251" s="173" t="s">
        <v>363</v>
      </c>
      <c r="B251" s="172" t="s">
        <v>256</v>
      </c>
      <c r="C251" s="185">
        <v>0</v>
      </c>
      <c r="D251" s="175"/>
      <c r="E251" s="175"/>
    </row>
    <row r="252" spans="1:5" ht="12.45" customHeight="1" x14ac:dyDescent="0.25">
      <c r="A252" s="173" t="s">
        <v>364</v>
      </c>
      <c r="B252" s="172" t="s">
        <v>256</v>
      </c>
      <c r="C252" s="185">
        <v>15900942.360000005</v>
      </c>
      <c r="D252" s="175"/>
      <c r="E252" s="175"/>
    </row>
    <row r="253" spans="1:5" ht="12.45" customHeight="1" x14ac:dyDescent="0.25">
      <c r="A253" s="173" t="s">
        <v>365</v>
      </c>
      <c r="B253" s="172" t="s">
        <v>256</v>
      </c>
      <c r="C253" s="185">
        <v>8877954.2399999984</v>
      </c>
      <c r="D253" s="175"/>
      <c r="E253" s="175"/>
    </row>
    <row r="254" spans="1:5" ht="12.45" customHeight="1" x14ac:dyDescent="0.25">
      <c r="A254" s="173" t="s">
        <v>1240</v>
      </c>
      <c r="B254" s="172" t="s">
        <v>256</v>
      </c>
      <c r="C254" s="185">
        <v>0</v>
      </c>
      <c r="D254" s="175"/>
      <c r="E254" s="175"/>
    </row>
    <row r="255" spans="1:5" ht="12.45" customHeight="1" x14ac:dyDescent="0.25">
      <c r="A255" s="173" t="s">
        <v>366</v>
      </c>
      <c r="B255" s="172" t="s">
        <v>256</v>
      </c>
      <c r="C255" s="185">
        <v>-2230114.0999999908</v>
      </c>
      <c r="D255" s="175"/>
      <c r="E255" s="175"/>
    </row>
    <row r="256" spans="1:5" ht="12.45" customHeight="1" x14ac:dyDescent="0.25">
      <c r="A256" s="173" t="s">
        <v>367</v>
      </c>
      <c r="B256" s="172" t="s">
        <v>256</v>
      </c>
      <c r="C256" s="185">
        <v>0</v>
      </c>
      <c r="D256" s="175"/>
      <c r="E256" s="175"/>
    </row>
    <row r="257" spans="1:5" ht="12.45" customHeight="1" x14ac:dyDescent="0.25">
      <c r="A257" s="173" t="s">
        <v>368</v>
      </c>
      <c r="B257" s="172" t="s">
        <v>256</v>
      </c>
      <c r="C257" s="185">
        <v>1088470.32</v>
      </c>
      <c r="D257" s="175"/>
      <c r="E257" s="175"/>
    </row>
    <row r="258" spans="1:5" ht="12.45" customHeight="1" x14ac:dyDescent="0.25">
      <c r="A258" s="173" t="s">
        <v>369</v>
      </c>
      <c r="B258" s="172" t="s">
        <v>256</v>
      </c>
      <c r="C258" s="185">
        <v>7.2759576141834259E-12</v>
      </c>
      <c r="D258" s="175"/>
      <c r="E258" s="175"/>
    </row>
    <row r="259" spans="1:5" ht="12.45" customHeight="1" x14ac:dyDescent="0.25">
      <c r="A259" s="173" t="s">
        <v>370</v>
      </c>
      <c r="B259" s="172" t="s">
        <v>256</v>
      </c>
      <c r="C259" s="185">
        <v>0</v>
      </c>
      <c r="D259" s="175"/>
      <c r="E259" s="175"/>
    </row>
    <row r="260" spans="1:5" ht="12.45" customHeight="1" x14ac:dyDescent="0.25">
      <c r="A260" s="173" t="s">
        <v>371</v>
      </c>
      <c r="B260" s="175"/>
      <c r="C260" s="187"/>
      <c r="D260" s="175">
        <f>SUM(C250:C252)-C253+SUM(C254:C259)</f>
        <v>13780108.610000029</v>
      </c>
      <c r="E260" s="175"/>
    </row>
    <row r="261" spans="1:5" ht="11.25" customHeight="1" x14ac:dyDescent="0.25">
      <c r="A261" s="248" t="s">
        <v>372</v>
      </c>
      <c r="B261" s="248"/>
      <c r="C261" s="248"/>
      <c r="D261" s="248"/>
      <c r="E261" s="248"/>
    </row>
    <row r="262" spans="1:5" ht="12.45" customHeight="1" x14ac:dyDescent="0.25">
      <c r="A262" s="173" t="s">
        <v>362</v>
      </c>
      <c r="B262" s="172" t="s">
        <v>256</v>
      </c>
      <c r="C262" s="185">
        <v>0</v>
      </c>
      <c r="D262" s="175"/>
      <c r="E262" s="175"/>
    </row>
    <row r="263" spans="1:5" ht="12.45" customHeight="1" x14ac:dyDescent="0.25">
      <c r="A263" s="173" t="s">
        <v>363</v>
      </c>
      <c r="B263" s="172" t="s">
        <v>256</v>
      </c>
      <c r="C263" s="185">
        <v>0</v>
      </c>
      <c r="D263" s="175"/>
      <c r="E263" s="175"/>
    </row>
    <row r="264" spans="1:5" ht="12.45" customHeight="1" x14ac:dyDescent="0.25">
      <c r="A264" s="173" t="s">
        <v>373</v>
      </c>
      <c r="B264" s="172" t="s">
        <v>256</v>
      </c>
      <c r="C264" s="185">
        <v>0</v>
      </c>
      <c r="D264" s="175"/>
      <c r="E264" s="175"/>
    </row>
    <row r="265" spans="1:5" ht="12.45" customHeight="1" x14ac:dyDescent="0.25">
      <c r="A265" s="173" t="s">
        <v>374</v>
      </c>
      <c r="B265" s="175"/>
      <c r="C265" s="187"/>
      <c r="D265" s="175">
        <f>SUM(C262:C264)</f>
        <v>0</v>
      </c>
      <c r="E265" s="175"/>
    </row>
    <row r="266" spans="1:5" ht="11.25" customHeight="1" x14ac:dyDescent="0.25">
      <c r="A266" s="248" t="s">
        <v>375</v>
      </c>
      <c r="B266" s="248"/>
      <c r="C266" s="248"/>
      <c r="D266" s="248"/>
      <c r="E266" s="248"/>
    </row>
    <row r="267" spans="1:5" ht="12.45" customHeight="1" x14ac:dyDescent="0.25">
      <c r="A267" s="173" t="s">
        <v>332</v>
      </c>
      <c r="B267" s="172" t="s">
        <v>256</v>
      </c>
      <c r="C267" s="185">
        <v>0</v>
      </c>
      <c r="D267" s="175"/>
      <c r="E267" s="175"/>
    </row>
    <row r="268" spans="1:5" ht="12.45" customHeight="1" x14ac:dyDescent="0.25">
      <c r="A268" s="173" t="s">
        <v>333</v>
      </c>
      <c r="B268" s="172" t="s">
        <v>256</v>
      </c>
      <c r="C268" s="185">
        <v>0</v>
      </c>
      <c r="D268" s="175"/>
      <c r="E268" s="175"/>
    </row>
    <row r="269" spans="1:5" ht="12.45" customHeight="1" x14ac:dyDescent="0.25">
      <c r="A269" s="173" t="s">
        <v>334</v>
      </c>
      <c r="B269" s="172" t="s">
        <v>256</v>
      </c>
      <c r="C269" s="185">
        <v>0</v>
      </c>
      <c r="D269" s="175"/>
      <c r="E269" s="175"/>
    </row>
    <row r="270" spans="1:5" ht="12.45" customHeight="1" x14ac:dyDescent="0.25">
      <c r="A270" s="173" t="s">
        <v>376</v>
      </c>
      <c r="B270" s="172" t="s">
        <v>256</v>
      </c>
      <c r="C270" s="185">
        <v>0</v>
      </c>
      <c r="D270" s="175"/>
      <c r="E270" s="175"/>
    </row>
    <row r="271" spans="1:5" ht="12.45" customHeight="1" x14ac:dyDescent="0.25">
      <c r="A271" s="173" t="s">
        <v>377</v>
      </c>
      <c r="B271" s="172" t="s">
        <v>256</v>
      </c>
      <c r="C271" s="185">
        <v>0</v>
      </c>
      <c r="D271" s="175"/>
      <c r="E271" s="175"/>
    </row>
    <row r="272" spans="1:5" ht="12.45" customHeight="1" x14ac:dyDescent="0.25">
      <c r="A272" s="173" t="s">
        <v>378</v>
      </c>
      <c r="B272" s="172" t="s">
        <v>256</v>
      </c>
      <c r="C272" s="185">
        <v>2993627.0099999993</v>
      </c>
      <c r="D272" s="175"/>
      <c r="E272" s="175"/>
    </row>
    <row r="273" spans="1:5" ht="12.45" customHeight="1" x14ac:dyDescent="0.25">
      <c r="A273" s="173" t="s">
        <v>339</v>
      </c>
      <c r="B273" s="172" t="s">
        <v>256</v>
      </c>
      <c r="C273" s="185">
        <v>193248.97999999998</v>
      </c>
      <c r="D273" s="175"/>
      <c r="E273" s="175"/>
    </row>
    <row r="274" spans="1:5" ht="12.45" customHeight="1" x14ac:dyDescent="0.25">
      <c r="A274" s="173" t="s">
        <v>340</v>
      </c>
      <c r="B274" s="172" t="s">
        <v>256</v>
      </c>
      <c r="C274" s="185">
        <v>65378.159999999851</v>
      </c>
      <c r="D274" s="175"/>
      <c r="E274" s="175"/>
    </row>
    <row r="275" spans="1:5" ht="12.45" customHeight="1" x14ac:dyDescent="0.25">
      <c r="A275" s="173" t="s">
        <v>379</v>
      </c>
      <c r="B275" s="175"/>
      <c r="C275" s="187"/>
      <c r="D275" s="175">
        <f>SUM(C267:C274)</f>
        <v>3252254.149999999</v>
      </c>
      <c r="E275" s="175"/>
    </row>
    <row r="276" spans="1:5" ht="12.6" customHeight="1" x14ac:dyDescent="0.25">
      <c r="A276" s="173" t="s">
        <v>380</v>
      </c>
      <c r="B276" s="172" t="s">
        <v>256</v>
      </c>
      <c r="C276" s="185">
        <v>1123268.17</v>
      </c>
      <c r="D276" s="175"/>
      <c r="E276" s="175"/>
    </row>
    <row r="277" spans="1:5" ht="12.6" customHeight="1" x14ac:dyDescent="0.25">
      <c r="A277" s="173" t="s">
        <v>381</v>
      </c>
      <c r="B277" s="175"/>
      <c r="C277" s="187"/>
      <c r="D277" s="175">
        <f>D275-C276</f>
        <v>2128985.9799999991</v>
      </c>
      <c r="E277" s="175"/>
    </row>
    <row r="278" spans="1:5" ht="12.6" customHeight="1" x14ac:dyDescent="0.25">
      <c r="A278" s="248" t="s">
        <v>382</v>
      </c>
      <c r="B278" s="248"/>
      <c r="C278" s="248"/>
      <c r="D278" s="248"/>
      <c r="E278" s="248"/>
    </row>
    <row r="279" spans="1:5" ht="12.6" customHeight="1" x14ac:dyDescent="0.25">
      <c r="A279" s="173" t="s">
        <v>383</v>
      </c>
      <c r="B279" s="172" t="s">
        <v>256</v>
      </c>
      <c r="C279" s="185">
        <v>0</v>
      </c>
      <c r="D279" s="175"/>
      <c r="E279" s="175"/>
    </row>
    <row r="280" spans="1:5" ht="12.6" customHeight="1" x14ac:dyDescent="0.25">
      <c r="A280" s="173" t="s">
        <v>384</v>
      </c>
      <c r="B280" s="172" t="s">
        <v>256</v>
      </c>
      <c r="C280" s="185">
        <v>0</v>
      </c>
      <c r="D280" s="175"/>
      <c r="E280" s="175"/>
    </row>
    <row r="281" spans="1:5" ht="12.6" customHeight="1" x14ac:dyDescent="0.25">
      <c r="A281" s="173" t="s">
        <v>385</v>
      </c>
      <c r="B281" s="172" t="s">
        <v>256</v>
      </c>
      <c r="C281" s="185">
        <v>0</v>
      </c>
      <c r="D281" s="175"/>
      <c r="E281" s="175"/>
    </row>
    <row r="282" spans="1:5" ht="12.6" customHeight="1" x14ac:dyDescent="0.25">
      <c r="A282" s="173" t="s">
        <v>373</v>
      </c>
      <c r="B282" s="172" t="s">
        <v>256</v>
      </c>
      <c r="C282" s="185">
        <v>10211362.319999993</v>
      </c>
      <c r="D282" s="175"/>
      <c r="E282" s="175"/>
    </row>
    <row r="283" spans="1:5" ht="12.6" customHeight="1" x14ac:dyDescent="0.25">
      <c r="A283" s="173" t="s">
        <v>386</v>
      </c>
      <c r="B283" s="175"/>
      <c r="C283" s="187"/>
      <c r="D283" s="175">
        <f>C279-C280+C281+C282</f>
        <v>10211362.319999993</v>
      </c>
      <c r="E283" s="175"/>
    </row>
    <row r="284" spans="1:5" ht="12.6" customHeight="1" x14ac:dyDescent="0.25">
      <c r="A284" s="173"/>
      <c r="B284" s="175"/>
      <c r="C284" s="187"/>
      <c r="D284" s="175"/>
      <c r="E284" s="175"/>
    </row>
    <row r="285" spans="1:5" ht="12.6" customHeight="1" x14ac:dyDescent="0.25">
      <c r="A285" s="248" t="s">
        <v>387</v>
      </c>
      <c r="B285" s="248"/>
      <c r="C285" s="248"/>
      <c r="D285" s="248"/>
      <c r="E285" s="248"/>
    </row>
    <row r="286" spans="1:5" ht="12.6" customHeight="1" x14ac:dyDescent="0.25">
      <c r="A286" s="173" t="s">
        <v>388</v>
      </c>
      <c r="B286" s="172" t="s">
        <v>256</v>
      </c>
      <c r="C286" s="185">
        <v>0</v>
      </c>
      <c r="D286" s="175"/>
      <c r="E286" s="175"/>
    </row>
    <row r="287" spans="1:5" ht="12.6" customHeight="1" x14ac:dyDescent="0.25">
      <c r="A287" s="173" t="s">
        <v>389</v>
      </c>
      <c r="B287" s="172" t="s">
        <v>256</v>
      </c>
      <c r="C287" s="185">
        <v>0</v>
      </c>
      <c r="D287" s="175"/>
      <c r="E287" s="175"/>
    </row>
    <row r="288" spans="1:5" ht="12.6" customHeight="1" x14ac:dyDescent="0.25">
      <c r="A288" s="173" t="s">
        <v>390</v>
      </c>
      <c r="B288" s="172" t="s">
        <v>256</v>
      </c>
      <c r="C288" s="185">
        <v>0</v>
      </c>
      <c r="D288" s="175"/>
      <c r="E288" s="175"/>
    </row>
    <row r="289" spans="1:5" ht="12.6" customHeight="1" x14ac:dyDescent="0.25">
      <c r="A289" s="173" t="s">
        <v>391</v>
      </c>
      <c r="B289" s="172" t="s">
        <v>256</v>
      </c>
      <c r="C289" s="185">
        <v>0</v>
      </c>
      <c r="D289" s="175"/>
      <c r="E289" s="175"/>
    </row>
    <row r="290" spans="1:5" ht="12.6" customHeight="1" x14ac:dyDescent="0.25">
      <c r="A290" s="173" t="s">
        <v>392</v>
      </c>
      <c r="B290" s="175"/>
      <c r="C290" s="187"/>
      <c r="D290" s="175">
        <f>SUM(C286:C289)</f>
        <v>0</v>
      </c>
      <c r="E290" s="175"/>
    </row>
    <row r="291" spans="1:5" ht="12.6" customHeight="1" x14ac:dyDescent="0.25">
      <c r="A291" s="173"/>
      <c r="B291" s="175"/>
      <c r="C291" s="187"/>
      <c r="D291" s="175"/>
      <c r="E291" s="175"/>
    </row>
    <row r="292" spans="1:5" ht="12.6" customHeight="1" x14ac:dyDescent="0.25">
      <c r="A292" s="173" t="s">
        <v>393</v>
      </c>
      <c r="B292" s="175"/>
      <c r="C292" s="187"/>
      <c r="D292" s="175">
        <f>D260+D265+D277+D283+D290</f>
        <v>26120456.910000019</v>
      </c>
      <c r="E292" s="175"/>
    </row>
    <row r="293" spans="1:5" ht="12.6" customHeight="1" x14ac:dyDescent="0.25">
      <c r="A293" s="173"/>
      <c r="B293" s="173"/>
      <c r="C293" s="187"/>
      <c r="D293" s="175"/>
      <c r="E293" s="175"/>
    </row>
    <row r="294" spans="1:5" ht="12.6" customHeight="1" x14ac:dyDescent="0.25">
      <c r="A294" s="173"/>
      <c r="B294" s="173"/>
      <c r="C294" s="187"/>
      <c r="D294" s="175"/>
      <c r="E294" s="175"/>
    </row>
    <row r="295" spans="1:5" ht="12.6" customHeight="1" x14ac:dyDescent="0.25">
      <c r="A295" s="173"/>
      <c r="B295" s="173"/>
      <c r="C295" s="187"/>
      <c r="D295" s="175"/>
      <c r="E295" s="175"/>
    </row>
    <row r="296" spans="1:5" ht="12.6" customHeight="1" x14ac:dyDescent="0.25">
      <c r="A296" s="173"/>
      <c r="B296" s="173"/>
      <c r="C296" s="187"/>
      <c r="D296" s="175"/>
      <c r="E296" s="175"/>
    </row>
    <row r="297" spans="1:5" ht="12.6" customHeight="1" x14ac:dyDescent="0.25">
      <c r="A297" s="173"/>
      <c r="B297" s="173"/>
      <c r="C297" s="187"/>
      <c r="D297" s="175"/>
      <c r="E297" s="175"/>
    </row>
    <row r="298" spans="1:5" ht="12.6" customHeight="1" x14ac:dyDescent="0.25">
      <c r="A298" s="173"/>
      <c r="B298" s="173"/>
      <c r="C298" s="187"/>
      <c r="D298" s="175"/>
      <c r="E298" s="175"/>
    </row>
    <row r="299" spans="1:5" ht="12.6" customHeight="1" x14ac:dyDescent="0.25">
      <c r="A299" s="173"/>
      <c r="B299" s="173"/>
      <c r="C299" s="187"/>
      <c r="D299" s="175"/>
      <c r="E299" s="175"/>
    </row>
    <row r="300" spans="1:5" ht="12.6" customHeight="1" x14ac:dyDescent="0.25">
      <c r="A300" s="173"/>
      <c r="B300" s="173"/>
      <c r="C300" s="187"/>
      <c r="D300" s="175"/>
      <c r="E300" s="175"/>
    </row>
    <row r="301" spans="1:5" ht="20.25" customHeight="1" x14ac:dyDescent="0.25">
      <c r="A301" s="173"/>
      <c r="B301" s="173"/>
      <c r="C301" s="187"/>
      <c r="D301" s="175"/>
      <c r="E301" s="175"/>
    </row>
    <row r="302" spans="1:5" ht="12.6" customHeight="1" x14ac:dyDescent="0.25">
      <c r="A302" s="204" t="s">
        <v>394</v>
      </c>
      <c r="B302" s="204"/>
      <c r="C302" s="204"/>
      <c r="D302" s="204"/>
      <c r="E302" s="204"/>
    </row>
    <row r="303" spans="1:5" ht="14.25" customHeight="1" x14ac:dyDescent="0.25">
      <c r="A303" s="248" t="s">
        <v>395</v>
      </c>
      <c r="B303" s="248"/>
      <c r="C303" s="248"/>
      <c r="D303" s="248"/>
      <c r="E303" s="248"/>
    </row>
    <row r="304" spans="1:5" ht="12.6" customHeight="1" x14ac:dyDescent="0.25">
      <c r="A304" s="173" t="s">
        <v>396</v>
      </c>
      <c r="B304" s="172" t="s">
        <v>256</v>
      </c>
      <c r="C304" s="185">
        <v>0</v>
      </c>
      <c r="D304" s="175"/>
      <c r="E304" s="175"/>
    </row>
    <row r="305" spans="1:5" ht="12.6" customHeight="1" x14ac:dyDescent="0.25">
      <c r="A305" s="173" t="s">
        <v>397</v>
      </c>
      <c r="B305" s="172" t="s">
        <v>256</v>
      </c>
      <c r="C305" s="185">
        <v>590609.56000000727</v>
      </c>
      <c r="D305" s="175"/>
      <c r="E305" s="175"/>
    </row>
    <row r="306" spans="1:5" ht="12.6" customHeight="1" x14ac:dyDescent="0.25">
      <c r="A306" s="173" t="s">
        <v>398</v>
      </c>
      <c r="B306" s="172" t="s">
        <v>256</v>
      </c>
      <c r="C306" s="185">
        <v>1565941.3900000004</v>
      </c>
      <c r="D306" s="175"/>
      <c r="E306" s="175"/>
    </row>
    <row r="307" spans="1:5" ht="12.6" customHeight="1" x14ac:dyDescent="0.25">
      <c r="A307" s="173" t="s">
        <v>399</v>
      </c>
      <c r="B307" s="172" t="s">
        <v>256</v>
      </c>
      <c r="C307" s="185">
        <v>877376.05000000249</v>
      </c>
      <c r="D307" s="175"/>
      <c r="E307" s="175"/>
    </row>
    <row r="308" spans="1:5" ht="12.6" customHeight="1" x14ac:dyDescent="0.25">
      <c r="A308" s="173" t="s">
        <v>400</v>
      </c>
      <c r="B308" s="172" t="s">
        <v>256</v>
      </c>
      <c r="C308" s="185">
        <v>0</v>
      </c>
      <c r="D308" s="175"/>
      <c r="E308" s="175"/>
    </row>
    <row r="309" spans="1:5" ht="12.6" customHeight="1" x14ac:dyDescent="0.25">
      <c r="A309" s="173" t="s">
        <v>1241</v>
      </c>
      <c r="B309" s="172" t="s">
        <v>256</v>
      </c>
      <c r="C309" s="185">
        <v>2580219.9999999995</v>
      </c>
      <c r="D309" s="175"/>
      <c r="E309" s="175"/>
    </row>
    <row r="310" spans="1:5" ht="12.6" customHeight="1" x14ac:dyDescent="0.25">
      <c r="A310" s="173" t="s">
        <v>401</v>
      </c>
      <c r="B310" s="172" t="s">
        <v>256</v>
      </c>
      <c r="C310" s="185">
        <v>0</v>
      </c>
      <c r="D310" s="175"/>
      <c r="E310" s="175"/>
    </row>
    <row r="311" spans="1:5" ht="12.6" customHeight="1" x14ac:dyDescent="0.25">
      <c r="A311" s="173" t="s">
        <v>402</v>
      </c>
      <c r="B311" s="172" t="s">
        <v>256</v>
      </c>
      <c r="C311" s="185">
        <v>0</v>
      </c>
      <c r="D311" s="175"/>
      <c r="E311" s="175"/>
    </row>
    <row r="312" spans="1:5" ht="12.6" customHeight="1" x14ac:dyDescent="0.25">
      <c r="A312" s="173" t="s">
        <v>403</v>
      </c>
      <c r="B312" s="172" t="s">
        <v>256</v>
      </c>
      <c r="C312" s="185">
        <v>0</v>
      </c>
      <c r="D312" s="175"/>
      <c r="E312" s="175"/>
    </row>
    <row r="313" spans="1:5" ht="12.6" customHeight="1" x14ac:dyDescent="0.25">
      <c r="A313" s="173" t="s">
        <v>404</v>
      </c>
      <c r="B313" s="172" t="s">
        <v>256</v>
      </c>
      <c r="C313" s="185">
        <v>82556.180000000008</v>
      </c>
      <c r="D313" s="175"/>
      <c r="E313" s="175"/>
    </row>
    <row r="314" spans="1:5" ht="12.6" customHeight="1" x14ac:dyDescent="0.25">
      <c r="A314" s="173" t="s">
        <v>405</v>
      </c>
      <c r="B314" s="175"/>
      <c r="C314" s="187"/>
      <c r="D314" s="175">
        <f>SUM(C304:C313)</f>
        <v>5696703.180000009</v>
      </c>
      <c r="E314" s="175"/>
    </row>
    <row r="315" spans="1:5" ht="12.6" customHeight="1" x14ac:dyDescent="0.25">
      <c r="A315" s="248" t="s">
        <v>406</v>
      </c>
      <c r="B315" s="248"/>
      <c r="C315" s="248"/>
      <c r="D315" s="248"/>
      <c r="E315" s="248"/>
    </row>
    <row r="316" spans="1:5" ht="12.6" customHeight="1" x14ac:dyDescent="0.25">
      <c r="A316" s="173" t="s">
        <v>407</v>
      </c>
      <c r="B316" s="172" t="s">
        <v>256</v>
      </c>
      <c r="C316" s="185">
        <v>0</v>
      </c>
      <c r="D316" s="175"/>
      <c r="E316" s="175"/>
    </row>
    <row r="317" spans="1:5" ht="12.6" customHeight="1" x14ac:dyDescent="0.25">
      <c r="A317" s="173" t="s">
        <v>408</v>
      </c>
      <c r="B317" s="172" t="s">
        <v>256</v>
      </c>
      <c r="C317" s="185">
        <v>0</v>
      </c>
      <c r="D317" s="175"/>
      <c r="E317" s="175"/>
    </row>
    <row r="318" spans="1:5" ht="12.6" customHeight="1" x14ac:dyDescent="0.25">
      <c r="A318" s="173" t="s">
        <v>409</v>
      </c>
      <c r="B318" s="172" t="s">
        <v>256</v>
      </c>
      <c r="C318" s="185">
        <v>0</v>
      </c>
      <c r="D318" s="175"/>
      <c r="E318" s="175"/>
    </row>
    <row r="319" spans="1:5" ht="12.6" customHeight="1" x14ac:dyDescent="0.25">
      <c r="A319" s="173" t="s">
        <v>410</v>
      </c>
      <c r="B319" s="175"/>
      <c r="C319" s="187"/>
      <c r="D319" s="175">
        <f>SUM(C316:C318)</f>
        <v>0</v>
      </c>
      <c r="E319" s="175"/>
    </row>
    <row r="320" spans="1:5" ht="12.6" customHeight="1" x14ac:dyDescent="0.25">
      <c r="A320" s="248" t="s">
        <v>411</v>
      </c>
      <c r="B320" s="248"/>
      <c r="C320" s="248"/>
      <c r="D320" s="248"/>
      <c r="E320" s="248"/>
    </row>
    <row r="321" spans="1:5" ht="12.6" customHeight="1" x14ac:dyDescent="0.25">
      <c r="A321" s="173" t="s">
        <v>412</v>
      </c>
      <c r="B321" s="172" t="s">
        <v>256</v>
      </c>
      <c r="C321" s="185">
        <v>0</v>
      </c>
      <c r="D321" s="175"/>
      <c r="E321" s="175"/>
    </row>
    <row r="322" spans="1:5" ht="12.6" customHeight="1" x14ac:dyDescent="0.25">
      <c r="A322" s="173" t="s">
        <v>413</v>
      </c>
      <c r="B322" s="172" t="s">
        <v>256</v>
      </c>
      <c r="C322" s="185">
        <v>0</v>
      </c>
      <c r="D322" s="175"/>
      <c r="E322" s="175"/>
    </row>
    <row r="323" spans="1:5" ht="12.6" customHeight="1" x14ac:dyDescent="0.25">
      <c r="A323" s="173" t="s">
        <v>414</v>
      </c>
      <c r="B323" s="172" t="s">
        <v>256</v>
      </c>
      <c r="C323" s="185">
        <v>0</v>
      </c>
      <c r="D323" s="175"/>
      <c r="E323" s="175"/>
    </row>
    <row r="324" spans="1:5" ht="12.6" customHeight="1" x14ac:dyDescent="0.25">
      <c r="A324" s="171" t="s">
        <v>415</v>
      </c>
      <c r="B324" s="172" t="s">
        <v>256</v>
      </c>
      <c r="C324" s="185">
        <v>166778.70000000004</v>
      </c>
      <c r="D324" s="175"/>
      <c r="E324" s="175"/>
    </row>
    <row r="325" spans="1:5" ht="12.6" customHeight="1" x14ac:dyDescent="0.25">
      <c r="A325" s="173" t="s">
        <v>416</v>
      </c>
      <c r="B325" s="172" t="s">
        <v>256</v>
      </c>
      <c r="C325" s="185">
        <v>0</v>
      </c>
      <c r="D325" s="175"/>
      <c r="E325" s="175"/>
    </row>
    <row r="326" spans="1:5" ht="12.6" customHeight="1" x14ac:dyDescent="0.25">
      <c r="A326" s="171" t="s">
        <v>417</v>
      </c>
      <c r="B326" s="172" t="s">
        <v>256</v>
      </c>
      <c r="C326" s="185">
        <v>0</v>
      </c>
      <c r="D326" s="175"/>
      <c r="E326" s="175"/>
    </row>
    <row r="327" spans="1:5" ht="12.6" customHeight="1" x14ac:dyDescent="0.25">
      <c r="A327" s="173" t="s">
        <v>418</v>
      </c>
      <c r="B327" s="172" t="s">
        <v>256</v>
      </c>
      <c r="C327" s="185">
        <v>0</v>
      </c>
      <c r="D327" s="175"/>
      <c r="E327" s="175"/>
    </row>
    <row r="328" spans="1:5" ht="19.5" customHeight="1" x14ac:dyDescent="0.25">
      <c r="A328" s="173" t="s">
        <v>203</v>
      </c>
      <c r="B328" s="175"/>
      <c r="C328" s="187"/>
      <c r="D328" s="175">
        <f>SUM(C321:C327)</f>
        <v>166778.70000000004</v>
      </c>
      <c r="E328" s="175"/>
    </row>
    <row r="329" spans="1:5" ht="12.6" customHeight="1" x14ac:dyDescent="0.25">
      <c r="A329" s="173" t="s">
        <v>419</v>
      </c>
      <c r="B329" s="175"/>
      <c r="C329" s="187"/>
      <c r="D329" s="175">
        <f>C313</f>
        <v>82556.180000000008</v>
      </c>
      <c r="E329" s="175"/>
    </row>
    <row r="330" spans="1:5" ht="12.6" customHeight="1" x14ac:dyDescent="0.25">
      <c r="A330" s="173" t="s">
        <v>420</v>
      </c>
      <c r="B330" s="175"/>
      <c r="C330" s="187"/>
      <c r="D330" s="175">
        <f>D328-D329</f>
        <v>84222.520000000033</v>
      </c>
      <c r="E330" s="175"/>
    </row>
    <row r="331" spans="1:5" ht="12.6" customHeight="1" x14ac:dyDescent="0.25">
      <c r="A331" s="173"/>
      <c r="B331" s="175"/>
      <c r="C331" s="187"/>
      <c r="D331" s="175"/>
      <c r="E331" s="175"/>
    </row>
    <row r="332" spans="1:5" ht="12.6" customHeight="1" x14ac:dyDescent="0.25">
      <c r="A332" s="173" t="s">
        <v>421</v>
      </c>
      <c r="B332" s="172" t="s">
        <v>256</v>
      </c>
      <c r="C332" s="185">
        <v>20339531.210000023</v>
      </c>
      <c r="D332" s="175"/>
      <c r="E332" s="175"/>
    </row>
    <row r="333" spans="1:5" ht="12.6" customHeight="1" x14ac:dyDescent="0.25">
      <c r="A333" s="173"/>
      <c r="B333" s="172"/>
      <c r="C333" s="223"/>
      <c r="D333" s="175"/>
      <c r="E333" s="175"/>
    </row>
    <row r="334" spans="1:5" ht="12.6" customHeight="1" x14ac:dyDescent="0.25">
      <c r="A334" s="173" t="s">
        <v>1141</v>
      </c>
      <c r="B334" s="172" t="s">
        <v>256</v>
      </c>
      <c r="C334" s="185">
        <v>0</v>
      </c>
      <c r="D334" s="175"/>
      <c r="E334" s="175"/>
    </row>
    <row r="335" spans="1:5" ht="12.6" customHeight="1" x14ac:dyDescent="0.25">
      <c r="A335" s="173" t="s">
        <v>1142</v>
      </c>
      <c r="B335" s="172" t="s">
        <v>256</v>
      </c>
      <c r="C335" s="185">
        <v>0</v>
      </c>
      <c r="D335" s="175"/>
      <c r="E335" s="175"/>
    </row>
    <row r="336" spans="1:5" ht="12.6" customHeight="1" x14ac:dyDescent="0.25">
      <c r="A336" s="173" t="s">
        <v>423</v>
      </c>
      <c r="B336" s="172" t="s">
        <v>256</v>
      </c>
      <c r="C336" s="185">
        <v>0</v>
      </c>
      <c r="D336" s="175"/>
      <c r="E336" s="175"/>
    </row>
    <row r="337" spans="1:5" ht="12.6" customHeight="1" x14ac:dyDescent="0.25">
      <c r="A337" s="173" t="s">
        <v>422</v>
      </c>
      <c r="B337" s="172" t="s">
        <v>256</v>
      </c>
      <c r="C337" s="185">
        <v>0</v>
      </c>
      <c r="D337" s="175"/>
      <c r="E337" s="175"/>
    </row>
    <row r="338" spans="1:5" ht="12.6" customHeight="1" x14ac:dyDescent="0.25">
      <c r="A338" s="173" t="s">
        <v>1252</v>
      </c>
      <c r="B338" s="172" t="s">
        <v>256</v>
      </c>
      <c r="C338" s="185">
        <v>0</v>
      </c>
      <c r="D338" s="175"/>
      <c r="E338" s="175"/>
    </row>
    <row r="339" spans="1:5" ht="12.6" customHeight="1" x14ac:dyDescent="0.25">
      <c r="A339" s="173" t="s">
        <v>424</v>
      </c>
      <c r="B339" s="175"/>
      <c r="C339" s="187"/>
      <c r="D339" s="175">
        <f>D314+D319+D330+C332+C336+C337</f>
        <v>26120456.910000034</v>
      </c>
      <c r="E339" s="175"/>
    </row>
    <row r="340" spans="1:5" ht="12.6" customHeight="1" x14ac:dyDescent="0.25">
      <c r="A340" s="173"/>
      <c r="B340" s="175"/>
      <c r="C340" s="187"/>
      <c r="D340" s="175"/>
      <c r="E340" s="175"/>
    </row>
    <row r="341" spans="1:5" ht="12.6" customHeight="1" x14ac:dyDescent="0.25">
      <c r="A341" s="173" t="s">
        <v>425</v>
      </c>
      <c r="B341" s="175"/>
      <c r="C341" s="187"/>
      <c r="D341" s="175">
        <f>D292</f>
        <v>26120456.910000019</v>
      </c>
      <c r="E341" s="175"/>
    </row>
    <row r="342" spans="1:5" ht="12.6" customHeight="1" x14ac:dyDescent="0.25">
      <c r="A342" s="173"/>
      <c r="B342" s="173"/>
      <c r="C342" s="187"/>
      <c r="D342" s="175"/>
      <c r="E342" s="175"/>
    </row>
    <row r="343" spans="1:5" ht="12.6" customHeight="1" x14ac:dyDescent="0.25">
      <c r="A343" s="173"/>
      <c r="B343" s="173"/>
      <c r="C343" s="187"/>
      <c r="D343" s="175"/>
      <c r="E343" s="175"/>
    </row>
    <row r="344" spans="1:5" ht="12.6" customHeight="1" x14ac:dyDescent="0.25">
      <c r="A344" s="173"/>
      <c r="B344" s="173"/>
      <c r="C344" s="187"/>
      <c r="D344" s="175"/>
      <c r="E344" s="175"/>
    </row>
    <row r="345" spans="1:5" ht="12.6" customHeight="1" x14ac:dyDescent="0.25">
      <c r="A345" s="173"/>
      <c r="B345" s="173"/>
      <c r="C345" s="187"/>
      <c r="D345" s="175"/>
      <c r="E345" s="175"/>
    </row>
    <row r="346" spans="1:5" ht="12.6" customHeight="1" x14ac:dyDescent="0.25">
      <c r="A346" s="173"/>
      <c r="B346" s="173"/>
      <c r="C346" s="187"/>
      <c r="D346" s="175"/>
      <c r="E346" s="175"/>
    </row>
    <row r="347" spans="1:5" ht="12.6" customHeight="1" x14ac:dyDescent="0.25">
      <c r="A347" s="173"/>
      <c r="B347" s="173"/>
      <c r="C347" s="187"/>
      <c r="D347" s="175"/>
      <c r="E347" s="175"/>
    </row>
    <row r="348" spans="1:5" ht="12.6" customHeight="1" x14ac:dyDescent="0.25">
      <c r="A348" s="173"/>
      <c r="B348" s="173"/>
      <c r="C348" s="187"/>
      <c r="D348" s="175"/>
      <c r="E348" s="175"/>
    </row>
    <row r="349" spans="1:5" ht="12.6" customHeight="1" x14ac:dyDescent="0.25">
      <c r="A349" s="173"/>
      <c r="B349" s="173"/>
      <c r="C349" s="187"/>
      <c r="D349" s="175"/>
      <c r="E349" s="175"/>
    </row>
    <row r="350" spans="1:5" ht="12.6" customHeight="1" x14ac:dyDescent="0.25">
      <c r="A350" s="173"/>
      <c r="B350" s="173"/>
      <c r="C350" s="187"/>
      <c r="D350" s="175"/>
      <c r="E350" s="175"/>
    </row>
    <row r="351" spans="1:5" ht="12.6" customHeight="1" x14ac:dyDescent="0.25">
      <c r="A351" s="173"/>
      <c r="B351" s="173"/>
      <c r="C351" s="187"/>
      <c r="D351" s="175"/>
      <c r="E351" s="175"/>
    </row>
    <row r="352" spans="1:5" ht="12.6" customHeight="1" x14ac:dyDescent="0.25">
      <c r="A352" s="173"/>
      <c r="B352" s="173"/>
      <c r="C352" s="187"/>
      <c r="D352" s="175"/>
      <c r="E352" s="175"/>
    </row>
    <row r="353" spans="1:5" ht="12.6" customHeight="1" x14ac:dyDescent="0.25">
      <c r="A353" s="173"/>
      <c r="B353" s="173"/>
      <c r="C353" s="187"/>
      <c r="D353" s="175"/>
      <c r="E353" s="175"/>
    </row>
    <row r="354" spans="1:5" ht="12.6" customHeight="1" x14ac:dyDescent="0.25">
      <c r="A354" s="173"/>
      <c r="B354" s="173"/>
      <c r="C354" s="187"/>
      <c r="D354" s="175"/>
      <c r="E354" s="175"/>
    </row>
    <row r="355" spans="1:5" ht="12.6" customHeight="1" x14ac:dyDescent="0.25">
      <c r="A355" s="173"/>
      <c r="B355" s="173"/>
      <c r="C355" s="187"/>
      <c r="D355" s="175"/>
      <c r="E355" s="175"/>
    </row>
    <row r="356" spans="1:5" ht="20.25" customHeight="1" x14ac:dyDescent="0.25">
      <c r="A356" s="173"/>
      <c r="B356" s="173"/>
      <c r="C356" s="187"/>
      <c r="D356" s="175"/>
      <c r="E356" s="175"/>
    </row>
    <row r="357" spans="1:5" ht="12.6" customHeight="1" x14ac:dyDescent="0.25">
      <c r="A357" s="204" t="s">
        <v>426</v>
      </c>
      <c r="B357" s="204"/>
      <c r="C357" s="204"/>
      <c r="D357" s="204"/>
      <c r="E357" s="204"/>
    </row>
    <row r="358" spans="1:5" ht="12.6" customHeight="1" x14ac:dyDescent="0.25">
      <c r="A358" s="248" t="s">
        <v>427</v>
      </c>
      <c r="B358" s="248"/>
      <c r="C358" s="248"/>
      <c r="D358" s="248"/>
      <c r="E358" s="248"/>
    </row>
    <row r="359" spans="1:5" ht="12.6" customHeight="1" x14ac:dyDescent="0.25">
      <c r="A359" s="173" t="s">
        <v>428</v>
      </c>
      <c r="B359" s="172" t="s">
        <v>256</v>
      </c>
      <c r="C359" s="185">
        <v>18070858.739999998</v>
      </c>
      <c r="D359" s="175"/>
      <c r="E359" s="175"/>
    </row>
    <row r="360" spans="1:5" ht="12.6" customHeight="1" x14ac:dyDescent="0.25">
      <c r="A360" s="173" t="s">
        <v>429</v>
      </c>
      <c r="B360" s="172" t="s">
        <v>256</v>
      </c>
      <c r="C360" s="185">
        <v>86547815.520000011</v>
      </c>
      <c r="D360" s="175"/>
      <c r="E360" s="175"/>
    </row>
    <row r="361" spans="1:5" ht="12.6" customHeight="1" x14ac:dyDescent="0.25">
      <c r="A361" s="173" t="s">
        <v>430</v>
      </c>
      <c r="B361" s="175"/>
      <c r="C361" s="187"/>
      <c r="D361" s="175">
        <f>SUM(C359:C360)</f>
        <v>104618674.26000001</v>
      </c>
      <c r="E361" s="175"/>
    </row>
    <row r="362" spans="1:5" ht="12.6" customHeight="1" x14ac:dyDescent="0.25">
      <c r="A362" s="248" t="s">
        <v>431</v>
      </c>
      <c r="B362" s="248"/>
      <c r="C362" s="248"/>
      <c r="D362" s="248"/>
      <c r="E362" s="248"/>
    </row>
    <row r="363" spans="1:5" ht="12.6" customHeight="1" x14ac:dyDescent="0.25">
      <c r="A363" s="173" t="s">
        <v>1254</v>
      </c>
      <c r="B363" s="248"/>
      <c r="C363" s="185">
        <v>2255410.4899999998</v>
      </c>
      <c r="D363" s="175"/>
      <c r="E363" s="248"/>
    </row>
    <row r="364" spans="1:5" ht="12.6" customHeight="1" x14ac:dyDescent="0.25">
      <c r="A364" s="173" t="s">
        <v>432</v>
      </c>
      <c r="B364" s="172" t="s">
        <v>256</v>
      </c>
      <c r="C364" s="185">
        <v>51408855.640000008</v>
      </c>
      <c r="D364" s="175"/>
      <c r="E364" s="175"/>
    </row>
    <row r="365" spans="1:5" ht="12.6" customHeight="1" x14ac:dyDescent="0.25">
      <c r="A365" s="173" t="s">
        <v>433</v>
      </c>
      <c r="B365" s="172" t="s">
        <v>256</v>
      </c>
      <c r="C365" s="185">
        <v>953945.84</v>
      </c>
      <c r="D365" s="175"/>
      <c r="E365" s="175"/>
    </row>
    <row r="366" spans="1:5" ht="12.6" customHeight="1" x14ac:dyDescent="0.25">
      <c r="A366" s="173" t="s">
        <v>434</v>
      </c>
      <c r="B366" s="172" t="s">
        <v>256</v>
      </c>
      <c r="C366" s="185">
        <v>1100577.1100000001</v>
      </c>
      <c r="D366" s="175"/>
      <c r="E366" s="175"/>
    </row>
    <row r="367" spans="1:5" ht="12.6" customHeight="1" x14ac:dyDescent="0.25">
      <c r="A367" s="173" t="s">
        <v>359</v>
      </c>
      <c r="B367" s="175"/>
      <c r="C367" s="187"/>
      <c r="D367" s="175">
        <f>SUM(C363:C366)</f>
        <v>55718789.080000013</v>
      </c>
      <c r="E367" s="175"/>
    </row>
    <row r="368" spans="1:5" ht="12.6" customHeight="1" x14ac:dyDescent="0.25">
      <c r="A368" s="173" t="s">
        <v>435</v>
      </c>
      <c r="B368" s="175"/>
      <c r="C368" s="187"/>
      <c r="D368" s="175">
        <f>D361-D367</f>
        <v>48899885.179999992</v>
      </c>
      <c r="E368" s="175"/>
    </row>
    <row r="369" spans="1:5" ht="12.6" customHeight="1" x14ac:dyDescent="0.25">
      <c r="A369" s="248" t="s">
        <v>436</v>
      </c>
      <c r="B369" s="248"/>
      <c r="C369" s="248"/>
      <c r="D369" s="248"/>
      <c r="E369" s="248"/>
    </row>
    <row r="370" spans="1:5" ht="12.6" customHeight="1" x14ac:dyDescent="0.25">
      <c r="A370" s="173" t="s">
        <v>437</v>
      </c>
      <c r="B370" s="172" t="s">
        <v>256</v>
      </c>
      <c r="C370" s="185">
        <v>471589.01</v>
      </c>
      <c r="D370" s="175"/>
      <c r="E370" s="175"/>
    </row>
    <row r="371" spans="1:5" ht="12.6" customHeight="1" x14ac:dyDescent="0.25">
      <c r="A371" s="173" t="s">
        <v>438</v>
      </c>
      <c r="B371" s="172" t="s">
        <v>256</v>
      </c>
      <c r="C371" s="185">
        <v>0</v>
      </c>
      <c r="D371" s="175"/>
      <c r="E371" s="175"/>
    </row>
    <row r="372" spans="1:5" ht="12.6" customHeight="1" x14ac:dyDescent="0.25">
      <c r="A372" s="173" t="s">
        <v>439</v>
      </c>
      <c r="B372" s="175"/>
      <c r="C372" s="187"/>
      <c r="D372" s="175">
        <f>SUM(C370:C371)</f>
        <v>471589.01</v>
      </c>
      <c r="E372" s="175"/>
    </row>
    <row r="373" spans="1:5" ht="12.6" customHeight="1" x14ac:dyDescent="0.25">
      <c r="A373" s="173" t="s">
        <v>440</v>
      </c>
      <c r="B373" s="175"/>
      <c r="C373" s="187"/>
      <c r="D373" s="175">
        <f>D368+D372</f>
        <v>49371474.18999999</v>
      </c>
      <c r="E373" s="175"/>
    </row>
    <row r="374" spans="1:5" ht="12.6" customHeight="1" x14ac:dyDescent="0.25">
      <c r="A374" s="173"/>
      <c r="B374" s="175"/>
      <c r="C374" s="187"/>
      <c r="D374" s="175"/>
      <c r="E374" s="175"/>
    </row>
    <row r="375" spans="1:5" ht="12.6" customHeight="1" x14ac:dyDescent="0.25">
      <c r="A375" s="173"/>
      <c r="B375" s="175"/>
      <c r="C375" s="187"/>
      <c r="D375" s="175"/>
      <c r="E375" s="175"/>
    </row>
    <row r="376" spans="1:5" ht="12.6" customHeight="1" x14ac:dyDescent="0.25">
      <c r="A376" s="173"/>
      <c r="B376" s="175"/>
      <c r="C376" s="187"/>
      <c r="D376" s="175"/>
      <c r="E376" s="175"/>
    </row>
    <row r="377" spans="1:5" ht="12.6" customHeight="1" x14ac:dyDescent="0.25">
      <c r="A377" s="248" t="s">
        <v>441</v>
      </c>
      <c r="B377" s="248"/>
      <c r="C377" s="248"/>
      <c r="D377" s="248"/>
      <c r="E377" s="248"/>
    </row>
    <row r="378" spans="1:5" ht="12.6" customHeight="1" x14ac:dyDescent="0.25">
      <c r="A378" s="173" t="s">
        <v>442</v>
      </c>
      <c r="B378" s="172" t="s">
        <v>256</v>
      </c>
      <c r="C378" s="185">
        <v>15931038.719999999</v>
      </c>
      <c r="D378" s="175"/>
      <c r="E378" s="175"/>
    </row>
    <row r="379" spans="1:5" ht="12.6" customHeight="1" x14ac:dyDescent="0.25">
      <c r="A379" s="173" t="s">
        <v>3</v>
      </c>
      <c r="B379" s="172" t="s">
        <v>256</v>
      </c>
      <c r="C379" s="185">
        <v>4188352.9100000006</v>
      </c>
      <c r="D379" s="175"/>
      <c r="E379" s="175"/>
    </row>
    <row r="380" spans="1:5" ht="12.6" customHeight="1" x14ac:dyDescent="0.25">
      <c r="A380" s="173" t="s">
        <v>236</v>
      </c>
      <c r="B380" s="172" t="s">
        <v>256</v>
      </c>
      <c r="C380" s="185">
        <v>2897777.9899999998</v>
      </c>
      <c r="D380" s="175"/>
      <c r="E380" s="175"/>
    </row>
    <row r="381" spans="1:5" ht="12.6" customHeight="1" x14ac:dyDescent="0.25">
      <c r="A381" s="173" t="s">
        <v>443</v>
      </c>
      <c r="B381" s="172" t="s">
        <v>256</v>
      </c>
      <c r="C381" s="185">
        <v>5140933.3600000003</v>
      </c>
      <c r="D381" s="175"/>
      <c r="E381" s="175"/>
    </row>
    <row r="382" spans="1:5" ht="12.6" customHeight="1" x14ac:dyDescent="0.25">
      <c r="A382" s="173" t="s">
        <v>444</v>
      </c>
      <c r="B382" s="172" t="s">
        <v>256</v>
      </c>
      <c r="C382" s="185">
        <v>623781.07000000007</v>
      </c>
      <c r="D382" s="175"/>
      <c r="E382" s="175"/>
    </row>
    <row r="383" spans="1:5" ht="12.6" customHeight="1" x14ac:dyDescent="0.25">
      <c r="A383" s="173" t="s">
        <v>445</v>
      </c>
      <c r="B383" s="172" t="s">
        <v>256</v>
      </c>
      <c r="C383" s="185">
        <v>12129268.399999999</v>
      </c>
      <c r="D383" s="175"/>
      <c r="E383" s="175"/>
    </row>
    <row r="384" spans="1:5" ht="12.6" customHeight="1" x14ac:dyDescent="0.25">
      <c r="A384" s="173" t="s">
        <v>6</v>
      </c>
      <c r="B384" s="172" t="s">
        <v>256</v>
      </c>
      <c r="C384" s="185">
        <v>1603144.6399999997</v>
      </c>
      <c r="D384" s="175"/>
      <c r="E384" s="175"/>
    </row>
    <row r="385" spans="1:6" ht="12.6" customHeight="1" x14ac:dyDescent="0.25">
      <c r="A385" s="173" t="s">
        <v>446</v>
      </c>
      <c r="B385" s="172" t="s">
        <v>256</v>
      </c>
      <c r="C385" s="185">
        <v>587196.62</v>
      </c>
      <c r="D385" s="175"/>
      <c r="E385" s="175"/>
    </row>
    <row r="386" spans="1:6" ht="12.6" customHeight="1" x14ac:dyDescent="0.25">
      <c r="A386" s="173" t="s">
        <v>447</v>
      </c>
      <c r="B386" s="172" t="s">
        <v>256</v>
      </c>
      <c r="C386" s="185">
        <v>291025.72000000003</v>
      </c>
      <c r="D386" s="175"/>
      <c r="E386" s="175"/>
    </row>
    <row r="387" spans="1:6" ht="12.6" customHeight="1" x14ac:dyDescent="0.25">
      <c r="A387" s="173" t="s">
        <v>448</v>
      </c>
      <c r="B387" s="172" t="s">
        <v>256</v>
      </c>
      <c r="C387" s="185">
        <v>396655.52</v>
      </c>
      <c r="D387" s="175"/>
      <c r="E387" s="175"/>
    </row>
    <row r="388" spans="1:6" ht="12.6" customHeight="1" x14ac:dyDescent="0.25">
      <c r="A388" s="173" t="s">
        <v>449</v>
      </c>
      <c r="B388" s="172" t="s">
        <v>256</v>
      </c>
      <c r="C388" s="185">
        <v>5073.92</v>
      </c>
      <c r="D388" s="175"/>
      <c r="E388" s="175"/>
    </row>
    <row r="389" spans="1:6" ht="12.6" customHeight="1" x14ac:dyDescent="0.25">
      <c r="A389" s="173" t="s">
        <v>451</v>
      </c>
      <c r="B389" s="172" t="s">
        <v>256</v>
      </c>
      <c r="C389" s="185">
        <v>189654.82999999996</v>
      </c>
      <c r="D389" s="175"/>
      <c r="E389" s="175"/>
    </row>
    <row r="390" spans="1:6" ht="12.6" customHeight="1" x14ac:dyDescent="0.25">
      <c r="A390" s="173" t="s">
        <v>452</v>
      </c>
      <c r="B390" s="175"/>
      <c r="C390" s="187"/>
      <c r="D390" s="175">
        <f>SUM(C378:C389)</f>
        <v>43983903.699999996</v>
      </c>
      <c r="E390" s="175"/>
    </row>
    <row r="391" spans="1:6" ht="12.6" customHeight="1" x14ac:dyDescent="0.25">
      <c r="A391" s="173" t="s">
        <v>453</v>
      </c>
      <c r="B391" s="175"/>
      <c r="C391" s="187"/>
      <c r="D391" s="175">
        <f>D373-D390</f>
        <v>5387570.4899999946</v>
      </c>
      <c r="E391" s="175"/>
    </row>
    <row r="392" spans="1:6" ht="12.6" customHeight="1" x14ac:dyDescent="0.25">
      <c r="A392" s="173" t="s">
        <v>454</v>
      </c>
      <c r="B392" s="172" t="s">
        <v>256</v>
      </c>
      <c r="C392" s="185">
        <v>59609.68</v>
      </c>
      <c r="D392" s="175"/>
      <c r="E392" s="175"/>
    </row>
    <row r="393" spans="1:6" ht="12.6" customHeight="1" x14ac:dyDescent="0.25">
      <c r="A393" s="173" t="s">
        <v>455</v>
      </c>
      <c r="B393" s="175"/>
      <c r="C393" s="187"/>
      <c r="D393" s="191">
        <f>D391+C392</f>
        <v>5447180.1699999943</v>
      </c>
      <c r="E393" s="175"/>
      <c r="F393" s="193"/>
    </row>
    <row r="394" spans="1:6" ht="12.6" customHeight="1" x14ac:dyDescent="0.25">
      <c r="A394" s="173" t="s">
        <v>456</v>
      </c>
      <c r="B394" s="172" t="s">
        <v>256</v>
      </c>
      <c r="C394" s="185">
        <v>0</v>
      </c>
      <c r="D394" s="175"/>
      <c r="E394" s="175"/>
    </row>
    <row r="395" spans="1:6" ht="12.6" customHeight="1" x14ac:dyDescent="0.25">
      <c r="A395" s="173" t="s">
        <v>457</v>
      </c>
      <c r="B395" s="172" t="s">
        <v>256</v>
      </c>
      <c r="C395" s="185">
        <v>0</v>
      </c>
      <c r="D395" s="175"/>
      <c r="E395" s="175"/>
    </row>
    <row r="396" spans="1:6" ht="12.6" customHeight="1" x14ac:dyDescent="0.25">
      <c r="A396" s="173" t="s">
        <v>458</v>
      </c>
      <c r="B396" s="175"/>
      <c r="C396" s="187"/>
      <c r="D396" s="175">
        <f>D393+C394-C395</f>
        <v>5447180.1699999943</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1"/>
    </row>
    <row r="412" spans="1:5" ht="12.6" customHeight="1" x14ac:dyDescent="0.25">
      <c r="A412" s="179" t="str">
        <f>C84&amp;"   "&amp;"H-"&amp;FIXED(C83,0,TRUE)&amp;"     FYE "&amp;C82</f>
        <v>United General Medical Center   H-0     FYE 06/30/2017</v>
      </c>
      <c r="B412" s="179"/>
      <c r="C412" s="179"/>
      <c r="D412" s="179"/>
      <c r="E412" s="251"/>
    </row>
    <row r="413" spans="1:5" ht="12.6" customHeight="1" x14ac:dyDescent="0.25">
      <c r="A413" s="179" t="s">
        <v>460</v>
      </c>
      <c r="B413" s="181" t="s">
        <v>461</v>
      </c>
      <c r="C413" s="181" t="s">
        <v>1242</v>
      </c>
      <c r="D413" s="181" t="s">
        <v>462</v>
      </c>
    </row>
    <row r="414" spans="1:5" ht="12.6" customHeight="1" x14ac:dyDescent="0.25">
      <c r="A414" s="179" t="s">
        <v>463</v>
      </c>
      <c r="B414" s="179">
        <f>C111</f>
        <v>607</v>
      </c>
      <c r="C414" s="190">
        <f>E138</f>
        <v>607</v>
      </c>
      <c r="D414" s="179"/>
    </row>
    <row r="415" spans="1:5" ht="12.6" customHeight="1" x14ac:dyDescent="0.25">
      <c r="A415" s="179" t="s">
        <v>464</v>
      </c>
      <c r="B415" s="179">
        <f>D111</f>
        <v>2101</v>
      </c>
      <c r="C415" s="179">
        <f>E139</f>
        <v>2101</v>
      </c>
      <c r="D415" s="190">
        <f>SUM(C59:H59)+N59</f>
        <v>2101</v>
      </c>
    </row>
    <row r="416" spans="1:5" ht="12.6" customHeight="1" x14ac:dyDescent="0.25">
      <c r="A416" s="179"/>
      <c r="B416" s="179"/>
      <c r="C416" s="190"/>
      <c r="D416" s="179"/>
    </row>
    <row r="417" spans="1:7" ht="12.6" customHeight="1" x14ac:dyDescent="0.25">
      <c r="A417" s="179" t="s">
        <v>465</v>
      </c>
      <c r="B417" s="179">
        <f>C112</f>
        <v>93</v>
      </c>
      <c r="C417" s="190">
        <f>E144</f>
        <v>93</v>
      </c>
      <c r="D417" s="179"/>
    </row>
    <row r="418" spans="1:7" ht="12.6" customHeight="1" x14ac:dyDescent="0.25">
      <c r="A418" s="179" t="s">
        <v>466</v>
      </c>
      <c r="B418" s="179">
        <f>D112</f>
        <v>1323</v>
      </c>
      <c r="C418" s="179">
        <f>E145</f>
        <v>1323</v>
      </c>
      <c r="D418" s="179">
        <f>K59+L59</f>
        <v>1323</v>
      </c>
    </row>
    <row r="419" spans="1:7" ht="12.6" customHeight="1" x14ac:dyDescent="0.25">
      <c r="A419" s="179"/>
      <c r="B419" s="179"/>
      <c r="C419" s="190"/>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2"/>
      <c r="B422" s="202"/>
      <c r="C422" s="181"/>
      <c r="D422" s="179"/>
    </row>
    <row r="423" spans="1:7" ht="12.6" customHeight="1" x14ac:dyDescent="0.25">
      <c r="A423" s="180" t="s">
        <v>469</v>
      </c>
      <c r="B423" s="180">
        <f>C114</f>
        <v>0</v>
      </c>
    </row>
    <row r="424" spans="1:7" ht="12.6" customHeight="1" x14ac:dyDescent="0.25">
      <c r="A424" s="179" t="s">
        <v>1243</v>
      </c>
      <c r="B424" s="179">
        <f>D114</f>
        <v>0</v>
      </c>
      <c r="D424" s="179">
        <f>J59</f>
        <v>0</v>
      </c>
    </row>
    <row r="425" spans="1:7" ht="12.6" customHeight="1" x14ac:dyDescent="0.25">
      <c r="A425" s="202"/>
      <c r="B425" s="202"/>
      <c r="C425" s="202"/>
      <c r="D425" s="202"/>
      <c r="F425" s="202"/>
      <c r="G425" s="202"/>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15931038.719999999</v>
      </c>
      <c r="C427" s="179">
        <f t="shared" ref="C427:C434" si="13">CE61</f>
        <v>15931038.719999999</v>
      </c>
      <c r="D427" s="179"/>
    </row>
    <row r="428" spans="1:7" ht="12.6" customHeight="1" x14ac:dyDescent="0.25">
      <c r="A428" s="179" t="s">
        <v>3</v>
      </c>
      <c r="B428" s="179">
        <f t="shared" si="12"/>
        <v>4188352.9100000006</v>
      </c>
      <c r="C428" s="179">
        <f t="shared" si="13"/>
        <v>4188353</v>
      </c>
      <c r="D428" s="179">
        <f>D173</f>
        <v>4188352.9100000006</v>
      </c>
    </row>
    <row r="429" spans="1:7" ht="12.6" customHeight="1" x14ac:dyDescent="0.25">
      <c r="A429" s="179" t="s">
        <v>236</v>
      </c>
      <c r="B429" s="179">
        <f t="shared" si="12"/>
        <v>2897777.9899999998</v>
      </c>
      <c r="C429" s="179">
        <f t="shared" si="13"/>
        <v>2897777.9899999998</v>
      </c>
      <c r="D429" s="179"/>
    </row>
    <row r="430" spans="1:7" ht="12.6" customHeight="1" x14ac:dyDescent="0.25">
      <c r="A430" s="179" t="s">
        <v>237</v>
      </c>
      <c r="B430" s="179">
        <f t="shared" si="12"/>
        <v>5140933.3600000003</v>
      </c>
      <c r="C430" s="179">
        <f t="shared" si="13"/>
        <v>5140933.3600000003</v>
      </c>
      <c r="D430" s="179"/>
    </row>
    <row r="431" spans="1:7" ht="12.6" customHeight="1" x14ac:dyDescent="0.25">
      <c r="A431" s="179" t="s">
        <v>444</v>
      </c>
      <c r="B431" s="179">
        <f t="shared" si="12"/>
        <v>623781.07000000007</v>
      </c>
      <c r="C431" s="179">
        <f t="shared" si="13"/>
        <v>623781.07000000007</v>
      </c>
      <c r="D431" s="179"/>
    </row>
    <row r="432" spans="1:7" ht="12.6" customHeight="1" x14ac:dyDescent="0.25">
      <c r="A432" s="179" t="s">
        <v>445</v>
      </c>
      <c r="B432" s="179">
        <f t="shared" si="12"/>
        <v>12129268.399999999</v>
      </c>
      <c r="C432" s="179">
        <f t="shared" si="13"/>
        <v>12129268.399999999</v>
      </c>
      <c r="D432" s="179"/>
    </row>
    <row r="433" spans="1:7" ht="12.6" customHeight="1" x14ac:dyDescent="0.25">
      <c r="A433" s="179" t="s">
        <v>6</v>
      </c>
      <c r="B433" s="179">
        <f t="shared" si="12"/>
        <v>1603144.6399999997</v>
      </c>
      <c r="C433" s="179">
        <f t="shared" si="13"/>
        <v>1603147</v>
      </c>
      <c r="D433" s="179">
        <f>C217</f>
        <v>658926.67999999982</v>
      </c>
    </row>
    <row r="434" spans="1:7" ht="12.6" customHeight="1" x14ac:dyDescent="0.25">
      <c r="A434" s="179" t="s">
        <v>474</v>
      </c>
      <c r="B434" s="179">
        <f t="shared" si="12"/>
        <v>587196.62</v>
      </c>
      <c r="C434" s="179">
        <f t="shared" si="13"/>
        <v>587196.61999999988</v>
      </c>
      <c r="D434" s="179">
        <f>D177</f>
        <v>587196.62</v>
      </c>
    </row>
    <row r="435" spans="1:7" ht="12.6" customHeight="1" x14ac:dyDescent="0.25">
      <c r="A435" s="179" t="s">
        <v>447</v>
      </c>
      <c r="B435" s="179">
        <f t="shared" si="12"/>
        <v>291025.72000000003</v>
      </c>
      <c r="C435" s="179"/>
      <c r="D435" s="179">
        <f>D181</f>
        <v>291025.72000000003</v>
      </c>
    </row>
    <row r="436" spans="1:7" ht="12.6" customHeight="1" x14ac:dyDescent="0.25">
      <c r="A436" s="179" t="s">
        <v>475</v>
      </c>
      <c r="B436" s="179">
        <f t="shared" si="12"/>
        <v>396655.52</v>
      </c>
      <c r="C436" s="179"/>
      <c r="D436" s="179">
        <f>D186</f>
        <v>396655.52</v>
      </c>
    </row>
    <row r="437" spans="1:7" ht="12.6" customHeight="1" x14ac:dyDescent="0.25">
      <c r="A437" s="190" t="s">
        <v>449</v>
      </c>
      <c r="B437" s="190">
        <f t="shared" si="12"/>
        <v>5073.92</v>
      </c>
      <c r="C437" s="190"/>
      <c r="D437" s="190">
        <f>D190</f>
        <v>5073.92</v>
      </c>
    </row>
    <row r="438" spans="1:7" ht="12.6" customHeight="1" x14ac:dyDescent="0.25">
      <c r="A438" s="190" t="s">
        <v>476</v>
      </c>
      <c r="B438" s="190">
        <f>C386+C387+C388</f>
        <v>692755.16</v>
      </c>
      <c r="C438" s="190">
        <f>CD69</f>
        <v>692755.16</v>
      </c>
      <c r="D438" s="190">
        <f>D181+D186+D190</f>
        <v>692755.16</v>
      </c>
    </row>
    <row r="439" spans="1:7" ht="12.6" customHeight="1" x14ac:dyDescent="0.25">
      <c r="A439" s="179" t="s">
        <v>451</v>
      </c>
      <c r="B439" s="190">
        <f>C389</f>
        <v>189654.82999999996</v>
      </c>
      <c r="C439" s="190">
        <f>SUM(C69:CC69)</f>
        <v>189654.83</v>
      </c>
      <c r="D439" s="179"/>
    </row>
    <row r="440" spans="1:7" ht="12.6" customHeight="1" x14ac:dyDescent="0.25">
      <c r="A440" s="179" t="s">
        <v>477</v>
      </c>
      <c r="B440" s="190">
        <f>B438+B439</f>
        <v>882409.99</v>
      </c>
      <c r="C440" s="190">
        <f>CE69</f>
        <v>882409.99</v>
      </c>
      <c r="D440" s="179"/>
    </row>
    <row r="441" spans="1:7" ht="12.6" customHeight="1" x14ac:dyDescent="0.25">
      <c r="A441" s="179" t="s">
        <v>478</v>
      </c>
      <c r="B441" s="179">
        <f>D390</f>
        <v>43983903.699999996</v>
      </c>
      <c r="C441" s="179">
        <f>SUM(C427:C437)+C440</f>
        <v>43983906.149999991</v>
      </c>
      <c r="D441" s="179"/>
    </row>
    <row r="442" spans="1:7" ht="12.6" customHeight="1" x14ac:dyDescent="0.25">
      <c r="A442" s="202"/>
      <c r="B442" s="202"/>
      <c r="C442" s="202"/>
      <c r="D442" s="202"/>
      <c r="F442" s="202"/>
      <c r="G442" s="202"/>
    </row>
    <row r="443" spans="1:7" ht="12.6" customHeight="1" x14ac:dyDescent="0.25">
      <c r="A443" s="179" t="s">
        <v>479</v>
      </c>
      <c r="B443" s="181" t="s">
        <v>480</v>
      </c>
      <c r="C443" s="181" t="s">
        <v>471</v>
      </c>
      <c r="D443" s="179"/>
    </row>
    <row r="444" spans="1:7" ht="12.6" customHeight="1" x14ac:dyDescent="0.25">
      <c r="A444" s="179" t="s">
        <v>1256</v>
      </c>
      <c r="B444" s="179">
        <f>D221</f>
        <v>2255410.4899999998</v>
      </c>
      <c r="C444" s="179">
        <f>C363</f>
        <v>2255410.4899999998</v>
      </c>
      <c r="D444" s="179"/>
    </row>
    <row r="445" spans="1:7" ht="12.6" customHeight="1" x14ac:dyDescent="0.25">
      <c r="A445" s="179" t="s">
        <v>343</v>
      </c>
      <c r="B445" s="179">
        <f>D229</f>
        <v>52127573.947565898</v>
      </c>
      <c r="C445" s="179">
        <f>C364</f>
        <v>51408855.640000008</v>
      </c>
      <c r="D445" s="179"/>
    </row>
    <row r="446" spans="1:7" ht="12.6" customHeight="1" x14ac:dyDescent="0.25">
      <c r="A446" s="179" t="s">
        <v>351</v>
      </c>
      <c r="B446" s="179">
        <f>D236</f>
        <v>953946</v>
      </c>
      <c r="C446" s="179">
        <f>C365</f>
        <v>953945.84</v>
      </c>
      <c r="D446" s="179"/>
    </row>
    <row r="447" spans="1:7" ht="12.6" customHeight="1" x14ac:dyDescent="0.25">
      <c r="A447" s="179" t="s">
        <v>356</v>
      </c>
      <c r="B447" s="179">
        <f>D240</f>
        <v>381858.80243411026</v>
      </c>
      <c r="C447" s="179">
        <f>C366</f>
        <v>1100577.1100000001</v>
      </c>
      <c r="D447" s="179"/>
    </row>
    <row r="448" spans="1:7" ht="12.6" customHeight="1" x14ac:dyDescent="0.25">
      <c r="A448" s="179" t="s">
        <v>358</v>
      </c>
      <c r="B448" s="179">
        <f>D242</f>
        <v>55718789.24000001</v>
      </c>
      <c r="C448" s="179">
        <f>D367</f>
        <v>55718789.080000013</v>
      </c>
      <c r="D448" s="179"/>
    </row>
    <row r="449" spans="1:7" ht="12.6" customHeight="1" x14ac:dyDescent="0.25">
      <c r="A449" s="202"/>
      <c r="B449" s="202"/>
      <c r="C449" s="202"/>
      <c r="D449" s="202"/>
      <c r="F449" s="202"/>
      <c r="G449" s="202"/>
    </row>
    <row r="450" spans="1:7" ht="12.6" customHeight="1" x14ac:dyDescent="0.25">
      <c r="A450" s="180" t="s">
        <v>481</v>
      </c>
      <c r="B450" s="181" t="s">
        <v>482</v>
      </c>
      <c r="C450" s="202"/>
      <c r="D450" s="202"/>
      <c r="F450" s="202"/>
      <c r="G450" s="202"/>
    </row>
    <row r="451" spans="1:7" ht="12.6" customHeight="1" x14ac:dyDescent="0.25">
      <c r="B451" s="181" t="s">
        <v>483</v>
      </c>
    </row>
    <row r="452" spans="1:7" ht="12.6" customHeight="1" x14ac:dyDescent="0.25">
      <c r="B452" s="181" t="s">
        <v>472</v>
      </c>
    </row>
    <row r="453" spans="1:7" ht="12.6" customHeight="1" x14ac:dyDescent="0.25">
      <c r="A453" s="195" t="s">
        <v>484</v>
      </c>
      <c r="B453" s="180">
        <f>C231</f>
        <v>1866</v>
      </c>
    </row>
    <row r="454" spans="1:7" ht="12.6" customHeight="1" x14ac:dyDescent="0.25">
      <c r="A454" s="179" t="s">
        <v>168</v>
      </c>
      <c r="B454" s="179">
        <f>C233</f>
        <v>65580</v>
      </c>
      <c r="C454" s="179"/>
      <c r="D454" s="179"/>
    </row>
    <row r="455" spans="1:7" ht="12.6" customHeight="1" x14ac:dyDescent="0.25">
      <c r="A455" s="179" t="s">
        <v>131</v>
      </c>
      <c r="B455" s="179">
        <f>C234</f>
        <v>888366</v>
      </c>
      <c r="C455" s="179"/>
      <c r="D455" s="179"/>
    </row>
    <row r="456" spans="1:7" ht="12.6" customHeight="1" x14ac:dyDescent="0.25">
      <c r="A456" s="202"/>
      <c r="B456" s="202"/>
      <c r="C456" s="202"/>
      <c r="D456" s="202"/>
      <c r="F456" s="202"/>
      <c r="G456" s="202"/>
    </row>
    <row r="457" spans="1:7" ht="12.6" customHeight="1" x14ac:dyDescent="0.25">
      <c r="A457" s="179" t="s">
        <v>485</v>
      </c>
      <c r="B457" s="181" t="s">
        <v>471</v>
      </c>
      <c r="C457" s="181" t="s">
        <v>486</v>
      </c>
      <c r="D457" s="179"/>
    </row>
    <row r="458" spans="1:7" ht="12.6" customHeight="1" x14ac:dyDescent="0.25">
      <c r="A458" s="179" t="s">
        <v>487</v>
      </c>
      <c r="B458" s="190">
        <f>C370</f>
        <v>471589.01</v>
      </c>
      <c r="C458" s="190">
        <f>CE70</f>
        <v>471589.01</v>
      </c>
      <c r="D458" s="190"/>
    </row>
    <row r="459" spans="1:7" ht="12.6" customHeight="1" x14ac:dyDescent="0.25">
      <c r="A459" s="179" t="s">
        <v>244</v>
      </c>
      <c r="B459" s="190">
        <f>C371</f>
        <v>0</v>
      </c>
      <c r="C459" s="190">
        <f>CE72</f>
        <v>0</v>
      </c>
      <c r="D459" s="190"/>
    </row>
    <row r="460" spans="1:7" ht="12.6" customHeight="1" x14ac:dyDescent="0.25">
      <c r="A460" s="202"/>
      <c r="B460" s="202"/>
      <c r="C460" s="202"/>
      <c r="D460" s="202"/>
      <c r="F460" s="202"/>
      <c r="G460" s="202"/>
    </row>
    <row r="461" spans="1:7" ht="12.6" customHeight="1" x14ac:dyDescent="0.25">
      <c r="A461" s="179" t="s">
        <v>488</v>
      </c>
      <c r="B461" s="181"/>
      <c r="C461" s="181"/>
      <c r="D461" s="181" t="s">
        <v>1244</v>
      </c>
    </row>
    <row r="462" spans="1:7" ht="12.6" customHeight="1" x14ac:dyDescent="0.25">
      <c r="B462" s="181" t="s">
        <v>471</v>
      </c>
      <c r="C462" s="181" t="s">
        <v>486</v>
      </c>
      <c r="D462" s="181" t="s">
        <v>490</v>
      </c>
    </row>
    <row r="463" spans="1:7" ht="12.6" customHeight="1" x14ac:dyDescent="0.25">
      <c r="A463" s="179" t="s">
        <v>245</v>
      </c>
      <c r="B463" s="190">
        <f>C359</f>
        <v>18070858.739999998</v>
      </c>
      <c r="C463" s="190">
        <f>CE73</f>
        <v>18070858.739999998</v>
      </c>
      <c r="D463" s="190">
        <f>E141+E147+E153</f>
        <v>18070858</v>
      </c>
    </row>
    <row r="464" spans="1:7" ht="12.6" customHeight="1" x14ac:dyDescent="0.25">
      <c r="A464" s="179" t="s">
        <v>246</v>
      </c>
      <c r="B464" s="190">
        <f>C360</f>
        <v>86547815.520000011</v>
      </c>
      <c r="C464" s="190">
        <f>CE74</f>
        <v>86547815.520000011</v>
      </c>
      <c r="D464" s="190">
        <f>E142+E148+E154</f>
        <v>86547815.520000011</v>
      </c>
    </row>
    <row r="465" spans="1:7" ht="12.6" customHeight="1" x14ac:dyDescent="0.25">
      <c r="A465" s="179" t="s">
        <v>247</v>
      </c>
      <c r="B465" s="190">
        <f>D361</f>
        <v>104618674.26000001</v>
      </c>
      <c r="C465" s="190">
        <f>CE75</f>
        <v>104618674.25999999</v>
      </c>
      <c r="D465" s="190">
        <f>D463+D464</f>
        <v>104618673.52000001</v>
      </c>
    </row>
    <row r="466" spans="1:7" ht="12.6" customHeight="1" x14ac:dyDescent="0.25">
      <c r="A466" s="202"/>
      <c r="B466" s="202"/>
      <c r="C466" s="202"/>
      <c r="D466" s="202"/>
      <c r="F466" s="202"/>
      <c r="G466" s="202"/>
    </row>
    <row r="467" spans="1:7" ht="12.6" customHeight="1" x14ac:dyDescent="0.25">
      <c r="A467" s="179" t="s">
        <v>491</v>
      </c>
      <c r="B467" s="181" t="s">
        <v>492</v>
      </c>
      <c r="C467" s="181" t="s">
        <v>493</v>
      </c>
      <c r="D467" s="179"/>
    </row>
    <row r="468" spans="1:7" ht="12.6" customHeight="1" x14ac:dyDescent="0.25">
      <c r="A468" s="179" t="s">
        <v>332</v>
      </c>
      <c r="B468" s="179">
        <f t="shared" ref="B468:B475" si="14">C267</f>
        <v>0</v>
      </c>
      <c r="C468" s="179">
        <f>E195</f>
        <v>0</v>
      </c>
      <c r="D468" s="179"/>
    </row>
    <row r="469" spans="1:7" ht="12.6" customHeight="1" x14ac:dyDescent="0.25">
      <c r="A469" s="179" t="s">
        <v>333</v>
      </c>
      <c r="B469" s="179">
        <f t="shared" si="14"/>
        <v>0</v>
      </c>
      <c r="C469" s="179">
        <f>E196</f>
        <v>0</v>
      </c>
      <c r="D469" s="179"/>
    </row>
    <row r="470" spans="1:7" ht="12.6" customHeight="1" x14ac:dyDescent="0.25">
      <c r="A470" s="179" t="s">
        <v>334</v>
      </c>
      <c r="B470" s="179">
        <f t="shared" si="14"/>
        <v>0</v>
      </c>
      <c r="C470" s="179">
        <f>E197</f>
        <v>0</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0</v>
      </c>
      <c r="C472" s="179">
        <f>E199</f>
        <v>0</v>
      </c>
      <c r="D472" s="179"/>
    </row>
    <row r="473" spans="1:7" ht="12.6" customHeight="1" x14ac:dyDescent="0.25">
      <c r="A473" s="179" t="s">
        <v>495</v>
      </c>
      <c r="B473" s="179">
        <f t="shared" si="14"/>
        <v>2993627.0099999993</v>
      </c>
      <c r="C473" s="179">
        <f>SUM(E200:E201)</f>
        <v>2993627.0100000002</v>
      </c>
      <c r="D473" s="179"/>
    </row>
    <row r="474" spans="1:7" ht="12.6" customHeight="1" x14ac:dyDescent="0.25">
      <c r="A474" s="179" t="s">
        <v>339</v>
      </c>
      <c r="B474" s="179">
        <f t="shared" si="14"/>
        <v>193248.97999999998</v>
      </c>
      <c r="C474" s="179">
        <f>E202</f>
        <v>193248.97999999998</v>
      </c>
      <c r="D474" s="179"/>
    </row>
    <row r="475" spans="1:7" ht="12.6" customHeight="1" x14ac:dyDescent="0.25">
      <c r="A475" s="179" t="s">
        <v>340</v>
      </c>
      <c r="B475" s="179">
        <f t="shared" si="14"/>
        <v>65378.159999999851</v>
      </c>
      <c r="C475" s="179">
        <f>E203</f>
        <v>65378.160000000033</v>
      </c>
      <c r="D475" s="179"/>
    </row>
    <row r="476" spans="1:7" ht="12.6" customHeight="1" x14ac:dyDescent="0.25">
      <c r="A476" s="179" t="s">
        <v>203</v>
      </c>
      <c r="B476" s="179">
        <f>D275</f>
        <v>3252254.149999999</v>
      </c>
      <c r="C476" s="179">
        <f>E204</f>
        <v>3252254.1500000004</v>
      </c>
      <c r="D476" s="179"/>
    </row>
    <row r="477" spans="1:7" ht="12.6" customHeight="1" x14ac:dyDescent="0.25">
      <c r="A477" s="179"/>
      <c r="B477" s="179"/>
      <c r="C477" s="179"/>
      <c r="D477" s="179"/>
    </row>
    <row r="478" spans="1:7" ht="12.6" customHeight="1" x14ac:dyDescent="0.25">
      <c r="A478" s="179" t="s">
        <v>496</v>
      </c>
      <c r="B478" s="179">
        <f>C276</f>
        <v>1123268.17</v>
      </c>
      <c r="C478" s="179">
        <f>E217</f>
        <v>1123268.1699999997</v>
      </c>
      <c r="D478" s="179"/>
    </row>
    <row r="480" spans="1:7" ht="12.6" customHeight="1" x14ac:dyDescent="0.25">
      <c r="A480" s="180" t="s">
        <v>497</v>
      </c>
    </row>
    <row r="481" spans="1:12" ht="12.6" customHeight="1" x14ac:dyDescent="0.25">
      <c r="A481" s="180" t="s">
        <v>498</v>
      </c>
      <c r="C481" s="180">
        <f>D341</f>
        <v>26120456.910000019</v>
      </c>
    </row>
    <row r="482" spans="1:12" ht="12.6" customHeight="1" x14ac:dyDescent="0.25">
      <c r="A482" s="180" t="s">
        <v>499</v>
      </c>
      <c r="C482" s="180">
        <f>D339</f>
        <v>26120456.910000034</v>
      </c>
    </row>
    <row r="485" spans="1:12" ht="12.6" customHeight="1" x14ac:dyDescent="0.25">
      <c r="A485" s="195" t="s">
        <v>500</v>
      </c>
    </row>
    <row r="486" spans="1:12" ht="12.6" customHeight="1" x14ac:dyDescent="0.25">
      <c r="A486" s="195" t="s">
        <v>501</v>
      </c>
    </row>
    <row r="487" spans="1:12" ht="12.6" customHeight="1" x14ac:dyDescent="0.25">
      <c r="A487" s="195" t="s">
        <v>502</v>
      </c>
    </row>
    <row r="488" spans="1:12" ht="12.6" customHeight="1" x14ac:dyDescent="0.25">
      <c r="A488" s="195"/>
    </row>
    <row r="489" spans="1:12" ht="12.6" customHeight="1" x14ac:dyDescent="0.25">
      <c r="A489" s="194" t="s">
        <v>503</v>
      </c>
    </row>
    <row r="490" spans="1:12" ht="12.6" customHeight="1" x14ac:dyDescent="0.25">
      <c r="A490" s="195" t="s">
        <v>504</v>
      </c>
    </row>
    <row r="491" spans="1:12" ht="12.6" customHeight="1" x14ac:dyDescent="0.25">
      <c r="A491" s="195"/>
    </row>
    <row r="493" spans="1:12" ht="12.6" customHeight="1" x14ac:dyDescent="0.25">
      <c r="A493" s="180" t="str">
        <f>C84&amp;"   "&amp;"H-"&amp;FIXED(C83,0,TRUE)&amp;"     FYE "&amp;C82</f>
        <v>United General Medical Center   H-0     FYE 06/30/2017</v>
      </c>
      <c r="B493" s="252" t="s">
        <v>1266</v>
      </c>
      <c r="C493" s="252" t="str">
        <f>RIGHT(C82,4)</f>
        <v>2017</v>
      </c>
      <c r="D493" s="252" t="s">
        <v>1266</v>
      </c>
      <c r="E493" s="252" t="str">
        <f>RIGHT(C82,4)</f>
        <v>2017</v>
      </c>
      <c r="F493" s="252" t="s">
        <v>1266</v>
      </c>
      <c r="G493" s="252" t="str">
        <f>RIGHT(C82,4)</f>
        <v>2017</v>
      </c>
      <c r="H493" s="252"/>
      <c r="K493" s="252"/>
      <c r="L493" s="252"/>
    </row>
    <row r="494" spans="1:12" ht="12.6" customHeight="1" x14ac:dyDescent="0.25">
      <c r="A494" s="194"/>
      <c r="B494" s="181" t="s">
        <v>505</v>
      </c>
      <c r="C494" s="181" t="s">
        <v>505</v>
      </c>
      <c r="D494" s="253" t="s">
        <v>506</v>
      </c>
      <c r="E494" s="253" t="s">
        <v>506</v>
      </c>
      <c r="F494" s="252" t="s">
        <v>507</v>
      </c>
      <c r="G494" s="252" t="s">
        <v>507</v>
      </c>
      <c r="H494" s="252" t="s">
        <v>508</v>
      </c>
      <c r="K494" s="252"/>
      <c r="L494" s="252"/>
    </row>
    <row r="495" spans="1:12" ht="12.6" customHeight="1" x14ac:dyDescent="0.25">
      <c r="B495" s="181" t="s">
        <v>303</v>
      </c>
      <c r="C495" s="181" t="s">
        <v>303</v>
      </c>
      <c r="D495" s="181" t="s">
        <v>509</v>
      </c>
      <c r="E495" s="181" t="s">
        <v>509</v>
      </c>
      <c r="F495" s="252" t="s">
        <v>510</v>
      </c>
      <c r="G495" s="252" t="s">
        <v>510</v>
      </c>
      <c r="H495" s="252" t="s">
        <v>511</v>
      </c>
      <c r="K495" s="252"/>
      <c r="L495" s="252"/>
    </row>
    <row r="496" spans="1:12" ht="12.6" customHeight="1" x14ac:dyDescent="0.25">
      <c r="A496" s="180" t="s">
        <v>512</v>
      </c>
      <c r="B496" s="231">
        <v>0</v>
      </c>
      <c r="C496" s="231">
        <f>C71</f>
        <v>0</v>
      </c>
      <c r="D496" s="231">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 customHeight="1" x14ac:dyDescent="0.25">
      <c r="A497" s="180" t="s">
        <v>513</v>
      </c>
      <c r="B497" s="231">
        <v>4476</v>
      </c>
      <c r="C497" s="231">
        <f>D71</f>
        <v>4476</v>
      </c>
      <c r="D497" s="231">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 customHeight="1" x14ac:dyDescent="0.25">
      <c r="A498" s="180" t="s">
        <v>514</v>
      </c>
      <c r="B498" s="231">
        <v>3057785.71</v>
      </c>
      <c r="C498" s="231">
        <f>E71</f>
        <v>3255697.7199999997</v>
      </c>
      <c r="D498" s="231">
        <v>2110</v>
      </c>
      <c r="E498" s="180">
        <f>E59</f>
        <v>2101</v>
      </c>
      <c r="F498" s="254">
        <f t="shared" si="15"/>
        <v>1449.1875402843602</v>
      </c>
      <c r="G498" s="254">
        <f t="shared" si="15"/>
        <v>1549.5943455497381</v>
      </c>
      <c r="H498" s="256" t="str">
        <f t="shared" si="16"/>
        <v/>
      </c>
      <c r="I498" s="258"/>
      <c r="K498" s="252"/>
      <c r="L498" s="252"/>
    </row>
    <row r="499" spans="1:12" ht="12.6" customHeight="1" x14ac:dyDescent="0.25">
      <c r="A499" s="180" t="s">
        <v>515</v>
      </c>
      <c r="B499" s="231">
        <v>0</v>
      </c>
      <c r="C499" s="231">
        <f>F71</f>
        <v>0</v>
      </c>
      <c r="D499" s="231">
        <v>0</v>
      </c>
      <c r="E499" s="180">
        <f>F59</f>
        <v>0</v>
      </c>
      <c r="F499" s="254" t="str">
        <f t="shared" si="15"/>
        <v/>
      </c>
      <c r="G499" s="254" t="str">
        <f t="shared" si="15"/>
        <v/>
      </c>
      <c r="H499" s="256" t="str">
        <f t="shared" si="16"/>
        <v/>
      </c>
      <c r="I499" s="258"/>
      <c r="K499" s="252"/>
      <c r="L499" s="252"/>
    </row>
    <row r="500" spans="1:12" ht="12.6" customHeight="1" x14ac:dyDescent="0.25">
      <c r="A500" s="180" t="s">
        <v>516</v>
      </c>
      <c r="B500" s="231">
        <v>0</v>
      </c>
      <c r="C500" s="231">
        <f>G71</f>
        <v>0</v>
      </c>
      <c r="D500" s="231">
        <v>0</v>
      </c>
      <c r="E500" s="180">
        <f>G59</f>
        <v>0</v>
      </c>
      <c r="F500" s="254" t="str">
        <f t="shared" si="15"/>
        <v/>
      </c>
      <c r="G500" s="254" t="str">
        <f t="shared" si="15"/>
        <v/>
      </c>
      <c r="H500" s="256" t="str">
        <f t="shared" si="16"/>
        <v/>
      </c>
      <c r="I500" s="258"/>
      <c r="K500" s="252"/>
      <c r="L500" s="252"/>
    </row>
    <row r="501" spans="1:12" ht="12.6" customHeight="1" x14ac:dyDescent="0.25">
      <c r="A501" s="180" t="s">
        <v>517</v>
      </c>
      <c r="B501" s="231">
        <v>0</v>
      </c>
      <c r="C501" s="231">
        <f>H71</f>
        <v>0</v>
      </c>
      <c r="D501" s="231">
        <v>0</v>
      </c>
      <c r="E501" s="180">
        <f>H59</f>
        <v>0</v>
      </c>
      <c r="F501" s="254" t="str">
        <f t="shared" si="15"/>
        <v/>
      </c>
      <c r="G501" s="254" t="str">
        <f t="shared" si="15"/>
        <v/>
      </c>
      <c r="H501" s="256" t="str">
        <f t="shared" si="16"/>
        <v/>
      </c>
      <c r="I501" s="258"/>
      <c r="K501" s="252"/>
      <c r="L501" s="252"/>
    </row>
    <row r="502" spans="1:12" ht="12.6" customHeight="1" x14ac:dyDescent="0.25">
      <c r="A502" s="180" t="s">
        <v>518</v>
      </c>
      <c r="B502" s="231">
        <v>0</v>
      </c>
      <c r="C502" s="231">
        <f>I71</f>
        <v>0</v>
      </c>
      <c r="D502" s="231">
        <v>0</v>
      </c>
      <c r="E502" s="180">
        <f>I59</f>
        <v>0</v>
      </c>
      <c r="F502" s="254" t="str">
        <f t="shared" si="15"/>
        <v/>
      </c>
      <c r="G502" s="254" t="str">
        <f t="shared" si="15"/>
        <v/>
      </c>
      <c r="H502" s="256" t="str">
        <f t="shared" si="16"/>
        <v/>
      </c>
      <c r="I502" s="258"/>
      <c r="K502" s="252"/>
      <c r="L502" s="252"/>
    </row>
    <row r="503" spans="1:12" ht="12.6" customHeight="1" x14ac:dyDescent="0.25">
      <c r="A503" s="180" t="s">
        <v>519</v>
      </c>
      <c r="B503" s="231">
        <v>0</v>
      </c>
      <c r="C503" s="231">
        <f>J71</f>
        <v>0</v>
      </c>
      <c r="D503" s="231">
        <v>0</v>
      </c>
      <c r="E503" s="180">
        <f>J59</f>
        <v>0</v>
      </c>
      <c r="F503" s="254" t="str">
        <f t="shared" si="15"/>
        <v/>
      </c>
      <c r="G503" s="254" t="str">
        <f t="shared" si="15"/>
        <v/>
      </c>
      <c r="H503" s="256" t="str">
        <f t="shared" si="16"/>
        <v/>
      </c>
      <c r="I503" s="258"/>
      <c r="K503" s="252"/>
      <c r="L503" s="252"/>
    </row>
    <row r="504" spans="1:12" ht="12.6" customHeight="1" x14ac:dyDescent="0.25">
      <c r="A504" s="180" t="s">
        <v>520</v>
      </c>
      <c r="B504" s="231">
        <v>0</v>
      </c>
      <c r="C504" s="231">
        <f>K71</f>
        <v>0</v>
      </c>
      <c r="D504" s="231">
        <v>0</v>
      </c>
      <c r="E504" s="180">
        <f>K59</f>
        <v>0</v>
      </c>
      <c r="F504" s="254" t="str">
        <f t="shared" si="15"/>
        <v/>
      </c>
      <c r="G504" s="254" t="str">
        <f t="shared" si="15"/>
        <v/>
      </c>
      <c r="H504" s="256" t="str">
        <f t="shared" si="16"/>
        <v/>
      </c>
      <c r="I504" s="258"/>
      <c r="K504" s="252"/>
      <c r="L504" s="252"/>
    </row>
    <row r="505" spans="1:12" ht="12.6" customHeight="1" x14ac:dyDescent="0.3">
      <c r="A505" s="180" t="s">
        <v>521</v>
      </c>
      <c r="B505" s="231">
        <v>284.27999999999997</v>
      </c>
      <c r="C505" s="231">
        <f>L71</f>
        <v>1555</v>
      </c>
      <c r="D505" s="231">
        <v>603</v>
      </c>
      <c r="E505" s="180">
        <f>L59</f>
        <v>1323</v>
      </c>
      <c r="F505" s="254">
        <f t="shared" si="15"/>
        <v>0.47144278606965168</v>
      </c>
      <c r="G505" s="254">
        <f t="shared" si="15"/>
        <v>1.1753590325018897</v>
      </c>
      <c r="H505" s="256">
        <f t="shared" si="16"/>
        <v>1.4931106535761911</v>
      </c>
      <c r="I505" s="277" t="s">
        <v>1276</v>
      </c>
      <c r="K505" s="252"/>
      <c r="L505" s="252"/>
    </row>
    <row r="506" spans="1:12" ht="12.6" customHeight="1" x14ac:dyDescent="0.25">
      <c r="A506" s="180" t="s">
        <v>522</v>
      </c>
      <c r="B506" s="231">
        <v>0</v>
      </c>
      <c r="C506" s="231">
        <f>M71</f>
        <v>0</v>
      </c>
      <c r="D506" s="231">
        <v>0</v>
      </c>
      <c r="E506" s="180">
        <f>M59</f>
        <v>0</v>
      </c>
      <c r="F506" s="254" t="str">
        <f t="shared" si="15"/>
        <v/>
      </c>
      <c r="G506" s="254" t="str">
        <f t="shared" si="15"/>
        <v/>
      </c>
      <c r="H506" s="256" t="str">
        <f t="shared" si="16"/>
        <v/>
      </c>
      <c r="I506" s="258"/>
      <c r="K506" s="252"/>
      <c r="L506" s="252"/>
    </row>
    <row r="507" spans="1:12" ht="12.6" customHeight="1" x14ac:dyDescent="0.25">
      <c r="A507" s="180" t="s">
        <v>523</v>
      </c>
      <c r="B507" s="231">
        <v>835457.25000000012</v>
      </c>
      <c r="C507" s="231">
        <f>N71</f>
        <v>738023.06</v>
      </c>
      <c r="D507" s="231">
        <v>0</v>
      </c>
      <c r="E507" s="180">
        <f>N59</f>
        <v>0</v>
      </c>
      <c r="F507" s="254" t="str">
        <f t="shared" si="15"/>
        <v/>
      </c>
      <c r="G507" s="254" t="str">
        <f t="shared" si="15"/>
        <v/>
      </c>
      <c r="H507" s="256" t="str">
        <f t="shared" si="16"/>
        <v/>
      </c>
      <c r="I507" s="258"/>
      <c r="K507" s="252"/>
      <c r="L507" s="252"/>
    </row>
    <row r="508" spans="1:12" ht="12.6" customHeight="1" x14ac:dyDescent="0.25">
      <c r="A508" s="180" t="s">
        <v>524</v>
      </c>
      <c r="B508" s="231">
        <v>0</v>
      </c>
      <c r="C508" s="231">
        <f>O71</f>
        <v>0</v>
      </c>
      <c r="D508" s="231">
        <v>0</v>
      </c>
      <c r="E508" s="180">
        <f>O59</f>
        <v>0</v>
      </c>
      <c r="F508" s="254" t="str">
        <f t="shared" si="15"/>
        <v/>
      </c>
      <c r="G508" s="254" t="str">
        <f t="shared" si="15"/>
        <v/>
      </c>
      <c r="H508" s="256" t="str">
        <f t="shared" si="16"/>
        <v/>
      </c>
      <c r="I508" s="258"/>
      <c r="K508" s="252"/>
      <c r="L508" s="252"/>
    </row>
    <row r="509" spans="1:12" ht="12.6" customHeight="1" x14ac:dyDescent="0.3">
      <c r="A509" s="180" t="s">
        <v>525</v>
      </c>
      <c r="B509" s="231">
        <v>1748201.8099999998</v>
      </c>
      <c r="C509" s="231">
        <f>P71</f>
        <v>1604053.2399999998</v>
      </c>
      <c r="D509" s="231">
        <v>49878</v>
      </c>
      <c r="E509" s="180">
        <f>P59</f>
        <v>63076</v>
      </c>
      <c r="F509" s="254">
        <f t="shared" si="15"/>
        <v>35.049557119371265</v>
      </c>
      <c r="G509" s="254">
        <f t="shared" si="15"/>
        <v>25.430484494895044</v>
      </c>
      <c r="H509" s="256">
        <f t="shared" si="16"/>
        <v>-0.2744420590455886</v>
      </c>
      <c r="I509" s="277" t="s">
        <v>1277</v>
      </c>
      <c r="K509" s="252"/>
      <c r="L509" s="252"/>
    </row>
    <row r="510" spans="1:12" ht="12.6" customHeight="1" x14ac:dyDescent="0.3">
      <c r="A510" s="180" t="s">
        <v>526</v>
      </c>
      <c r="B510" s="231">
        <v>54362.99</v>
      </c>
      <c r="C510" s="231">
        <f>Q71</f>
        <v>341908.68</v>
      </c>
      <c r="D510" s="231">
        <v>19513</v>
      </c>
      <c r="E510" s="180">
        <f>Q59</f>
        <v>26698</v>
      </c>
      <c r="F510" s="254">
        <f t="shared" si="15"/>
        <v>2.7859883154819864</v>
      </c>
      <c r="G510" s="254">
        <f t="shared" si="15"/>
        <v>12.806527829799984</v>
      </c>
      <c r="H510" s="256">
        <f t="shared" si="16"/>
        <v>3.5967629363816647</v>
      </c>
      <c r="I510" s="277" t="s">
        <v>1278</v>
      </c>
      <c r="K510" s="252"/>
      <c r="L510" s="252"/>
    </row>
    <row r="511" spans="1:12" ht="12.6" customHeight="1" x14ac:dyDescent="0.3">
      <c r="A511" s="180" t="s">
        <v>527</v>
      </c>
      <c r="B511" s="231">
        <v>530963.93000000005</v>
      </c>
      <c r="C511" s="231">
        <f>R71</f>
        <v>476678.66999999993</v>
      </c>
      <c r="D511" s="231">
        <v>30992</v>
      </c>
      <c r="E511" s="180">
        <f>R59</f>
        <v>50127</v>
      </c>
      <c r="F511" s="254">
        <f t="shared" si="15"/>
        <v>17.132289945792465</v>
      </c>
      <c r="G511" s="254">
        <f t="shared" si="15"/>
        <v>9.5094194745346812</v>
      </c>
      <c r="H511" s="256">
        <f t="shared" si="16"/>
        <v>-0.44494171505251068</v>
      </c>
      <c r="I511" s="277" t="s">
        <v>1279</v>
      </c>
      <c r="K511" s="252"/>
      <c r="L511" s="252"/>
    </row>
    <row r="512" spans="1:12" ht="12.6" customHeight="1" x14ac:dyDescent="0.25">
      <c r="A512" s="180" t="s">
        <v>528</v>
      </c>
      <c r="B512" s="231">
        <v>105183.83000000002</v>
      </c>
      <c r="C512" s="231">
        <f>S71</f>
        <v>68149.41</v>
      </c>
      <c r="D512" s="181" t="s">
        <v>529</v>
      </c>
      <c r="E512" s="181" t="s">
        <v>529</v>
      </c>
      <c r="F512" s="254" t="str">
        <f t="shared" ref="F512:G527" si="17">IF(B512=0,"",IF(D512=0,"",B512/D512))</f>
        <v/>
      </c>
      <c r="G512" s="254" t="str">
        <f t="shared" si="17"/>
        <v/>
      </c>
      <c r="H512" s="256" t="str">
        <f t="shared" si="16"/>
        <v/>
      </c>
      <c r="I512" s="258"/>
      <c r="K512" s="252"/>
      <c r="L512" s="252"/>
    </row>
    <row r="513" spans="1:12" ht="12.6" customHeight="1" x14ac:dyDescent="0.25">
      <c r="A513" s="180" t="s">
        <v>1245</v>
      </c>
      <c r="B513" s="231">
        <v>1450399.44</v>
      </c>
      <c r="C513" s="231">
        <f>T71</f>
        <v>1053201.8099999998</v>
      </c>
      <c r="D513" s="181" t="s">
        <v>529</v>
      </c>
      <c r="E513" s="181" t="s">
        <v>529</v>
      </c>
      <c r="F513" s="254" t="str">
        <f t="shared" si="17"/>
        <v/>
      </c>
      <c r="G513" s="254" t="str">
        <f t="shared" si="17"/>
        <v/>
      </c>
      <c r="H513" s="256" t="str">
        <f t="shared" si="16"/>
        <v/>
      </c>
      <c r="I513" s="258"/>
      <c r="K513" s="252"/>
      <c r="L513" s="252"/>
    </row>
    <row r="514" spans="1:12" ht="12.6" customHeight="1" x14ac:dyDescent="0.25">
      <c r="A514" s="180" t="s">
        <v>530</v>
      </c>
      <c r="B514" s="231">
        <v>1771976.93</v>
      </c>
      <c r="C514" s="231">
        <f>U71</f>
        <v>1786090.91</v>
      </c>
      <c r="D514" s="231">
        <v>73911</v>
      </c>
      <c r="E514" s="180">
        <f>U59</f>
        <v>65973</v>
      </c>
      <c r="F514" s="254">
        <f t="shared" si="17"/>
        <v>23.974468347066065</v>
      </c>
      <c r="G514" s="254">
        <f t="shared" si="17"/>
        <v>27.073058827095931</v>
      </c>
      <c r="H514" s="256" t="str">
        <f t="shared" si="16"/>
        <v/>
      </c>
      <c r="I514" s="258"/>
      <c r="K514" s="252"/>
      <c r="L514" s="252"/>
    </row>
    <row r="515" spans="1:12" ht="12.6" customHeight="1" x14ac:dyDescent="0.25">
      <c r="A515" s="180" t="s">
        <v>531</v>
      </c>
      <c r="B515" s="231">
        <v>0</v>
      </c>
      <c r="C515" s="231">
        <f>V71</f>
        <v>0</v>
      </c>
      <c r="D515" s="231">
        <v>0</v>
      </c>
      <c r="E515" s="180">
        <f>V59</f>
        <v>0</v>
      </c>
      <c r="F515" s="254" t="str">
        <f t="shared" si="17"/>
        <v/>
      </c>
      <c r="G515" s="254" t="str">
        <f t="shared" si="17"/>
        <v/>
      </c>
      <c r="H515" s="256" t="str">
        <f t="shared" si="16"/>
        <v/>
      </c>
      <c r="I515" s="258"/>
      <c r="K515" s="252"/>
      <c r="L515" s="252"/>
    </row>
    <row r="516" spans="1:12" ht="12.6" customHeight="1" x14ac:dyDescent="0.25">
      <c r="A516" s="180" t="s">
        <v>532</v>
      </c>
      <c r="B516" s="231">
        <v>609736.27</v>
      </c>
      <c r="C516" s="231">
        <f>W71</f>
        <v>599028.17000000004</v>
      </c>
      <c r="D516" s="231">
        <v>1254</v>
      </c>
      <c r="E516" s="180">
        <f>W59</f>
        <v>1214</v>
      </c>
      <c r="F516" s="254">
        <f t="shared" si="17"/>
        <v>486.23307017543863</v>
      </c>
      <c r="G516" s="254">
        <f t="shared" si="17"/>
        <v>493.43341845140037</v>
      </c>
      <c r="H516" s="256" t="str">
        <f t="shared" si="16"/>
        <v/>
      </c>
      <c r="I516" s="258"/>
      <c r="K516" s="252"/>
      <c r="L516" s="252"/>
    </row>
    <row r="517" spans="1:12" ht="12.6" customHeight="1" x14ac:dyDescent="0.25">
      <c r="A517" s="180" t="s">
        <v>533</v>
      </c>
      <c r="B517" s="231">
        <v>353007.11</v>
      </c>
      <c r="C517" s="231">
        <f>X71</f>
        <v>357792.88</v>
      </c>
      <c r="D517" s="231">
        <v>4049</v>
      </c>
      <c r="E517" s="180">
        <f>X59</f>
        <v>3769</v>
      </c>
      <c r="F517" s="254">
        <f t="shared" si="17"/>
        <v>87.18377624104717</v>
      </c>
      <c r="G517" s="254">
        <f t="shared" si="17"/>
        <v>94.930453701247018</v>
      </c>
      <c r="H517" s="256" t="str">
        <f t="shared" si="16"/>
        <v/>
      </c>
      <c r="I517" s="258"/>
      <c r="K517" s="252"/>
      <c r="L517" s="252"/>
    </row>
    <row r="518" spans="1:12" ht="12.6" customHeight="1" x14ac:dyDescent="0.25">
      <c r="A518" s="180" t="s">
        <v>534</v>
      </c>
      <c r="B518" s="231">
        <v>1282332.19</v>
      </c>
      <c r="C518" s="231">
        <f>Y71</f>
        <v>1299014.29</v>
      </c>
      <c r="D518" s="231">
        <v>15906</v>
      </c>
      <c r="E518" s="180">
        <f>Y59</f>
        <v>14401</v>
      </c>
      <c r="F518" s="254">
        <f t="shared" si="17"/>
        <v>80.619400855023258</v>
      </c>
      <c r="G518" s="254">
        <f t="shared" si="17"/>
        <v>90.203061592944934</v>
      </c>
      <c r="H518" s="256" t="str">
        <f t="shared" si="16"/>
        <v/>
      </c>
      <c r="I518" s="258"/>
      <c r="K518" s="252"/>
      <c r="L518" s="252"/>
    </row>
    <row r="519" spans="1:12" ht="12.6" customHeight="1" x14ac:dyDescent="0.25">
      <c r="A519" s="180" t="s">
        <v>535</v>
      </c>
      <c r="B519" s="231">
        <v>1258215.0299999998</v>
      </c>
      <c r="C519" s="231">
        <f>Z71</f>
        <v>1111181.1100000001</v>
      </c>
      <c r="D519" s="231">
        <v>4020</v>
      </c>
      <c r="E519" s="180">
        <f>Z59</f>
        <v>4146</v>
      </c>
      <c r="F519" s="254">
        <f t="shared" si="17"/>
        <v>312.9888134328358</v>
      </c>
      <c r="G519" s="254">
        <f t="shared" si="17"/>
        <v>268.01280993728898</v>
      </c>
      <c r="H519" s="256" t="str">
        <f t="shared" si="16"/>
        <v/>
      </c>
      <c r="I519" s="258"/>
      <c r="K519" s="252"/>
      <c r="L519" s="252"/>
    </row>
    <row r="520" spans="1:12" ht="12.6" customHeight="1" x14ac:dyDescent="0.25">
      <c r="A520" s="180" t="s">
        <v>536</v>
      </c>
      <c r="B520" s="231">
        <v>202141.72999999998</v>
      </c>
      <c r="C520" s="231">
        <f>AA71</f>
        <v>226541.14999999997</v>
      </c>
      <c r="D520" s="231">
        <v>343</v>
      </c>
      <c r="E520" s="180">
        <f>AA59</f>
        <v>321</v>
      </c>
      <c r="F520" s="254">
        <f t="shared" si="17"/>
        <v>589.33448979591833</v>
      </c>
      <c r="G520" s="254">
        <f t="shared" si="17"/>
        <v>705.73566978193139</v>
      </c>
      <c r="H520" s="256" t="str">
        <f t="shared" si="16"/>
        <v/>
      </c>
      <c r="I520" s="258"/>
      <c r="K520" s="252"/>
      <c r="L520" s="252"/>
    </row>
    <row r="521" spans="1:12" ht="12.6" customHeight="1" x14ac:dyDescent="0.25">
      <c r="A521" s="180" t="s">
        <v>537</v>
      </c>
      <c r="B521" s="231">
        <v>4746888.620000001</v>
      </c>
      <c r="C521" s="231">
        <f>AB71</f>
        <v>4586141.66</v>
      </c>
      <c r="D521" s="181" t="s">
        <v>529</v>
      </c>
      <c r="E521" s="181" t="s">
        <v>529</v>
      </c>
      <c r="F521" s="254" t="str">
        <f t="shared" si="17"/>
        <v/>
      </c>
      <c r="G521" s="254" t="str">
        <f t="shared" si="17"/>
        <v/>
      </c>
      <c r="H521" s="256" t="str">
        <f t="shared" si="16"/>
        <v/>
      </c>
      <c r="I521" s="258"/>
      <c r="K521" s="252"/>
      <c r="L521" s="252"/>
    </row>
    <row r="522" spans="1:12" ht="12.6" customHeight="1" x14ac:dyDescent="0.3">
      <c r="A522" s="180" t="s">
        <v>538</v>
      </c>
      <c r="B522" s="231">
        <v>1052748.1000000001</v>
      </c>
      <c r="C522" s="231">
        <f>AC71</f>
        <v>1046128.98</v>
      </c>
      <c r="D522" s="231">
        <v>5506.9439999999995</v>
      </c>
      <c r="E522" s="180">
        <f>AC59</f>
        <v>9229</v>
      </c>
      <c r="F522" s="254">
        <f t="shared" si="17"/>
        <v>191.16738793784722</v>
      </c>
      <c r="G522" s="254">
        <f t="shared" si="17"/>
        <v>113.35236537002925</v>
      </c>
      <c r="H522" s="256">
        <f t="shared" si="16"/>
        <v>-0.40705176446265701</v>
      </c>
      <c r="I522" s="277" t="s">
        <v>1280</v>
      </c>
      <c r="K522" s="252"/>
      <c r="L522" s="252"/>
    </row>
    <row r="523" spans="1:12" ht="12.6" customHeight="1" x14ac:dyDescent="0.25">
      <c r="A523" s="180" t="s">
        <v>539</v>
      </c>
      <c r="B523" s="231">
        <v>0</v>
      </c>
      <c r="C523" s="231">
        <f>AD71</f>
        <v>0</v>
      </c>
      <c r="D523" s="231">
        <v>0</v>
      </c>
      <c r="E523" s="180">
        <f>AD59</f>
        <v>0</v>
      </c>
      <c r="F523" s="254" t="str">
        <f t="shared" si="17"/>
        <v/>
      </c>
      <c r="G523" s="254" t="str">
        <f t="shared" si="17"/>
        <v/>
      </c>
      <c r="H523" s="256" t="str">
        <f t="shared" si="16"/>
        <v/>
      </c>
      <c r="I523" s="258"/>
      <c r="K523" s="252"/>
      <c r="L523" s="252"/>
    </row>
    <row r="524" spans="1:12" ht="12.6" customHeight="1" x14ac:dyDescent="0.3">
      <c r="A524" s="180" t="s">
        <v>540</v>
      </c>
      <c r="B524" s="231">
        <v>736462.08</v>
      </c>
      <c r="C524" s="231">
        <f>AE71</f>
        <v>863357.50999999989</v>
      </c>
      <c r="D524" s="231">
        <v>19058.400000000001</v>
      </c>
      <c r="E524" s="180">
        <f>AE59</f>
        <v>14352</v>
      </c>
      <c r="F524" s="254">
        <f t="shared" si="17"/>
        <v>38.642387608613518</v>
      </c>
      <c r="G524" s="254">
        <f t="shared" si="17"/>
        <v>60.155902313266438</v>
      </c>
      <c r="H524" s="256">
        <f t="shared" si="16"/>
        <v>0.55673357771137022</v>
      </c>
      <c r="I524" s="277" t="s">
        <v>1281</v>
      </c>
      <c r="K524" s="252"/>
      <c r="L524" s="252"/>
    </row>
    <row r="525" spans="1:12" ht="12.6" customHeight="1" x14ac:dyDescent="0.25">
      <c r="A525" s="180" t="s">
        <v>541</v>
      </c>
      <c r="B525" s="231">
        <v>0</v>
      </c>
      <c r="C525" s="231">
        <f>AF71</f>
        <v>0</v>
      </c>
      <c r="D525" s="231">
        <v>0</v>
      </c>
      <c r="E525" s="180">
        <f>AF59</f>
        <v>0</v>
      </c>
      <c r="F525" s="254" t="str">
        <f t="shared" si="17"/>
        <v/>
      </c>
      <c r="G525" s="254" t="str">
        <f t="shared" si="17"/>
        <v/>
      </c>
      <c r="H525" s="256" t="str">
        <f t="shared" si="16"/>
        <v/>
      </c>
      <c r="I525" s="258"/>
      <c r="K525" s="252"/>
      <c r="L525" s="252"/>
    </row>
    <row r="526" spans="1:12" ht="12.6" customHeight="1" x14ac:dyDescent="0.25">
      <c r="A526" s="180" t="s">
        <v>542</v>
      </c>
      <c r="B526" s="231">
        <v>2614421.0299999998</v>
      </c>
      <c r="C526" s="231">
        <f>AG71</f>
        <v>2739913.66</v>
      </c>
      <c r="D526" s="231">
        <v>12437</v>
      </c>
      <c r="E526" s="180">
        <f>AG59</f>
        <v>12294</v>
      </c>
      <c r="F526" s="254">
        <f t="shared" si="17"/>
        <v>210.21315670981747</v>
      </c>
      <c r="G526" s="254">
        <f t="shared" si="17"/>
        <v>222.86592321457624</v>
      </c>
      <c r="H526" s="256" t="str">
        <f t="shared" si="16"/>
        <v/>
      </c>
      <c r="I526" s="258"/>
      <c r="K526" s="252"/>
      <c r="L526" s="252"/>
    </row>
    <row r="527" spans="1:12" ht="12.6" customHeight="1" x14ac:dyDescent="0.25">
      <c r="A527" s="180" t="s">
        <v>543</v>
      </c>
      <c r="B527" s="231">
        <v>0</v>
      </c>
      <c r="C527" s="231">
        <f>AH71</f>
        <v>0</v>
      </c>
      <c r="D527" s="231">
        <v>0</v>
      </c>
      <c r="E527" s="180">
        <f>AH59</f>
        <v>0</v>
      </c>
      <c r="F527" s="254" t="str">
        <f t="shared" si="17"/>
        <v/>
      </c>
      <c r="G527" s="254" t="str">
        <f t="shared" si="17"/>
        <v/>
      </c>
      <c r="H527" s="256" t="str">
        <f t="shared" si="16"/>
        <v/>
      </c>
      <c r="I527" s="258"/>
      <c r="K527" s="252"/>
      <c r="L527" s="252"/>
    </row>
    <row r="528" spans="1:12" ht="12.6" customHeight="1" x14ac:dyDescent="0.3">
      <c r="A528" s="180" t="s">
        <v>544</v>
      </c>
      <c r="B528" s="231">
        <v>25889.819999999992</v>
      </c>
      <c r="C528" s="231">
        <f>AI71</f>
        <v>211814.58</v>
      </c>
      <c r="D528" s="231">
        <v>290.56</v>
      </c>
      <c r="E528" s="180">
        <f>AI59</f>
        <v>1073</v>
      </c>
      <c r="F528" s="254">
        <f t="shared" ref="F528:G540" si="18">IF(B528=0,"",IF(D528=0,"",B528/D528))</f>
        <v>89.103180066079275</v>
      </c>
      <c r="G528" s="254">
        <f t="shared" si="18"/>
        <v>197.40408201304751</v>
      </c>
      <c r="H528" s="256">
        <f t="shared" si="16"/>
        <v>1.2154549575744866</v>
      </c>
      <c r="I528" s="277" t="s">
        <v>1282</v>
      </c>
      <c r="K528" s="252"/>
      <c r="L528" s="252"/>
    </row>
    <row r="529" spans="1:12" ht="12.6" customHeight="1" x14ac:dyDescent="0.25">
      <c r="A529" s="180" t="s">
        <v>545</v>
      </c>
      <c r="B529" s="231">
        <v>5395606.9100000011</v>
      </c>
      <c r="C529" s="231">
        <f>AJ71</f>
        <v>6112199.1899999985</v>
      </c>
      <c r="D529" s="231">
        <v>36839.31</v>
      </c>
      <c r="E529" s="180">
        <f>AJ59</f>
        <v>41317.51</v>
      </c>
      <c r="F529" s="254">
        <f t="shared" si="18"/>
        <v>146.46329993694241</v>
      </c>
      <c r="G529" s="254">
        <f t="shared" si="18"/>
        <v>147.9324187251361</v>
      </c>
      <c r="H529" s="256" t="str">
        <f t="shared" si="16"/>
        <v/>
      </c>
      <c r="I529" s="258"/>
      <c r="K529" s="252"/>
      <c r="L529" s="252"/>
    </row>
    <row r="530" spans="1:12" ht="12.6" customHeight="1" x14ac:dyDescent="0.25">
      <c r="A530" s="180" t="s">
        <v>546</v>
      </c>
      <c r="B530" s="231">
        <v>0</v>
      </c>
      <c r="C530" s="231">
        <f>AK71</f>
        <v>0</v>
      </c>
      <c r="D530" s="231">
        <v>0</v>
      </c>
      <c r="E530" s="180">
        <f>AK59</f>
        <v>0</v>
      </c>
      <c r="F530" s="254" t="str">
        <f t="shared" si="18"/>
        <v/>
      </c>
      <c r="G530" s="254" t="str">
        <f t="shared" si="18"/>
        <v/>
      </c>
      <c r="H530" s="256" t="str">
        <f t="shared" si="16"/>
        <v/>
      </c>
      <c r="I530" s="258"/>
      <c r="K530" s="252"/>
      <c r="L530" s="252"/>
    </row>
    <row r="531" spans="1:12" ht="12.6" customHeight="1" x14ac:dyDescent="0.25">
      <c r="A531" s="180" t="s">
        <v>547</v>
      </c>
      <c r="B531" s="231">
        <v>0</v>
      </c>
      <c r="C531" s="231">
        <f>AL71</f>
        <v>628.26</v>
      </c>
      <c r="D531" s="231">
        <v>0</v>
      </c>
      <c r="E531" s="180">
        <f>AL59</f>
        <v>0</v>
      </c>
      <c r="F531" s="254" t="str">
        <f t="shared" si="18"/>
        <v/>
      </c>
      <c r="G531" s="254" t="str">
        <f t="shared" si="18"/>
        <v/>
      </c>
      <c r="H531" s="256" t="str">
        <f t="shared" si="16"/>
        <v/>
      </c>
      <c r="I531" s="258"/>
      <c r="K531" s="252"/>
      <c r="L531" s="252"/>
    </row>
    <row r="532" spans="1:12" ht="12.6" customHeight="1" x14ac:dyDescent="0.25">
      <c r="A532" s="180" t="s">
        <v>548</v>
      </c>
      <c r="B532" s="231">
        <v>0</v>
      </c>
      <c r="C532" s="231">
        <f>AM71</f>
        <v>0</v>
      </c>
      <c r="D532" s="231">
        <v>0</v>
      </c>
      <c r="E532" s="180">
        <f>AM59</f>
        <v>0</v>
      </c>
      <c r="F532" s="254" t="str">
        <f t="shared" si="18"/>
        <v/>
      </c>
      <c r="G532" s="254" t="str">
        <f t="shared" si="18"/>
        <v/>
      </c>
      <c r="H532" s="256" t="str">
        <f t="shared" si="16"/>
        <v/>
      </c>
      <c r="I532" s="258"/>
      <c r="K532" s="252"/>
      <c r="L532" s="252"/>
    </row>
    <row r="533" spans="1:12" ht="12.6" customHeight="1" x14ac:dyDescent="0.25">
      <c r="A533" s="180" t="s">
        <v>1246</v>
      </c>
      <c r="B533" s="231">
        <v>0</v>
      </c>
      <c r="C533" s="231">
        <f>AN71</f>
        <v>0</v>
      </c>
      <c r="D533" s="231">
        <v>0</v>
      </c>
      <c r="E533" s="180">
        <f>AN59</f>
        <v>0</v>
      </c>
      <c r="F533" s="254" t="str">
        <f t="shared" si="18"/>
        <v/>
      </c>
      <c r="G533" s="254" t="str">
        <f t="shared" si="18"/>
        <v/>
      </c>
      <c r="H533" s="256" t="str">
        <f t="shared" si="16"/>
        <v/>
      </c>
      <c r="I533" s="258"/>
      <c r="K533" s="252"/>
      <c r="L533" s="252"/>
    </row>
    <row r="534" spans="1:12" ht="12.6" customHeight="1" x14ac:dyDescent="0.25">
      <c r="A534" s="180" t="s">
        <v>549</v>
      </c>
      <c r="B534" s="231">
        <v>0</v>
      </c>
      <c r="C534" s="231">
        <f>AO71</f>
        <v>0</v>
      </c>
      <c r="D534" s="231">
        <v>0</v>
      </c>
      <c r="E534" s="180">
        <f>AO59</f>
        <v>0</v>
      </c>
      <c r="F534" s="254" t="str">
        <f t="shared" si="18"/>
        <v/>
      </c>
      <c r="G534" s="254" t="str">
        <f t="shared" si="18"/>
        <v/>
      </c>
      <c r="H534" s="256" t="str">
        <f t="shared" si="16"/>
        <v/>
      </c>
      <c r="I534" s="258"/>
      <c r="K534" s="252"/>
      <c r="L534" s="252"/>
    </row>
    <row r="535" spans="1:12" ht="12.6" customHeight="1" x14ac:dyDescent="0.25">
      <c r="A535" s="180" t="s">
        <v>550</v>
      </c>
      <c r="B535" s="231">
        <v>0</v>
      </c>
      <c r="C535" s="231">
        <f>AP71</f>
        <v>0</v>
      </c>
      <c r="D535" s="231">
        <v>0</v>
      </c>
      <c r="E535" s="180">
        <f>AP59</f>
        <v>0</v>
      </c>
      <c r="F535" s="254" t="str">
        <f t="shared" si="18"/>
        <v/>
      </c>
      <c r="G535" s="254" t="str">
        <f t="shared" si="18"/>
        <v/>
      </c>
      <c r="H535" s="256" t="str">
        <f t="shared" si="16"/>
        <v/>
      </c>
      <c r="I535" s="258"/>
      <c r="K535" s="252"/>
      <c r="L535" s="252"/>
    </row>
    <row r="536" spans="1:12" ht="12.6" customHeight="1" x14ac:dyDescent="0.25">
      <c r="A536" s="180" t="s">
        <v>551</v>
      </c>
      <c r="B536" s="231">
        <v>0</v>
      </c>
      <c r="C536" s="231">
        <f>AQ71</f>
        <v>0</v>
      </c>
      <c r="D536" s="231">
        <v>0</v>
      </c>
      <c r="E536" s="180">
        <f>AQ59</f>
        <v>0</v>
      </c>
      <c r="F536" s="254" t="str">
        <f t="shared" si="18"/>
        <v/>
      </c>
      <c r="G536" s="254" t="str">
        <f t="shared" si="18"/>
        <v/>
      </c>
      <c r="H536" s="256" t="str">
        <f t="shared" si="16"/>
        <v/>
      </c>
      <c r="I536" s="258"/>
      <c r="K536" s="252"/>
      <c r="L536" s="252"/>
    </row>
    <row r="537" spans="1:12" ht="12.6" customHeight="1" x14ac:dyDescent="0.25">
      <c r="A537" s="180" t="s">
        <v>552</v>
      </c>
      <c r="B537" s="231">
        <v>0</v>
      </c>
      <c r="C537" s="231">
        <f>AR71</f>
        <v>0</v>
      </c>
      <c r="D537" s="231">
        <v>0</v>
      </c>
      <c r="E537" s="180">
        <f>AR59</f>
        <v>0</v>
      </c>
      <c r="F537" s="254" t="str">
        <f t="shared" si="18"/>
        <v/>
      </c>
      <c r="G537" s="254" t="str">
        <f t="shared" si="18"/>
        <v/>
      </c>
      <c r="H537" s="256" t="str">
        <f t="shared" si="16"/>
        <v/>
      </c>
      <c r="I537" s="258"/>
      <c r="K537" s="252"/>
      <c r="L537" s="252"/>
    </row>
    <row r="538" spans="1:12" ht="12.6" customHeight="1" x14ac:dyDescent="0.25">
      <c r="A538" s="180" t="s">
        <v>553</v>
      </c>
      <c r="B538" s="231">
        <v>0</v>
      </c>
      <c r="C538" s="231">
        <f>AS71</f>
        <v>0</v>
      </c>
      <c r="D538" s="231">
        <v>0</v>
      </c>
      <c r="E538" s="180">
        <f>AS59</f>
        <v>0</v>
      </c>
      <c r="F538" s="254" t="str">
        <f t="shared" si="18"/>
        <v/>
      </c>
      <c r="G538" s="254" t="str">
        <f t="shared" si="18"/>
        <v/>
      </c>
      <c r="H538" s="256" t="str">
        <f t="shared" si="16"/>
        <v/>
      </c>
      <c r="I538" s="258"/>
      <c r="K538" s="252"/>
      <c r="L538" s="252"/>
    </row>
    <row r="539" spans="1:12" ht="12.6" customHeight="1" x14ac:dyDescent="0.25">
      <c r="A539" s="180" t="s">
        <v>554</v>
      </c>
      <c r="B539" s="231">
        <v>0</v>
      </c>
      <c r="C539" s="231">
        <f>AT71</f>
        <v>0</v>
      </c>
      <c r="D539" s="231">
        <v>0</v>
      </c>
      <c r="E539" s="180">
        <f>AT59</f>
        <v>0</v>
      </c>
      <c r="F539" s="254" t="str">
        <f t="shared" si="18"/>
        <v/>
      </c>
      <c r="G539" s="254" t="str">
        <f t="shared" si="18"/>
        <v/>
      </c>
      <c r="H539" s="256" t="str">
        <f t="shared" si="16"/>
        <v/>
      </c>
      <c r="I539" s="258"/>
      <c r="K539" s="252"/>
      <c r="L539" s="252"/>
    </row>
    <row r="540" spans="1:12" ht="12.6" customHeight="1" x14ac:dyDescent="0.25">
      <c r="A540" s="180" t="s">
        <v>555</v>
      </c>
      <c r="B540" s="231">
        <v>0</v>
      </c>
      <c r="C540" s="231">
        <f>AU71</f>
        <v>0</v>
      </c>
      <c r="D540" s="231">
        <v>0</v>
      </c>
      <c r="E540" s="180">
        <f>AU59</f>
        <v>0</v>
      </c>
      <c r="F540" s="254" t="str">
        <f t="shared" si="18"/>
        <v/>
      </c>
      <c r="G540" s="254" t="str">
        <f t="shared" si="18"/>
        <v/>
      </c>
      <c r="H540" s="256" t="str">
        <f t="shared" si="16"/>
        <v/>
      </c>
      <c r="I540" s="258"/>
      <c r="K540" s="252"/>
      <c r="L540" s="252"/>
    </row>
    <row r="541" spans="1:12" ht="12.6" customHeight="1" x14ac:dyDescent="0.25">
      <c r="A541" s="180" t="s">
        <v>556</v>
      </c>
      <c r="B541" s="231">
        <v>183.19</v>
      </c>
      <c r="C541" s="231">
        <f>AV71</f>
        <v>0</v>
      </c>
      <c r="D541" s="181" t="s">
        <v>529</v>
      </c>
      <c r="E541" s="181" t="s">
        <v>529</v>
      </c>
      <c r="F541" s="254"/>
      <c r="G541" s="254"/>
      <c r="H541" s="256"/>
      <c r="I541" s="258"/>
      <c r="K541" s="252"/>
      <c r="L541" s="252"/>
    </row>
    <row r="542" spans="1:12" ht="12.6" customHeight="1" x14ac:dyDescent="0.25">
      <c r="A542" s="180" t="s">
        <v>1247</v>
      </c>
      <c r="B542" s="231">
        <v>0</v>
      </c>
      <c r="C542" s="231">
        <f>AW71</f>
        <v>0</v>
      </c>
      <c r="D542" s="181" t="s">
        <v>529</v>
      </c>
      <c r="E542" s="181" t="s">
        <v>529</v>
      </c>
      <c r="F542" s="254"/>
      <c r="G542" s="254"/>
      <c r="H542" s="256"/>
      <c r="I542" s="258"/>
      <c r="K542" s="252"/>
      <c r="L542" s="252"/>
    </row>
    <row r="543" spans="1:12" ht="12.6" customHeight="1" x14ac:dyDescent="0.25">
      <c r="A543" s="180" t="s">
        <v>557</v>
      </c>
      <c r="B543" s="231">
        <v>0</v>
      </c>
      <c r="C543" s="231">
        <f>AX71</f>
        <v>0</v>
      </c>
      <c r="D543" s="181" t="s">
        <v>529</v>
      </c>
      <c r="E543" s="181" t="s">
        <v>529</v>
      </c>
      <c r="F543" s="254"/>
      <c r="G543" s="254"/>
      <c r="H543" s="256"/>
      <c r="I543" s="258"/>
      <c r="K543" s="252"/>
      <c r="L543" s="252"/>
    </row>
    <row r="544" spans="1:12" ht="12.6" customHeight="1" x14ac:dyDescent="0.25">
      <c r="A544" s="180" t="s">
        <v>558</v>
      </c>
      <c r="B544" s="231">
        <v>719189.88</v>
      </c>
      <c r="C544" s="231">
        <f>AY71</f>
        <v>756442.24999999988</v>
      </c>
      <c r="D544" s="231">
        <v>9609</v>
      </c>
      <c r="E544" s="180">
        <f>AY59</f>
        <v>11049</v>
      </c>
      <c r="F544" s="254">
        <f t="shared" ref="F544:G550" si="19">IF(B544=0,"",IF(D544=0,"",B544/D544))</f>
        <v>74.845444895410552</v>
      </c>
      <c r="G544" s="254">
        <f t="shared" si="19"/>
        <v>68.462507919268702</v>
      </c>
      <c r="H544" s="256" t="str">
        <f t="shared" si="16"/>
        <v/>
      </c>
      <c r="I544" s="258"/>
      <c r="K544" s="252"/>
      <c r="L544" s="252"/>
    </row>
    <row r="545" spans="1:13" ht="12.6" customHeight="1" x14ac:dyDescent="0.25">
      <c r="A545" s="180" t="s">
        <v>559</v>
      </c>
      <c r="B545" s="231">
        <v>0</v>
      </c>
      <c r="C545" s="231">
        <f>AZ71</f>
        <v>0</v>
      </c>
      <c r="D545" s="231">
        <v>0</v>
      </c>
      <c r="E545" s="180">
        <f>AZ59</f>
        <v>0</v>
      </c>
      <c r="F545" s="254" t="str">
        <f t="shared" si="19"/>
        <v/>
      </c>
      <c r="G545" s="254" t="str">
        <f t="shared" si="19"/>
        <v/>
      </c>
      <c r="H545" s="256" t="str">
        <f t="shared" si="16"/>
        <v/>
      </c>
      <c r="I545" s="258"/>
      <c r="K545" s="252"/>
      <c r="L545" s="252"/>
    </row>
    <row r="546" spans="1:13" ht="12.6" customHeight="1" x14ac:dyDescent="0.25">
      <c r="A546" s="180" t="s">
        <v>560</v>
      </c>
      <c r="B546" s="231">
        <v>140231.99</v>
      </c>
      <c r="C546" s="231">
        <f>BA71</f>
        <v>244345.29</v>
      </c>
      <c r="D546" s="231">
        <v>0</v>
      </c>
      <c r="E546" s="180">
        <f>BA59</f>
        <v>0</v>
      </c>
      <c r="F546" s="254" t="str">
        <f t="shared" si="19"/>
        <v/>
      </c>
      <c r="G546" s="254" t="str">
        <f t="shared" si="19"/>
        <v/>
      </c>
      <c r="H546" s="256" t="str">
        <f t="shared" si="16"/>
        <v/>
      </c>
      <c r="I546" s="258"/>
      <c r="K546" s="252"/>
      <c r="L546" s="252"/>
    </row>
    <row r="547" spans="1:13" ht="12.6" customHeight="1" x14ac:dyDescent="0.25">
      <c r="A547" s="180" t="s">
        <v>561</v>
      </c>
      <c r="B547" s="231">
        <v>205616.83000000002</v>
      </c>
      <c r="C547" s="231">
        <f>BB71</f>
        <v>211830.31000000003</v>
      </c>
      <c r="D547" s="181" t="s">
        <v>529</v>
      </c>
      <c r="E547" s="181" t="s">
        <v>529</v>
      </c>
      <c r="F547" s="254"/>
      <c r="G547" s="254"/>
      <c r="H547" s="256"/>
      <c r="I547" s="258"/>
      <c r="K547" s="252"/>
      <c r="L547" s="252"/>
    </row>
    <row r="548" spans="1:13" ht="12.6" customHeight="1" x14ac:dyDescent="0.25">
      <c r="A548" s="180" t="s">
        <v>562</v>
      </c>
      <c r="B548" s="231">
        <v>0</v>
      </c>
      <c r="C548" s="231">
        <f>BC71</f>
        <v>0</v>
      </c>
      <c r="D548" s="181" t="s">
        <v>529</v>
      </c>
      <c r="E548" s="181" t="s">
        <v>529</v>
      </c>
      <c r="F548" s="254"/>
      <c r="G548" s="254"/>
      <c r="H548" s="256"/>
      <c r="I548" s="258"/>
      <c r="K548" s="252"/>
      <c r="L548" s="252"/>
    </row>
    <row r="549" spans="1:13" ht="12.6" customHeight="1" x14ac:dyDescent="0.25">
      <c r="A549" s="180" t="s">
        <v>563</v>
      </c>
      <c r="B549" s="231">
        <v>-406.86000000000024</v>
      </c>
      <c r="C549" s="231">
        <f>BD71</f>
        <v>1358.7</v>
      </c>
      <c r="D549" s="181" t="s">
        <v>529</v>
      </c>
      <c r="E549" s="181" t="s">
        <v>529</v>
      </c>
      <c r="F549" s="254"/>
      <c r="G549" s="254"/>
      <c r="H549" s="256"/>
      <c r="I549" s="258"/>
      <c r="K549" s="252"/>
      <c r="L549" s="252"/>
    </row>
    <row r="550" spans="1:13" ht="12.6" customHeight="1" x14ac:dyDescent="0.25">
      <c r="A550" s="180" t="s">
        <v>564</v>
      </c>
      <c r="B550" s="231">
        <v>1941036.5799999998</v>
      </c>
      <c r="C550" s="231">
        <f>BE71</f>
        <v>1760327</v>
      </c>
      <c r="D550" s="231">
        <v>146277.99000000002</v>
      </c>
      <c r="E550" s="180">
        <f>BE59</f>
        <v>147934.19000000009</v>
      </c>
      <c r="F550" s="254">
        <f t="shared" si="19"/>
        <v>13.269505412263319</v>
      </c>
      <c r="G550" s="254">
        <f t="shared" si="19"/>
        <v>11.899392560975924</v>
      </c>
      <c r="H550" s="256" t="str">
        <f t="shared" si="16"/>
        <v/>
      </c>
      <c r="I550" s="258"/>
      <c r="K550" s="252"/>
      <c r="L550" s="252"/>
    </row>
    <row r="551" spans="1:13" ht="12.6" customHeight="1" x14ac:dyDescent="0.25">
      <c r="A551" s="180" t="s">
        <v>565</v>
      </c>
      <c r="B551" s="231">
        <v>578116.10999999987</v>
      </c>
      <c r="C551" s="231">
        <f>BF71</f>
        <v>642837.83000000007</v>
      </c>
      <c r="D551" s="181" t="s">
        <v>529</v>
      </c>
      <c r="E551" s="181" t="s">
        <v>529</v>
      </c>
      <c r="F551" s="254"/>
      <c r="G551" s="254"/>
      <c r="H551" s="256"/>
      <c r="I551" s="258"/>
      <c r="J551" s="195"/>
      <c r="M551" s="256"/>
    </row>
    <row r="552" spans="1:13" ht="12.6" customHeight="1" x14ac:dyDescent="0.25">
      <c r="A552" s="180" t="s">
        <v>566</v>
      </c>
      <c r="B552" s="231">
        <v>99872.48000000001</v>
      </c>
      <c r="C552" s="231">
        <f>BG71</f>
        <v>106319.05000000002</v>
      </c>
      <c r="D552" s="181" t="s">
        <v>529</v>
      </c>
      <c r="E552" s="181" t="s">
        <v>529</v>
      </c>
      <c r="F552" s="254"/>
      <c r="G552" s="254"/>
      <c r="H552" s="256"/>
      <c r="J552" s="195"/>
      <c r="M552" s="256"/>
    </row>
    <row r="553" spans="1:13" ht="12.6" customHeight="1" x14ac:dyDescent="0.25">
      <c r="A553" s="180" t="s">
        <v>567</v>
      </c>
      <c r="B553" s="231">
        <v>0</v>
      </c>
      <c r="C553" s="231">
        <f>BH71</f>
        <v>0</v>
      </c>
      <c r="D553" s="181" t="s">
        <v>529</v>
      </c>
      <c r="E553" s="181" t="s">
        <v>529</v>
      </c>
      <c r="F553" s="254"/>
      <c r="G553" s="254"/>
      <c r="H553" s="256"/>
      <c r="J553" s="195"/>
      <c r="M553" s="256"/>
    </row>
    <row r="554" spans="1:13" ht="12.6" customHeight="1" x14ac:dyDescent="0.25">
      <c r="A554" s="180" t="s">
        <v>568</v>
      </c>
      <c r="B554" s="231">
        <v>559392.88</v>
      </c>
      <c r="C554" s="231">
        <f>BI71</f>
        <v>583094.74</v>
      </c>
      <c r="D554" s="181" t="s">
        <v>529</v>
      </c>
      <c r="E554" s="181" t="s">
        <v>529</v>
      </c>
      <c r="F554" s="254"/>
      <c r="G554" s="254"/>
      <c r="H554" s="256"/>
      <c r="J554" s="195"/>
      <c r="M554" s="256"/>
    </row>
    <row r="555" spans="1:13" ht="12.6" customHeight="1" x14ac:dyDescent="0.25">
      <c r="A555" s="180" t="s">
        <v>569</v>
      </c>
      <c r="B555" s="231">
        <v>0</v>
      </c>
      <c r="C555" s="231">
        <f>BJ71</f>
        <v>0</v>
      </c>
      <c r="D555" s="181" t="s">
        <v>529</v>
      </c>
      <c r="E555" s="181" t="s">
        <v>529</v>
      </c>
      <c r="F555" s="254"/>
      <c r="G555" s="254"/>
      <c r="H555" s="256"/>
      <c r="J555" s="195"/>
      <c r="M555" s="256"/>
    </row>
    <row r="556" spans="1:13" ht="12.6" customHeight="1" x14ac:dyDescent="0.25">
      <c r="A556" s="180" t="s">
        <v>570</v>
      </c>
      <c r="B556" s="231">
        <v>-2701.1</v>
      </c>
      <c r="C556" s="231">
        <f>BK71</f>
        <v>3686.2900000000004</v>
      </c>
      <c r="D556" s="181" t="s">
        <v>529</v>
      </c>
      <c r="E556" s="181" t="s">
        <v>529</v>
      </c>
      <c r="F556" s="254"/>
      <c r="G556" s="254"/>
      <c r="H556" s="256"/>
      <c r="J556" s="195"/>
      <c r="M556" s="256"/>
    </row>
    <row r="557" spans="1:13" ht="12.6" customHeight="1" x14ac:dyDescent="0.25">
      <c r="A557" s="180" t="s">
        <v>571</v>
      </c>
      <c r="B557" s="231">
        <v>238054.06</v>
      </c>
      <c r="C557" s="231">
        <f>BL71</f>
        <v>247801.66999999998</v>
      </c>
      <c r="D557" s="181" t="s">
        <v>529</v>
      </c>
      <c r="E557" s="181" t="s">
        <v>529</v>
      </c>
      <c r="F557" s="254"/>
      <c r="G557" s="254"/>
      <c r="H557" s="256"/>
      <c r="J557" s="195"/>
      <c r="M557" s="256"/>
    </row>
    <row r="558" spans="1:13" ht="12.6" customHeight="1" x14ac:dyDescent="0.25">
      <c r="A558" s="180" t="s">
        <v>572</v>
      </c>
      <c r="B558" s="231">
        <v>0</v>
      </c>
      <c r="C558" s="231">
        <f>BM71</f>
        <v>0</v>
      </c>
      <c r="D558" s="181" t="s">
        <v>529</v>
      </c>
      <c r="E558" s="181" t="s">
        <v>529</v>
      </c>
      <c r="F558" s="254"/>
      <c r="G558" s="254"/>
      <c r="H558" s="256"/>
      <c r="J558" s="195"/>
      <c r="M558" s="256"/>
    </row>
    <row r="559" spans="1:13" ht="12.6" customHeight="1" x14ac:dyDescent="0.25">
      <c r="A559" s="180" t="s">
        <v>573</v>
      </c>
      <c r="B559" s="231">
        <v>9283549.0600000024</v>
      </c>
      <c r="C559" s="231">
        <f>BN71</f>
        <v>8945127.4199999981</v>
      </c>
      <c r="D559" s="181" t="s">
        <v>529</v>
      </c>
      <c r="E559" s="181" t="s">
        <v>529</v>
      </c>
      <c r="F559" s="254"/>
      <c r="G559" s="254"/>
      <c r="H559" s="256"/>
      <c r="J559" s="195"/>
      <c r="M559" s="256"/>
    </row>
    <row r="560" spans="1:13" ht="12.6" customHeight="1" x14ac:dyDescent="0.25">
      <c r="A560" s="180" t="s">
        <v>574</v>
      </c>
      <c r="B560" s="231">
        <v>0</v>
      </c>
      <c r="C560" s="231">
        <f>BO71</f>
        <v>0</v>
      </c>
      <c r="D560" s="181" t="s">
        <v>529</v>
      </c>
      <c r="E560" s="181" t="s">
        <v>529</v>
      </c>
      <c r="F560" s="254"/>
      <c r="G560" s="254"/>
      <c r="H560" s="256"/>
      <c r="J560" s="195"/>
      <c r="M560" s="256"/>
    </row>
    <row r="561" spans="1:13" ht="12.6" customHeight="1" x14ac:dyDescent="0.25">
      <c r="A561" s="180" t="s">
        <v>575</v>
      </c>
      <c r="B561" s="231">
        <v>3500</v>
      </c>
      <c r="C561" s="231">
        <f>BP71</f>
        <v>0</v>
      </c>
      <c r="D561" s="181" t="s">
        <v>529</v>
      </c>
      <c r="E561" s="181" t="s">
        <v>529</v>
      </c>
      <c r="F561" s="254"/>
      <c r="G561" s="254"/>
      <c r="H561" s="256"/>
      <c r="J561" s="195"/>
      <c r="M561" s="256"/>
    </row>
    <row r="562" spans="1:13" ht="12.6" customHeight="1" x14ac:dyDescent="0.25">
      <c r="A562" s="180" t="s">
        <v>576</v>
      </c>
      <c r="B562" s="231">
        <v>0</v>
      </c>
      <c r="C562" s="231">
        <f>BQ71</f>
        <v>0</v>
      </c>
      <c r="D562" s="181" t="s">
        <v>529</v>
      </c>
      <c r="E562" s="181" t="s">
        <v>529</v>
      </c>
      <c r="F562" s="254"/>
      <c r="G562" s="254"/>
      <c r="H562" s="256"/>
      <c r="J562" s="195"/>
      <c r="M562" s="256"/>
    </row>
    <row r="563" spans="1:13" ht="12.6" customHeight="1" x14ac:dyDescent="0.25">
      <c r="A563" s="180" t="s">
        <v>577</v>
      </c>
      <c r="B563" s="231">
        <v>0</v>
      </c>
      <c r="C563" s="231">
        <f>BR71</f>
        <v>8118.9599999999991</v>
      </c>
      <c r="D563" s="181" t="s">
        <v>529</v>
      </c>
      <c r="E563" s="181" t="s">
        <v>529</v>
      </c>
      <c r="F563" s="254"/>
      <c r="G563" s="254"/>
      <c r="H563" s="256"/>
      <c r="J563" s="195"/>
      <c r="M563" s="256"/>
    </row>
    <row r="564" spans="1:13" ht="12.6" customHeight="1" x14ac:dyDescent="0.25">
      <c r="A564" s="180" t="s">
        <v>1248</v>
      </c>
      <c r="B564" s="231">
        <v>51287.569999999992</v>
      </c>
      <c r="C564" s="231">
        <f>BS71</f>
        <v>51542.51</v>
      </c>
      <c r="D564" s="181" t="s">
        <v>529</v>
      </c>
      <c r="E564" s="181" t="s">
        <v>529</v>
      </c>
      <c r="F564" s="254"/>
      <c r="G564" s="254"/>
      <c r="H564" s="256"/>
      <c r="J564" s="195"/>
      <c r="M564" s="256"/>
    </row>
    <row r="565" spans="1:13" ht="12.6" customHeight="1" x14ac:dyDescent="0.25">
      <c r="A565" s="180" t="s">
        <v>578</v>
      </c>
      <c r="B565" s="231">
        <v>42797.490000000005</v>
      </c>
      <c r="C565" s="231">
        <f>BT71</f>
        <v>49370.390000000007</v>
      </c>
      <c r="D565" s="181" t="s">
        <v>529</v>
      </c>
      <c r="E565" s="181" t="s">
        <v>529</v>
      </c>
      <c r="F565" s="254"/>
      <c r="G565" s="254"/>
      <c r="H565" s="256"/>
      <c r="J565" s="195"/>
      <c r="M565" s="256"/>
    </row>
    <row r="566" spans="1:13" ht="12.6" customHeight="1" x14ac:dyDescent="0.25">
      <c r="A566" s="180" t="s">
        <v>579</v>
      </c>
      <c r="B566" s="231">
        <v>0</v>
      </c>
      <c r="C566" s="231">
        <f>BU71</f>
        <v>0</v>
      </c>
      <c r="D566" s="181" t="s">
        <v>529</v>
      </c>
      <c r="E566" s="181" t="s">
        <v>529</v>
      </c>
      <c r="F566" s="254"/>
      <c r="G566" s="254"/>
      <c r="H566" s="256"/>
      <c r="J566" s="195"/>
      <c r="M566" s="256"/>
    </row>
    <row r="567" spans="1:13" ht="12.6" customHeight="1" x14ac:dyDescent="0.25">
      <c r="A567" s="180" t="s">
        <v>580</v>
      </c>
      <c r="B567" s="231">
        <v>0</v>
      </c>
      <c r="C567" s="231">
        <f>BV71</f>
        <v>0</v>
      </c>
      <c r="D567" s="181" t="s">
        <v>529</v>
      </c>
      <c r="E567" s="181" t="s">
        <v>529</v>
      </c>
      <c r="F567" s="254"/>
      <c r="G567" s="254"/>
      <c r="H567" s="256"/>
      <c r="J567" s="195"/>
      <c r="M567" s="256"/>
    </row>
    <row r="568" spans="1:13" ht="12.6" customHeight="1" x14ac:dyDescent="0.25">
      <c r="A568" s="180" t="s">
        <v>581</v>
      </c>
      <c r="B568" s="231">
        <v>102582.27999999998</v>
      </c>
      <c r="C568" s="231">
        <f>BW71</f>
        <v>137442.78</v>
      </c>
      <c r="D568" s="181" t="s">
        <v>529</v>
      </c>
      <c r="E568" s="181" t="s">
        <v>529</v>
      </c>
      <c r="F568" s="254"/>
      <c r="G568" s="254"/>
      <c r="H568" s="256"/>
      <c r="J568" s="195"/>
      <c r="M568" s="256"/>
    </row>
    <row r="569" spans="1:13" ht="12.6" customHeight="1" x14ac:dyDescent="0.25">
      <c r="A569" s="180" t="s">
        <v>582</v>
      </c>
      <c r="B569" s="231">
        <v>0</v>
      </c>
      <c r="C569" s="231">
        <f>BX71</f>
        <v>0</v>
      </c>
      <c r="D569" s="181" t="s">
        <v>529</v>
      </c>
      <c r="E569" s="181" t="s">
        <v>529</v>
      </c>
      <c r="F569" s="254"/>
      <c r="G569" s="254"/>
      <c r="H569" s="256"/>
      <c r="J569" s="195"/>
      <c r="M569" s="256"/>
    </row>
    <row r="570" spans="1:13" ht="12.6" customHeight="1" x14ac:dyDescent="0.25">
      <c r="A570" s="180" t="s">
        <v>583</v>
      </c>
      <c r="B570" s="231">
        <v>1196787.6499999999</v>
      </c>
      <c r="C570" s="231">
        <f>BY71</f>
        <v>1079388.4000000001</v>
      </c>
      <c r="D570" s="181" t="s">
        <v>529</v>
      </c>
      <c r="E570" s="181" t="s">
        <v>529</v>
      </c>
      <c r="F570" s="254"/>
      <c r="G570" s="254"/>
      <c r="H570" s="256"/>
      <c r="J570" s="195"/>
      <c r="M570" s="256"/>
    </row>
    <row r="571" spans="1:13" ht="12.6" customHeight="1" x14ac:dyDescent="0.25">
      <c r="A571" s="180" t="s">
        <v>584</v>
      </c>
      <c r="B571" s="231">
        <v>0</v>
      </c>
      <c r="C571" s="231">
        <f>BZ71</f>
        <v>0</v>
      </c>
      <c r="D571" s="181" t="s">
        <v>529</v>
      </c>
      <c r="E571" s="181" t="s">
        <v>529</v>
      </c>
      <c r="F571" s="254"/>
      <c r="G571" s="254"/>
      <c r="H571" s="256"/>
      <c r="J571" s="195"/>
      <c r="M571" s="256"/>
    </row>
    <row r="572" spans="1:13" ht="12.6" customHeight="1" x14ac:dyDescent="0.25">
      <c r="A572" s="180" t="s">
        <v>585</v>
      </c>
      <c r="B572" s="231">
        <v>0</v>
      </c>
      <c r="C572" s="231">
        <f>CA71</f>
        <v>0</v>
      </c>
      <c r="D572" s="181" t="s">
        <v>529</v>
      </c>
      <c r="E572" s="181" t="s">
        <v>529</v>
      </c>
      <c r="F572" s="254"/>
      <c r="G572" s="254"/>
      <c r="H572" s="256"/>
      <c r="J572" s="195"/>
      <c r="M572" s="256"/>
    </row>
    <row r="573" spans="1:13" ht="12.6" customHeight="1" x14ac:dyDescent="0.25">
      <c r="A573" s="180" t="s">
        <v>586</v>
      </c>
      <c r="B573" s="231">
        <v>0</v>
      </c>
      <c r="C573" s="231">
        <f>CB71</f>
        <v>0</v>
      </c>
      <c r="D573" s="181" t="s">
        <v>529</v>
      </c>
      <c r="E573" s="181" t="s">
        <v>529</v>
      </c>
      <c r="F573" s="254"/>
      <c r="G573" s="254"/>
      <c r="H573" s="256"/>
      <c r="J573" s="195"/>
      <c r="M573" s="256"/>
    </row>
    <row r="574" spans="1:13" ht="12.6" customHeight="1" x14ac:dyDescent="0.25">
      <c r="A574" s="180" t="s">
        <v>587</v>
      </c>
      <c r="B574" s="231">
        <v>7792.0999999999767</v>
      </c>
      <c r="C574" s="231">
        <f>CC71</f>
        <v>-56953.030000000006</v>
      </c>
      <c r="D574" s="181" t="s">
        <v>529</v>
      </c>
      <c r="E574" s="181" t="s">
        <v>529</v>
      </c>
      <c r="F574" s="254"/>
      <c r="G574" s="254"/>
      <c r="H574" s="256"/>
      <c r="J574" s="195"/>
      <c r="M574" s="256"/>
    </row>
    <row r="575" spans="1:13" ht="12.6" customHeight="1" x14ac:dyDescent="0.25">
      <c r="A575" s="180" t="s">
        <v>588</v>
      </c>
      <c r="B575" s="231">
        <v>-452279.2699999999</v>
      </c>
      <c r="C575" s="231">
        <f>CD71</f>
        <v>256660.64</v>
      </c>
      <c r="D575" s="181" t="s">
        <v>529</v>
      </c>
      <c r="E575" s="181" t="s">
        <v>529</v>
      </c>
      <c r="F575" s="254"/>
      <c r="G575" s="254"/>
      <c r="H575" s="256"/>
    </row>
    <row r="576" spans="1:13" ht="12.6" customHeight="1" x14ac:dyDescent="0.25">
      <c r="M576" s="256"/>
    </row>
    <row r="577" spans="13:13" ht="12.6" customHeight="1" x14ac:dyDescent="0.25">
      <c r="M577" s="256"/>
    </row>
    <row r="578" spans="13:13" ht="12.6" customHeight="1" x14ac:dyDescent="0.25">
      <c r="M578" s="256"/>
    </row>
    <row r="612" spans="1:14" ht="12.6" customHeight="1" x14ac:dyDescent="0.25">
      <c r="A612" s="192"/>
      <c r="C612" s="181" t="s">
        <v>589</v>
      </c>
      <c r="D612" s="180">
        <f>CE76-(BE76+CD76)</f>
        <v>107993.04000000004</v>
      </c>
      <c r="E612" s="180">
        <f>SUM(C624:D647)+SUM(C668:D713)</f>
        <v>34086126.161038809</v>
      </c>
      <c r="F612" s="180">
        <f>CE64-(AX64+BD64+BE64+BG64+BJ64+BN64+BP64+BQ64+CB64+CC64+CD64)</f>
        <v>5094029.6800000006</v>
      </c>
      <c r="G612" s="180">
        <f>CE77-(AX77+AY77+BD77+BE77+BG77+BJ77+BN77+BP77+BQ77+CB77+CC77+CD77)</f>
        <v>11049</v>
      </c>
      <c r="H612" s="193">
        <f>CE60-(AX60+AY60+AZ60+BD60+BE60+BG60+BJ60+BN60+BO60+BP60+BQ60+BR60+CB60+CC60+CD60)</f>
        <v>166.73043496019238</v>
      </c>
      <c r="I612" s="180">
        <f>CE78-(AX78+AY78+AZ78+BD78+BE78+BF78+BG78+BJ78+BN78+BO78+BP78+BQ78+BR78+CB78+CC78+CD78)</f>
        <v>20460.804699999993</v>
      </c>
      <c r="J612" s="180">
        <f>CE79-(AX79+AY79+AZ79+BA79+BD79+BE79+BF79+BG79+BJ79+BN79+BO79+BP79+BQ79+BR79+CB79+CC79+CD79)</f>
        <v>200579.82</v>
      </c>
      <c r="K612" s="180">
        <f>CE75-(AW75+AX75+AY75+AZ75+BA75+BB75+BC75+BD75+BE75+BF75+BG75+BH75+BI75+BJ75+BK75+BL75+BM75+BN75+BO75+BP75+BQ75+BR75+BS75+BT75+BU75+BV75+BW75+BX75+CB75+CC75+CD75)</f>
        <v>104618674.25999999</v>
      </c>
      <c r="L612" s="193">
        <f>CE80-(AW80+AX80+AY80+AZ80+BA80+BB80+BC80+BD80+BE80+BF80+BG80+BH80+BI80+BJ80+BK80+BL80+BM80+BN80+BO80+BP80+BQ80+BR80+BS80+BT80+BU80+BV80+BW80+BX80+BY80+BZ80+CA80+CB80+CC80+CD80)</f>
        <v>249.29115418623076</v>
      </c>
    </row>
    <row r="613" spans="1:14" ht="12.6" customHeight="1" x14ac:dyDescent="0.25">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 customHeight="1" x14ac:dyDescent="0.25">
      <c r="A614" s="192">
        <v>8430</v>
      </c>
      <c r="B614" s="194" t="s">
        <v>140</v>
      </c>
      <c r="C614" s="180">
        <f>BE71</f>
        <v>1760327</v>
      </c>
      <c r="N614" s="195" t="s">
        <v>600</v>
      </c>
    </row>
    <row r="615" spans="1:14" ht="12.6" customHeight="1" x14ac:dyDescent="0.25">
      <c r="A615" s="192"/>
      <c r="B615" s="194" t="s">
        <v>601</v>
      </c>
      <c r="C615" s="264">
        <f>CD69-CD70</f>
        <v>256660.64</v>
      </c>
      <c r="D615" s="257">
        <f>SUM(C614:C615)</f>
        <v>2016987.6400000001</v>
      </c>
      <c r="N615" s="195" t="s">
        <v>602</v>
      </c>
    </row>
    <row r="616" spans="1:14" ht="12.6" customHeight="1" x14ac:dyDescent="0.25">
      <c r="A616" s="192">
        <v>8310</v>
      </c>
      <c r="B616" s="196" t="s">
        <v>603</v>
      </c>
      <c r="C616" s="180">
        <f>AX71</f>
        <v>0</v>
      </c>
      <c r="D616" s="180">
        <f>(D615/D612)*AX76</f>
        <v>0</v>
      </c>
      <c r="N616" s="195" t="s">
        <v>604</v>
      </c>
    </row>
    <row r="617" spans="1:14" ht="12.6" customHeight="1" x14ac:dyDescent="0.25">
      <c r="A617" s="192">
        <v>8510</v>
      </c>
      <c r="B617" s="196" t="s">
        <v>145</v>
      </c>
      <c r="C617" s="180">
        <f>BJ71</f>
        <v>0</v>
      </c>
      <c r="D617" s="180">
        <f>(D615/D612)*BJ76</f>
        <v>0</v>
      </c>
      <c r="N617" s="195" t="s">
        <v>605</v>
      </c>
    </row>
    <row r="618" spans="1:14" ht="12.6" customHeight="1" x14ac:dyDescent="0.25">
      <c r="A618" s="192">
        <v>8470</v>
      </c>
      <c r="B618" s="196" t="s">
        <v>606</v>
      </c>
      <c r="C618" s="180">
        <f>BG71</f>
        <v>106319.05000000002</v>
      </c>
      <c r="D618" s="180">
        <f>(D615/D612)*BG76</f>
        <v>0</v>
      </c>
      <c r="N618" s="195" t="s">
        <v>607</v>
      </c>
    </row>
    <row r="619" spans="1:14" ht="12.6" customHeight="1" x14ac:dyDescent="0.25">
      <c r="A619" s="192">
        <v>8610</v>
      </c>
      <c r="B619" s="196" t="s">
        <v>608</v>
      </c>
      <c r="C619" s="180">
        <f>BN71</f>
        <v>8945127.4199999981</v>
      </c>
      <c r="D619" s="180">
        <f>(D615/D612)*BN76</f>
        <v>400182.69074291456</v>
      </c>
      <c r="N619" s="195" t="s">
        <v>609</v>
      </c>
    </row>
    <row r="620" spans="1:14" ht="12.6" customHeight="1" x14ac:dyDescent="0.25">
      <c r="A620" s="192">
        <v>8790</v>
      </c>
      <c r="B620" s="196" t="s">
        <v>610</v>
      </c>
      <c r="C620" s="180">
        <f>CC71</f>
        <v>-56953.030000000006</v>
      </c>
      <c r="D620" s="180">
        <f>(D615/D612)*CC76</f>
        <v>31514.848218277766</v>
      </c>
      <c r="N620" s="195" t="s">
        <v>611</v>
      </c>
    </row>
    <row r="621" spans="1:14" ht="12.6" customHeight="1" x14ac:dyDescent="0.25">
      <c r="A621" s="192">
        <v>8630</v>
      </c>
      <c r="B621" s="196" t="s">
        <v>612</v>
      </c>
      <c r="C621" s="180">
        <f>BP71</f>
        <v>0</v>
      </c>
      <c r="D621" s="180">
        <f>(D615/D612)*BP76</f>
        <v>0</v>
      </c>
      <c r="N621" s="195" t="s">
        <v>613</v>
      </c>
    </row>
    <row r="622" spans="1:14" ht="12.6" customHeight="1" x14ac:dyDescent="0.25">
      <c r="A622" s="192">
        <v>8770</v>
      </c>
      <c r="B622" s="194" t="s">
        <v>614</v>
      </c>
      <c r="C622" s="180">
        <f>CB71</f>
        <v>0</v>
      </c>
      <c r="D622" s="180">
        <f>(D615/D612)*CB76</f>
        <v>0</v>
      </c>
      <c r="N622" s="195" t="s">
        <v>615</v>
      </c>
    </row>
    <row r="623" spans="1:14" ht="12.6" customHeight="1" x14ac:dyDescent="0.25">
      <c r="A623" s="192">
        <v>8640</v>
      </c>
      <c r="B623" s="196" t="s">
        <v>616</v>
      </c>
      <c r="C623" s="180">
        <f>BQ71</f>
        <v>0</v>
      </c>
      <c r="D623" s="180">
        <f>(D615/D612)*BQ76</f>
        <v>0</v>
      </c>
      <c r="E623" s="180">
        <f>SUM(C616:D623)</f>
        <v>9426190.9789611902</v>
      </c>
      <c r="N623" s="195" t="s">
        <v>617</v>
      </c>
    </row>
    <row r="624" spans="1:14" ht="12.6" customHeight="1" x14ac:dyDescent="0.25">
      <c r="A624" s="192">
        <v>8420</v>
      </c>
      <c r="B624" s="196" t="s">
        <v>139</v>
      </c>
      <c r="C624" s="180">
        <f>BD71</f>
        <v>1358.7</v>
      </c>
      <c r="D624" s="180">
        <f>(D615/D612)*BD76</f>
        <v>122267.95880550818</v>
      </c>
      <c r="E624" s="180">
        <f>(E623/E612)*SUM(C624:D624)</f>
        <v>34187.765734540713</v>
      </c>
      <c r="F624" s="180">
        <f>SUM(C624:E624)</f>
        <v>157814.4245400489</v>
      </c>
      <c r="N624" s="195" t="s">
        <v>618</v>
      </c>
    </row>
    <row r="625" spans="1:14" ht="12.6" customHeight="1" x14ac:dyDescent="0.25">
      <c r="A625" s="192">
        <v>8320</v>
      </c>
      <c r="B625" s="196" t="s">
        <v>135</v>
      </c>
      <c r="C625" s="180">
        <f>AY71</f>
        <v>756442.24999999988</v>
      </c>
      <c r="D625" s="180">
        <f>(D615/D612)*AY76</f>
        <v>103957.01319034632</v>
      </c>
      <c r="E625" s="180">
        <f>(E623/E612)*SUM(C625:D625)</f>
        <v>237935.15680464546</v>
      </c>
      <c r="F625" s="180">
        <f>(F624/F612)*AY64</f>
        <v>255.65292133033435</v>
      </c>
      <c r="G625" s="180">
        <f>SUM(C625:F625)</f>
        <v>1098590.0729163222</v>
      </c>
      <c r="N625" s="195" t="s">
        <v>619</v>
      </c>
    </row>
    <row r="626" spans="1:14" ht="12.6" customHeight="1" x14ac:dyDescent="0.25">
      <c r="A626" s="192">
        <v>8650</v>
      </c>
      <c r="B626" s="196" t="s">
        <v>152</v>
      </c>
      <c r="C626" s="180">
        <f>BR71</f>
        <v>8118.9599999999991</v>
      </c>
      <c r="D626" s="180">
        <f>(D615/D612)*BR76</f>
        <v>12133.149326782537</v>
      </c>
      <c r="E626" s="180">
        <f>(E623/E612)*SUM(C626:D626)</f>
        <v>5600.5264235410978</v>
      </c>
      <c r="F626" s="180">
        <f>(F624/F612)*BR64</f>
        <v>0</v>
      </c>
      <c r="G626" s="180">
        <f>(G625/G612)*BR77</f>
        <v>0</v>
      </c>
      <c r="N626" s="195" t="s">
        <v>620</v>
      </c>
    </row>
    <row r="627" spans="1:14" ht="12.6" customHeight="1" x14ac:dyDescent="0.25">
      <c r="A627" s="192">
        <v>8620</v>
      </c>
      <c r="B627" s="194" t="s">
        <v>621</v>
      </c>
      <c r="C627" s="180">
        <f>BO71</f>
        <v>0</v>
      </c>
      <c r="D627" s="180">
        <f>(D615/D612)*BO76</f>
        <v>0</v>
      </c>
      <c r="E627" s="180">
        <f>(E623/E612)*SUM(C627:D627)</f>
        <v>0</v>
      </c>
      <c r="F627" s="180">
        <f>(F624/F612)*BO64</f>
        <v>0</v>
      </c>
      <c r="G627" s="180">
        <f>(G625/G612)*BO77</f>
        <v>0</v>
      </c>
      <c r="N627" s="195" t="s">
        <v>622</v>
      </c>
    </row>
    <row r="628" spans="1:14" ht="12.6" customHeight="1" x14ac:dyDescent="0.25">
      <c r="A628" s="192">
        <v>8330</v>
      </c>
      <c r="B628" s="196" t="s">
        <v>136</v>
      </c>
      <c r="C628" s="180">
        <f>AZ71</f>
        <v>0</v>
      </c>
      <c r="D628" s="180">
        <f>(D615/D612)*AZ76</f>
        <v>0</v>
      </c>
      <c r="E628" s="180">
        <f>(E623/E612)*SUM(C628:D628)</f>
        <v>0</v>
      </c>
      <c r="F628" s="180">
        <f>(F624/F612)*AZ64</f>
        <v>0</v>
      </c>
      <c r="G628" s="180">
        <f>(G625/G612)*AZ77</f>
        <v>0</v>
      </c>
      <c r="H628" s="180">
        <f>SUM(C626:G628)</f>
        <v>25852.635750323632</v>
      </c>
      <c r="N628" s="195" t="s">
        <v>623</v>
      </c>
    </row>
    <row r="629" spans="1:14" ht="12.6" customHeight="1" x14ac:dyDescent="0.25">
      <c r="A629" s="192">
        <v>8460</v>
      </c>
      <c r="B629" s="196" t="s">
        <v>141</v>
      </c>
      <c r="C629" s="180">
        <f>BF71</f>
        <v>642837.83000000007</v>
      </c>
      <c r="D629" s="180">
        <f>(D615/D612)*BF76</f>
        <v>22577.709717348444</v>
      </c>
      <c r="E629" s="180">
        <f>(E623/E612)*SUM(C629:D629)</f>
        <v>184014.27983076815</v>
      </c>
      <c r="F629" s="180">
        <f>(F624/F612)*BF64</f>
        <v>1006.4564029349773</v>
      </c>
      <c r="G629" s="180">
        <f>(G625/G612)*BF77</f>
        <v>0</v>
      </c>
      <c r="H629" s="180">
        <f>(H628/H612)*BF60</f>
        <v>1695.5017822511159</v>
      </c>
      <c r="I629" s="180">
        <f>SUM(C629:H629)</f>
        <v>852131.77773330279</v>
      </c>
      <c r="N629" s="195" t="s">
        <v>624</v>
      </c>
    </row>
    <row r="630" spans="1:14" ht="12.6" customHeight="1" x14ac:dyDescent="0.25">
      <c r="A630" s="192">
        <v>8350</v>
      </c>
      <c r="B630" s="196" t="s">
        <v>625</v>
      </c>
      <c r="C630" s="180">
        <f>BA71</f>
        <v>244345.29</v>
      </c>
      <c r="D630" s="180">
        <f>(D615/D612)*BA76</f>
        <v>18297.684934432807</v>
      </c>
      <c r="E630" s="180">
        <f>(E623/E612)*SUM(C630:D630)</f>
        <v>72631.393468357419</v>
      </c>
      <c r="F630" s="180">
        <f>(F624/F612)*BA64</f>
        <v>3196.8155317573587</v>
      </c>
      <c r="G630" s="180">
        <f>(G625/G612)*BA77</f>
        <v>0</v>
      </c>
      <c r="H630" s="180">
        <f>(H628/H612)*BA60</f>
        <v>92.108722769176083</v>
      </c>
      <c r="I630" s="180">
        <f>(I629/I612)*BA78</f>
        <v>4258.4883284415382</v>
      </c>
      <c r="J630" s="180">
        <f>SUM(C630:I630)</f>
        <v>342821.78098575835</v>
      </c>
      <c r="N630" s="195" t="s">
        <v>626</v>
      </c>
    </row>
    <row r="631" spans="1:14" ht="12.6" customHeight="1" x14ac:dyDescent="0.25">
      <c r="A631" s="192">
        <v>8200</v>
      </c>
      <c r="B631" s="196"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5" t="s">
        <v>628</v>
      </c>
    </row>
    <row r="632" spans="1:14" ht="12.6" customHeight="1" x14ac:dyDescent="0.25">
      <c r="A632" s="192">
        <v>8360</v>
      </c>
      <c r="B632" s="196" t="s">
        <v>629</v>
      </c>
      <c r="C632" s="180">
        <f>BB71</f>
        <v>211830.31000000003</v>
      </c>
      <c r="D632" s="180">
        <f>(D615/D612)*BB76</f>
        <v>0</v>
      </c>
      <c r="E632" s="180">
        <f>(E623/E612)*SUM(C632:D632)</f>
        <v>58579.638758565801</v>
      </c>
      <c r="F632" s="180">
        <f>(F624/F612)*BB64</f>
        <v>15.263050555713663</v>
      </c>
      <c r="G632" s="180">
        <f>(G625/G612)*BB77</f>
        <v>0</v>
      </c>
      <c r="H632" s="180">
        <f>(H628/H612)*BB60</f>
        <v>304.74699295484834</v>
      </c>
      <c r="I632" s="180">
        <f>(I629/I612)*BB78</f>
        <v>0</v>
      </c>
      <c r="J632" s="180">
        <f>(J630/J612)*BB79</f>
        <v>0</v>
      </c>
      <c r="N632" s="195" t="s">
        <v>630</v>
      </c>
    </row>
    <row r="633" spans="1:14" ht="12.6" customHeight="1" x14ac:dyDescent="0.25">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 customHeight="1" x14ac:dyDescent="0.25">
      <c r="A634" s="192">
        <v>8490</v>
      </c>
      <c r="B634" s="196" t="s">
        <v>633</v>
      </c>
      <c r="C634" s="180">
        <f>BI71</f>
        <v>583094.74</v>
      </c>
      <c r="D634" s="180">
        <f>(D615/D612)*BI76</f>
        <v>57328.911114119925</v>
      </c>
      <c r="E634" s="180">
        <f>(E623/E612)*SUM(C634:D634)</f>
        <v>177103.01294799085</v>
      </c>
      <c r="F634" s="180">
        <f>(F624/F612)*BI64</f>
        <v>0</v>
      </c>
      <c r="G634" s="180">
        <f>(G625/G612)*BI77</f>
        <v>0</v>
      </c>
      <c r="H634" s="180">
        <f>(H628/H612)*BI60</f>
        <v>0</v>
      </c>
      <c r="I634" s="180">
        <f>(I629/I612)*BI78</f>
        <v>13342.370892086286</v>
      </c>
      <c r="J634" s="180">
        <f>(J630/J612)*BI79</f>
        <v>0</v>
      </c>
      <c r="N634" s="195" t="s">
        <v>634</v>
      </c>
    </row>
    <row r="635" spans="1:14" ht="12.6" customHeight="1" x14ac:dyDescent="0.25">
      <c r="A635" s="192">
        <v>8530</v>
      </c>
      <c r="B635" s="196" t="s">
        <v>635</v>
      </c>
      <c r="C635" s="180">
        <f>BK71</f>
        <v>3686.2900000000004</v>
      </c>
      <c r="D635" s="180">
        <f>(D615/D612)*BK76</f>
        <v>33224.168641267985</v>
      </c>
      <c r="E635" s="180">
        <f>(E623/E612)*SUM(C635:D635)</f>
        <v>10207.233014097283</v>
      </c>
      <c r="F635" s="180">
        <f>(F624/F612)*BK64</f>
        <v>0</v>
      </c>
      <c r="G635" s="180">
        <f>(G625/G612)*BK77</f>
        <v>0</v>
      </c>
      <c r="H635" s="180">
        <f>(H628/H612)*BK60</f>
        <v>0</v>
      </c>
      <c r="I635" s="180">
        <f>(I629/I612)*BK78</f>
        <v>7732.3844457921214</v>
      </c>
      <c r="J635" s="180">
        <f>(J630/J612)*BK79</f>
        <v>0</v>
      </c>
      <c r="N635" s="195" t="s">
        <v>636</v>
      </c>
    </row>
    <row r="636" spans="1:14" ht="12.6" customHeight="1" x14ac:dyDescent="0.25">
      <c r="A636" s="192">
        <v>8480</v>
      </c>
      <c r="B636" s="196"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5" t="s">
        <v>638</v>
      </c>
    </row>
    <row r="637" spans="1:14" ht="12.6" customHeight="1" x14ac:dyDescent="0.25">
      <c r="A637" s="192">
        <v>8560</v>
      </c>
      <c r="B637" s="196" t="s">
        <v>147</v>
      </c>
      <c r="C637" s="180">
        <f>BL71</f>
        <v>247801.66999999998</v>
      </c>
      <c r="D637" s="180">
        <f>(D615/D612)*BL76</f>
        <v>0</v>
      </c>
      <c r="E637" s="180">
        <f>(E623/E612)*SUM(C637:D637)</f>
        <v>68527.173058328292</v>
      </c>
      <c r="F637" s="180">
        <f>(F624/F612)*BL64</f>
        <v>0.34140259630983122</v>
      </c>
      <c r="G637" s="180">
        <f>(G625/G612)*BL77</f>
        <v>0</v>
      </c>
      <c r="H637" s="180">
        <f>(H628/H612)*BL60</f>
        <v>647.93061490915443</v>
      </c>
      <c r="I637" s="180">
        <f>(I629/I612)*BL78</f>
        <v>0</v>
      </c>
      <c r="J637" s="180">
        <f>(J630/J612)*BL79</f>
        <v>0</v>
      </c>
      <c r="N637" s="195" t="s">
        <v>639</v>
      </c>
    </row>
    <row r="638" spans="1:14" ht="12.6" customHeight="1" x14ac:dyDescent="0.25">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 customHeight="1" x14ac:dyDescent="0.25">
      <c r="A639" s="192">
        <v>8660</v>
      </c>
      <c r="B639" s="196" t="s">
        <v>642</v>
      </c>
      <c r="C639" s="180">
        <f>BS71</f>
        <v>51542.51</v>
      </c>
      <c r="D639" s="180">
        <f>(D615/D612)*BS76</f>
        <v>43131.578077231636</v>
      </c>
      <c r="E639" s="180">
        <f>(E623/E612)*SUM(C639:D639)</f>
        <v>26181.210230777975</v>
      </c>
      <c r="F639" s="180">
        <f>(F624/F612)*BS64</f>
        <v>231.64878705875688</v>
      </c>
      <c r="G639" s="180">
        <f>(G625/G612)*BS77</f>
        <v>0</v>
      </c>
      <c r="H639" s="180">
        <f>(H628/H612)*BS60</f>
        <v>94.295862002200678</v>
      </c>
      <c r="I639" s="180">
        <f>(I629/I612)*BS78</f>
        <v>10038.172724436487</v>
      </c>
      <c r="J639" s="180">
        <f>(J630/J612)*BS79</f>
        <v>0</v>
      </c>
      <c r="N639" s="195" t="s">
        <v>643</v>
      </c>
    </row>
    <row r="640" spans="1:14" ht="12.6" customHeight="1" x14ac:dyDescent="0.25">
      <c r="A640" s="192">
        <v>8670</v>
      </c>
      <c r="B640" s="196" t="s">
        <v>644</v>
      </c>
      <c r="C640" s="180">
        <f>BT71</f>
        <v>49370.390000000007</v>
      </c>
      <c r="D640" s="180">
        <f>(D615/D612)*BT76</f>
        <v>0</v>
      </c>
      <c r="E640" s="180">
        <f>(E623/E612)*SUM(C640:D640)</f>
        <v>13652.907421839252</v>
      </c>
      <c r="F640" s="180">
        <f>(F624/F612)*BT64</f>
        <v>3.0360666459494974</v>
      </c>
      <c r="G640" s="180">
        <f>(G625/G612)*BT77</f>
        <v>0</v>
      </c>
      <c r="H640" s="180">
        <f>(H628/H612)*BT60</f>
        <v>98.470459766168801</v>
      </c>
      <c r="I640" s="180">
        <f>(I629/I612)*BT78</f>
        <v>0</v>
      </c>
      <c r="J640" s="180">
        <f>(J630/J612)*BT79</f>
        <v>0</v>
      </c>
      <c r="N640" s="195" t="s">
        <v>645</v>
      </c>
    </row>
    <row r="641" spans="1:14" ht="12.6" customHeight="1" x14ac:dyDescent="0.25">
      <c r="A641" s="192">
        <v>8680</v>
      </c>
      <c r="B641" s="196"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5" t="s">
        <v>647</v>
      </c>
    </row>
    <row r="642" spans="1:14" ht="12.6" customHeight="1" x14ac:dyDescent="0.25">
      <c r="A642" s="192">
        <v>8690</v>
      </c>
      <c r="B642" s="196"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5" t="s">
        <v>649</v>
      </c>
    </row>
    <row r="643" spans="1:14" ht="12.6" customHeight="1" x14ac:dyDescent="0.25">
      <c r="A643" s="192">
        <v>8700</v>
      </c>
      <c r="B643" s="196" t="s">
        <v>650</v>
      </c>
      <c r="C643" s="180">
        <f>BW71</f>
        <v>137442.78</v>
      </c>
      <c r="D643" s="180">
        <f>(D615/D612)*BW76</f>
        <v>54983.638326588443</v>
      </c>
      <c r="E643" s="180">
        <f>(E623/E612)*SUM(C643:D643)</f>
        <v>53213.678784571552</v>
      </c>
      <c r="F643" s="180">
        <f>(F624/F612)*BW64</f>
        <v>3.2665598688664792</v>
      </c>
      <c r="G643" s="180">
        <f>(G625/G612)*BW77</f>
        <v>0</v>
      </c>
      <c r="H643" s="180">
        <f>(H628/H612)*BW60</f>
        <v>156.78037361331178</v>
      </c>
      <c r="I643" s="180">
        <f>(I629/I612)*BW78</f>
        <v>12796.546825899635</v>
      </c>
      <c r="J643" s="180">
        <f>(J630/J612)*BW79</f>
        <v>0</v>
      </c>
      <c r="N643" s="195" t="s">
        <v>651</v>
      </c>
    </row>
    <row r="644" spans="1:14" ht="12.6" customHeight="1" x14ac:dyDescent="0.25">
      <c r="A644" s="192">
        <v>8710</v>
      </c>
      <c r="B644" s="196"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1926367.0954335649</v>
      </c>
      <c r="N644" s="195" t="s">
        <v>653</v>
      </c>
    </row>
    <row r="645" spans="1:14" ht="12.6" customHeight="1" x14ac:dyDescent="0.25">
      <c r="A645" s="192">
        <v>8720</v>
      </c>
      <c r="B645" s="196" t="s">
        <v>654</v>
      </c>
      <c r="C645" s="180">
        <f>BY71</f>
        <v>1079388.4000000001</v>
      </c>
      <c r="D645" s="180">
        <f>(D615/D612)*BY76</f>
        <v>9670.7716545029161</v>
      </c>
      <c r="E645" s="180">
        <f>(E623/E612)*SUM(C645:D645)</f>
        <v>301168.85946219729</v>
      </c>
      <c r="F645" s="180">
        <f>(F624/F612)*BY64</f>
        <v>24.575720288085282</v>
      </c>
      <c r="G645" s="180">
        <f>(G625/G612)*BY77</f>
        <v>0</v>
      </c>
      <c r="H645" s="180">
        <f>(H628/H612)*BY60</f>
        <v>1089.7627713655245</v>
      </c>
      <c r="I645" s="180">
        <f>(I629/I612)*BY78</f>
        <v>2250.7146868741579</v>
      </c>
      <c r="J645" s="180">
        <f>(J630/J612)*BY79</f>
        <v>0</v>
      </c>
      <c r="K645" s="180">
        <v>0</v>
      </c>
      <c r="N645" s="195" t="s">
        <v>655</v>
      </c>
    </row>
    <row r="646" spans="1:14" ht="12.6" customHeight="1" x14ac:dyDescent="0.25">
      <c r="A646" s="192">
        <v>8730</v>
      </c>
      <c r="B646" s="196"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5" t="s">
        <v>657</v>
      </c>
    </row>
    <row r="647" spans="1:14" ht="12.6" customHeight="1" x14ac:dyDescent="0.25">
      <c r="A647" s="192">
        <v>8740</v>
      </c>
      <c r="B647" s="196"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1393593.0842952279</v>
      </c>
      <c r="N647" s="195" t="s">
        <v>659</v>
      </c>
    </row>
    <row r="648" spans="1:14" ht="12.6" customHeight="1" x14ac:dyDescent="0.25">
      <c r="A648" s="192"/>
      <c r="B648" s="192"/>
      <c r="C648" s="180">
        <f>SUM(C614:C647)</f>
        <v>15028741.199999997</v>
      </c>
      <c r="L648" s="257"/>
    </row>
    <row r="666" spans="1:14" ht="12.6" customHeight="1" x14ac:dyDescent="0.25">
      <c r="C666" s="181" t="s">
        <v>660</v>
      </c>
      <c r="M666" s="181" t="s">
        <v>661</v>
      </c>
    </row>
    <row r="667" spans="1:14" ht="12.6" customHeight="1" x14ac:dyDescent="0.25">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 customHeight="1" x14ac:dyDescent="0.25">
      <c r="A668" s="192">
        <v>6010</v>
      </c>
      <c r="B668" s="194"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4" t="s">
        <v>663</v>
      </c>
    </row>
    <row r="669" spans="1:14" ht="12.6" customHeight="1" x14ac:dyDescent="0.25">
      <c r="A669" s="192">
        <v>6030</v>
      </c>
      <c r="B669" s="194" t="s">
        <v>284</v>
      </c>
      <c r="C669" s="180">
        <f>D71</f>
        <v>4476</v>
      </c>
      <c r="D669" s="180">
        <f>(D615/D612)*D76</f>
        <v>0</v>
      </c>
      <c r="E669" s="180">
        <f>(E623/E612)*SUM(C669:D669)</f>
        <v>1237.794832492765</v>
      </c>
      <c r="F669" s="180">
        <f>(F624/F612)*D64</f>
        <v>0</v>
      </c>
      <c r="G669" s="180">
        <f>(G625/G612)*D77</f>
        <v>0</v>
      </c>
      <c r="H669" s="180">
        <f>(H628/H612)*D60</f>
        <v>0</v>
      </c>
      <c r="I669" s="180">
        <f>(I629/I612)*D78</f>
        <v>0</v>
      </c>
      <c r="J669" s="180">
        <f>(J630/J612)*D79</f>
        <v>0</v>
      </c>
      <c r="K669" s="180">
        <f>(K644/K612)*D75</f>
        <v>0</v>
      </c>
      <c r="L669" s="180">
        <f>(L647/L612)*D80</f>
        <v>0</v>
      </c>
      <c r="M669" s="180">
        <f t="shared" si="20"/>
        <v>1238</v>
      </c>
      <c r="N669" s="194" t="s">
        <v>664</v>
      </c>
    </row>
    <row r="670" spans="1:14" ht="12.6" customHeight="1" x14ac:dyDescent="0.25">
      <c r="A670" s="192">
        <v>6070</v>
      </c>
      <c r="B670" s="194" t="s">
        <v>665</v>
      </c>
      <c r="C670" s="180">
        <f>E71</f>
        <v>3255697.7199999997</v>
      </c>
      <c r="D670" s="180">
        <f>(D615/D612)*E76</f>
        <v>224702.79526427996</v>
      </c>
      <c r="E670" s="180">
        <f>(E623/E612)*SUM(C670:D670)</f>
        <v>962471.35227866005</v>
      </c>
      <c r="F670" s="180">
        <f>(F624/F612)*E64</f>
        <v>3561.1395018359508</v>
      </c>
      <c r="G670" s="180">
        <f>(G625/G612)*E77</f>
        <v>1047583.0399354124</v>
      </c>
      <c r="H670" s="180">
        <f>(H628/H612)*E60</f>
        <v>3710.73967455414</v>
      </c>
      <c r="I670" s="180">
        <f>(I629/I612)*E78</f>
        <v>177073.07088176708</v>
      </c>
      <c r="J670" s="180">
        <f>(J630/J612)*E79</f>
        <v>92712.032405536957</v>
      </c>
      <c r="K670" s="180">
        <f>(K644/K612)*E75</f>
        <v>191151.85194165414</v>
      </c>
      <c r="L670" s="180">
        <f>(L647/L612)*E80</f>
        <v>502275.06568002555</v>
      </c>
      <c r="M670" s="180">
        <f t="shared" si="20"/>
        <v>3205241</v>
      </c>
      <c r="N670" s="194" t="s">
        <v>666</v>
      </c>
    </row>
    <row r="671" spans="1:14" ht="12.6" customHeight="1" x14ac:dyDescent="0.25">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 customHeight="1" x14ac:dyDescent="0.25">
      <c r="A672" s="192">
        <v>6120</v>
      </c>
      <c r="B672" s="194"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4" t="s">
        <v>670</v>
      </c>
    </row>
    <row r="673" spans="1:14" ht="12.6" customHeight="1" x14ac:dyDescent="0.25">
      <c r="A673" s="192">
        <v>6140</v>
      </c>
      <c r="B673" s="194"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4" t="s">
        <v>672</v>
      </c>
    </row>
    <row r="674" spans="1:14" ht="12.6" customHeight="1" x14ac:dyDescent="0.25">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 customHeight="1" x14ac:dyDescent="0.25">
      <c r="A675" s="192">
        <v>6170</v>
      </c>
      <c r="B675" s="194"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4" t="s">
        <v>675</v>
      </c>
    </row>
    <row r="676" spans="1:14" ht="12.6" customHeight="1" x14ac:dyDescent="0.25">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 customHeight="1" x14ac:dyDescent="0.25">
      <c r="A677" s="192">
        <v>6210</v>
      </c>
      <c r="B677" s="194" t="s">
        <v>289</v>
      </c>
      <c r="C677" s="180">
        <f>L71</f>
        <v>1555</v>
      </c>
      <c r="D677" s="180">
        <f>(D615/D612)*L76</f>
        <v>0</v>
      </c>
      <c r="E677" s="180">
        <f>(E623/E612)*SUM(C677:D677)</f>
        <v>430.02032272704417</v>
      </c>
      <c r="F677" s="180">
        <f>(F624/F612)*L64</f>
        <v>0</v>
      </c>
      <c r="G677" s="180">
        <f>(G625/G612)*L77</f>
        <v>0</v>
      </c>
      <c r="H677" s="180">
        <f>(H628/H612)*L60</f>
        <v>0</v>
      </c>
      <c r="I677" s="180">
        <f>(I629/I612)*L78</f>
        <v>0</v>
      </c>
      <c r="J677" s="180">
        <f>(J630/J612)*L79</f>
        <v>0</v>
      </c>
      <c r="K677" s="180">
        <f>(K644/K612)*L75</f>
        <v>24579.941759471632</v>
      </c>
      <c r="L677" s="180">
        <f>(L647/L612)*L80</f>
        <v>0</v>
      </c>
      <c r="M677" s="180">
        <f t="shared" si="20"/>
        <v>25010</v>
      </c>
      <c r="N677" s="194" t="s">
        <v>677</v>
      </c>
    </row>
    <row r="678" spans="1:14" ht="12.6" customHeight="1" x14ac:dyDescent="0.25">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 customHeight="1" x14ac:dyDescent="0.25">
      <c r="A679" s="192">
        <v>6400</v>
      </c>
      <c r="B679" s="194" t="s">
        <v>680</v>
      </c>
      <c r="C679" s="180">
        <f>N71</f>
        <v>738023.06</v>
      </c>
      <c r="D679" s="180">
        <f>(D615/D612)*N76</f>
        <v>0</v>
      </c>
      <c r="E679" s="180">
        <f>(E623/E612)*SUM(C679:D679)</f>
        <v>204093.19256668855</v>
      </c>
      <c r="F679" s="180">
        <f>(F624/F612)*N64</f>
        <v>0</v>
      </c>
      <c r="G679" s="180">
        <f>(G625/G612)*N77</f>
        <v>0</v>
      </c>
      <c r="H679" s="180">
        <f>(H628/H612)*N60</f>
        <v>26.327017306509681</v>
      </c>
      <c r="I679" s="180">
        <f>(I629/I612)*N78</f>
        <v>0</v>
      </c>
      <c r="J679" s="180">
        <f>(J630/J612)*N79</f>
        <v>0</v>
      </c>
      <c r="K679" s="180">
        <f>(K644/K612)*N75</f>
        <v>16489.580778963114</v>
      </c>
      <c r="L679" s="180">
        <f>(L647/L612)*N80</f>
        <v>0</v>
      </c>
      <c r="M679" s="180">
        <f t="shared" si="20"/>
        <v>220609</v>
      </c>
      <c r="N679" s="194" t="s">
        <v>681</v>
      </c>
    </row>
    <row r="680" spans="1:14" ht="12.6" customHeight="1" x14ac:dyDescent="0.25">
      <c r="A680" s="192">
        <v>7010</v>
      </c>
      <c r="B680" s="194"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4" t="s">
        <v>683</v>
      </c>
    </row>
    <row r="681" spans="1:14" ht="12.6" customHeight="1" x14ac:dyDescent="0.25">
      <c r="A681" s="192">
        <v>7020</v>
      </c>
      <c r="B681" s="194" t="s">
        <v>684</v>
      </c>
      <c r="C681" s="180">
        <f>P71</f>
        <v>1604053.2399999998</v>
      </c>
      <c r="D681" s="180">
        <f>(D615/D612)*P76</f>
        <v>60213.389327915931</v>
      </c>
      <c r="E681" s="180">
        <f>(E623/E612)*SUM(C681:D681)</f>
        <v>460236.96015912556</v>
      </c>
      <c r="F681" s="180">
        <f>(F624/F612)*P64</f>
        <v>17190.7146376007</v>
      </c>
      <c r="G681" s="180">
        <f>(G625/G612)*P77</f>
        <v>0</v>
      </c>
      <c r="H681" s="180">
        <f>(H628/H612)*P60</f>
        <v>1573.5013430810154</v>
      </c>
      <c r="I681" s="180">
        <f>(I629/I612)*P78</f>
        <v>54456.941568666043</v>
      </c>
      <c r="J681" s="180">
        <f>(J630/J612)*P79</f>
        <v>42997.156283027514</v>
      </c>
      <c r="K681" s="180">
        <f>(K644/K612)*P75</f>
        <v>110962.84389724144</v>
      </c>
      <c r="L681" s="180">
        <f>(L647/L612)*P80</f>
        <v>80267.591765211197</v>
      </c>
      <c r="M681" s="180">
        <f t="shared" si="20"/>
        <v>827899</v>
      </c>
      <c r="N681" s="194" t="s">
        <v>685</v>
      </c>
    </row>
    <row r="682" spans="1:14" ht="12.6" customHeight="1" x14ac:dyDescent="0.25">
      <c r="A682" s="192">
        <v>7030</v>
      </c>
      <c r="B682" s="194" t="s">
        <v>686</v>
      </c>
      <c r="C682" s="180">
        <f>Q71</f>
        <v>341908.68</v>
      </c>
      <c r="D682" s="180">
        <f>(D615/D612)*Q76</f>
        <v>0</v>
      </c>
      <c r="E682" s="180">
        <f>(E623/E612)*SUM(C682:D682)</f>
        <v>94551.563290532256</v>
      </c>
      <c r="F682" s="180">
        <f>(F624/F612)*Q64</f>
        <v>49.027829291299774</v>
      </c>
      <c r="G682" s="180">
        <f>(G625/G612)*Q77</f>
        <v>0</v>
      </c>
      <c r="H682" s="180">
        <f>(H628/H612)*Q60</f>
        <v>413.61131815132427</v>
      </c>
      <c r="I682" s="180">
        <f>(I629/I612)*Q78</f>
        <v>0</v>
      </c>
      <c r="J682" s="180">
        <f>(J630/J612)*Q79</f>
        <v>5623.9473845092898</v>
      </c>
      <c r="K682" s="180">
        <f>(K644/K612)*Q75</f>
        <v>11224.646178908815</v>
      </c>
      <c r="L682" s="180">
        <f>(L647/L612)*Q80</f>
        <v>54683.175976292092</v>
      </c>
      <c r="M682" s="180">
        <f t="shared" si="20"/>
        <v>166546</v>
      </c>
      <c r="N682" s="194" t="s">
        <v>687</v>
      </c>
    </row>
    <row r="683" spans="1:14" ht="12.6" customHeight="1" x14ac:dyDescent="0.25">
      <c r="A683" s="192">
        <v>7040</v>
      </c>
      <c r="B683" s="194" t="s">
        <v>107</v>
      </c>
      <c r="C683" s="180">
        <f>R71</f>
        <v>476678.66999999993</v>
      </c>
      <c r="D683" s="180">
        <f>(D615/D612)*R76</f>
        <v>687.5009262485803</v>
      </c>
      <c r="E683" s="180">
        <f>(E623/E612)*SUM(C683:D683)</f>
        <v>132011.03207760688</v>
      </c>
      <c r="F683" s="180">
        <f>(F624/F612)*R64</f>
        <v>527.89732727534488</v>
      </c>
      <c r="G683" s="180">
        <f>(G625/G612)*R77</f>
        <v>0</v>
      </c>
      <c r="H683" s="180">
        <f>(H628/H612)*R60</f>
        <v>0</v>
      </c>
      <c r="I683" s="180">
        <f>(I629/I612)*R78</f>
        <v>621.77529262192343</v>
      </c>
      <c r="J683" s="180">
        <f>(J630/J612)*R79</f>
        <v>0</v>
      </c>
      <c r="K683" s="180">
        <f>(K644/K612)*R75</f>
        <v>28400.151779180378</v>
      </c>
      <c r="L683" s="180">
        <f>(L647/L612)*R80</f>
        <v>0</v>
      </c>
      <c r="M683" s="180">
        <f t="shared" si="20"/>
        <v>162248</v>
      </c>
      <c r="N683" s="194" t="s">
        <v>688</v>
      </c>
    </row>
    <row r="684" spans="1:14" ht="12.6" customHeight="1" x14ac:dyDescent="0.25">
      <c r="A684" s="192">
        <v>7050</v>
      </c>
      <c r="B684" s="194" t="s">
        <v>689</v>
      </c>
      <c r="C684" s="180">
        <f>S71</f>
        <v>68149.41</v>
      </c>
      <c r="D684" s="180">
        <f>(D615/D612)*S76</f>
        <v>51123.84638367805</v>
      </c>
      <c r="E684" s="180">
        <f>(E623/E612)*SUM(C684:D684)</f>
        <v>32983.874085411393</v>
      </c>
      <c r="F684" s="180">
        <f>(F624/F612)*S64</f>
        <v>75.67210233397735</v>
      </c>
      <c r="G684" s="180">
        <f>(G625/G612)*S77</f>
        <v>0</v>
      </c>
      <c r="H684" s="180">
        <f>(H628/H612)*S60</f>
        <v>229.92636827627041</v>
      </c>
      <c r="I684" s="180">
        <f>(I629/I612)*S78</f>
        <v>28389.001518176367</v>
      </c>
      <c r="J684" s="180">
        <f>(J630/J612)*S79</f>
        <v>0</v>
      </c>
      <c r="K684" s="180">
        <f>(K644/K612)*S75</f>
        <v>0</v>
      </c>
      <c r="L684" s="180">
        <f>(L647/L612)*S80</f>
        <v>0</v>
      </c>
      <c r="M684" s="180">
        <f t="shared" si="20"/>
        <v>112802</v>
      </c>
      <c r="N684" s="194" t="s">
        <v>690</v>
      </c>
    </row>
    <row r="685" spans="1:14" ht="12.6" customHeight="1" x14ac:dyDescent="0.25">
      <c r="A685" s="192">
        <v>7060</v>
      </c>
      <c r="B685" s="194" t="s">
        <v>691</v>
      </c>
      <c r="C685" s="180">
        <f>T71</f>
        <v>1053201.8099999998</v>
      </c>
      <c r="D685" s="180">
        <f>(D615/D612)*T76</f>
        <v>0</v>
      </c>
      <c r="E685" s="180">
        <f>(E623/E612)*SUM(C685:D685)</f>
        <v>291252.85031055112</v>
      </c>
      <c r="F685" s="180">
        <f>(F624/F612)*T64</f>
        <v>624.13940074106767</v>
      </c>
      <c r="G685" s="180">
        <f>(G625/G612)*T77</f>
        <v>0</v>
      </c>
      <c r="H685" s="180">
        <f>(H628/H612)*T60</f>
        <v>1479.6112219765514</v>
      </c>
      <c r="I685" s="180">
        <f>(I629/I612)*T78</f>
        <v>0</v>
      </c>
      <c r="J685" s="180">
        <f>(J630/J612)*T79</f>
        <v>0</v>
      </c>
      <c r="K685" s="180">
        <f>(K644/K612)*T75</f>
        <v>18367.890754082357</v>
      </c>
      <c r="L685" s="180">
        <f>(L647/L612)*T80</f>
        <v>103270.77737674472</v>
      </c>
      <c r="M685" s="180">
        <f t="shared" si="20"/>
        <v>414995</v>
      </c>
      <c r="N685" s="194" t="s">
        <v>692</v>
      </c>
    </row>
    <row r="686" spans="1:14" ht="12.6" customHeight="1" x14ac:dyDescent="0.25">
      <c r="A686" s="192">
        <v>7070</v>
      </c>
      <c r="B686" s="194" t="s">
        <v>109</v>
      </c>
      <c r="C686" s="180">
        <f>U71</f>
        <v>1786090.91</v>
      </c>
      <c r="D686" s="180">
        <f>(D615/D612)*U76</f>
        <v>18462.976518168205</v>
      </c>
      <c r="E686" s="180">
        <f>(E623/E612)*SUM(C686:D686)</f>
        <v>499032.05444301252</v>
      </c>
      <c r="F686" s="180">
        <f>(F624/F612)*U64</f>
        <v>1299.1003885162975</v>
      </c>
      <c r="G686" s="180">
        <f>(G625/G612)*U77</f>
        <v>0</v>
      </c>
      <c r="H686" s="180">
        <f>(H628/H612)*U60</f>
        <v>0</v>
      </c>
      <c r="I686" s="180">
        <f>(I629/I612)*U78</f>
        <v>14549.422697856869</v>
      </c>
      <c r="J686" s="180">
        <f>(J630/J612)*U79</f>
        <v>0</v>
      </c>
      <c r="K686" s="180">
        <f>(K644/K612)*U75</f>
        <v>162060.32963013425</v>
      </c>
      <c r="L686" s="180">
        <f>(L647/L612)*U80</f>
        <v>0</v>
      </c>
      <c r="M686" s="180">
        <f t="shared" si="20"/>
        <v>695404</v>
      </c>
      <c r="N686" s="194" t="s">
        <v>693</v>
      </c>
    </row>
    <row r="687" spans="1:14" ht="12.6" customHeight="1" x14ac:dyDescent="0.25">
      <c r="A687" s="192">
        <v>7110</v>
      </c>
      <c r="B687" s="194"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4" t="s">
        <v>695</v>
      </c>
    </row>
    <row r="688" spans="1:14" ht="12.6" customHeight="1" x14ac:dyDescent="0.25">
      <c r="A688" s="192">
        <v>7120</v>
      </c>
      <c r="B688" s="194" t="s">
        <v>696</v>
      </c>
      <c r="C688" s="180">
        <f>W71</f>
        <v>599028.17000000004</v>
      </c>
      <c r="D688" s="180">
        <f>(D615/D612)*W76</f>
        <v>0</v>
      </c>
      <c r="E688" s="180">
        <f>(E623/E612)*SUM(C688:D688)</f>
        <v>165655.49002314513</v>
      </c>
      <c r="F688" s="180">
        <f>(F624/F612)*W64</f>
        <v>424.11434582706471</v>
      </c>
      <c r="G688" s="180">
        <f>(G625/G612)*W77</f>
        <v>0</v>
      </c>
      <c r="H688" s="180">
        <f>(H628/H612)*W60</f>
        <v>0</v>
      </c>
      <c r="I688" s="180">
        <f>(I629/I612)*W78</f>
        <v>0</v>
      </c>
      <c r="J688" s="180">
        <f>(J630/J612)*W79</f>
        <v>0</v>
      </c>
      <c r="K688" s="180">
        <f>(K644/K612)*W75</f>
        <v>76160.376163130626</v>
      </c>
      <c r="L688" s="180">
        <f>(L647/L612)*W80</f>
        <v>0</v>
      </c>
      <c r="M688" s="180">
        <f t="shared" si="20"/>
        <v>242240</v>
      </c>
      <c r="N688" s="194" t="s">
        <v>697</v>
      </c>
    </row>
    <row r="689" spans="1:14" ht="12.6" customHeight="1" x14ac:dyDescent="0.25">
      <c r="A689" s="192">
        <v>7130</v>
      </c>
      <c r="B689" s="194" t="s">
        <v>698</v>
      </c>
      <c r="C689" s="180">
        <f>X71</f>
        <v>357792.88</v>
      </c>
      <c r="D689" s="180">
        <f>(D615/D612)*X76</f>
        <v>10361.447673320426</v>
      </c>
      <c r="E689" s="180">
        <f>(E623/E612)*SUM(C689:D689)</f>
        <v>101809.54520864258</v>
      </c>
      <c r="F689" s="180">
        <f>(F624/F612)*X64</f>
        <v>2182.9185969207724</v>
      </c>
      <c r="G689" s="180">
        <f>(G625/G612)*X77</f>
        <v>0</v>
      </c>
      <c r="H689" s="180">
        <f>(H628/H612)*X60</f>
        <v>389.47827840443534</v>
      </c>
      <c r="I689" s="180">
        <f>(I629/I612)*X78</f>
        <v>8165.1559168977028</v>
      </c>
      <c r="J689" s="180">
        <f>(J630/J612)*X79</f>
        <v>0</v>
      </c>
      <c r="K689" s="180">
        <f>(K644/K612)*X75</f>
        <v>199349.99841214617</v>
      </c>
      <c r="L689" s="180">
        <f>(L647/L612)*X80</f>
        <v>48.054414889461398</v>
      </c>
      <c r="M689" s="180">
        <f t="shared" si="20"/>
        <v>322307</v>
      </c>
      <c r="N689" s="194" t="s">
        <v>699</v>
      </c>
    </row>
    <row r="690" spans="1:14" ht="12.6" customHeight="1" x14ac:dyDescent="0.25">
      <c r="A690" s="192">
        <v>7140</v>
      </c>
      <c r="B690" s="194" t="s">
        <v>1249</v>
      </c>
      <c r="C690" s="180">
        <f>Y71</f>
        <v>1299014.29</v>
      </c>
      <c r="D690" s="180">
        <f>(D615/D612)*Y76</f>
        <v>116338.19327780751</v>
      </c>
      <c r="E690" s="180">
        <f>(E623/E612)*SUM(C690:D690)</f>
        <v>391402.14252838981</v>
      </c>
      <c r="F690" s="180">
        <f>(F624/F612)*Y64</f>
        <v>1649.0321634822137</v>
      </c>
      <c r="G690" s="180">
        <f>(G625/G612)*Y77</f>
        <v>0</v>
      </c>
      <c r="H690" s="180">
        <f>(H628/H612)*Y60</f>
        <v>1288.943994378875</v>
      </c>
      <c r="I690" s="180">
        <f>(I629/I612)*Y78</f>
        <v>89763.180621545573</v>
      </c>
      <c r="J690" s="180">
        <f>(J630/J612)*Y79</f>
        <v>58457.930622228581</v>
      </c>
      <c r="K690" s="180">
        <f>(K644/K612)*Y75</f>
        <v>134294.01663282039</v>
      </c>
      <c r="L690" s="180">
        <f>(L647/L612)*Y80</f>
        <v>374.82443613779884</v>
      </c>
      <c r="M690" s="180">
        <f t="shared" si="20"/>
        <v>793568</v>
      </c>
      <c r="N690" s="194" t="s">
        <v>700</v>
      </c>
    </row>
    <row r="691" spans="1:14" ht="12.6" customHeight="1" x14ac:dyDescent="0.25">
      <c r="A691" s="192">
        <v>7150</v>
      </c>
      <c r="B691" s="194" t="s">
        <v>701</v>
      </c>
      <c r="C691" s="180">
        <f>Z71</f>
        <v>1111181.1100000001</v>
      </c>
      <c r="D691" s="180">
        <f>(D615/D612)*Z76</f>
        <v>103601.0292823241</v>
      </c>
      <c r="E691" s="180">
        <f>(E623/E612)*SUM(C691:D691)</f>
        <v>335936.33927796409</v>
      </c>
      <c r="F691" s="180">
        <f>(F624/F612)*Z64</f>
        <v>520.85984871112134</v>
      </c>
      <c r="G691" s="180">
        <f>(G625/G612)*Z77</f>
        <v>0</v>
      </c>
      <c r="H691" s="180">
        <f>(H628/H612)*Z60</f>
        <v>650.50124853388479</v>
      </c>
      <c r="I691" s="180">
        <f>(I629/I612)*Z78</f>
        <v>69585.235541391419</v>
      </c>
      <c r="J691" s="180">
        <f>(J630/J612)*Z79</f>
        <v>18758.898332204353</v>
      </c>
      <c r="K691" s="180">
        <f>(K644/K612)*Z75</f>
        <v>133803.37565354927</v>
      </c>
      <c r="L691" s="180">
        <f>(L647/L612)*Z80</f>
        <v>17374.9949064182</v>
      </c>
      <c r="M691" s="180">
        <f t="shared" si="20"/>
        <v>680231</v>
      </c>
      <c r="N691" s="194" t="s">
        <v>702</v>
      </c>
    </row>
    <row r="692" spans="1:14" ht="12.6" customHeight="1" x14ac:dyDescent="0.25">
      <c r="A692" s="192">
        <v>7160</v>
      </c>
      <c r="B692" s="194" t="s">
        <v>703</v>
      </c>
      <c r="C692" s="180">
        <f>AA71</f>
        <v>226541.14999999997</v>
      </c>
      <c r="D692" s="180">
        <f>(D615/D612)*AA76</f>
        <v>21729.026150688966</v>
      </c>
      <c r="E692" s="180">
        <f>(E623/E612)*SUM(C692:D692)</f>
        <v>68656.733936861317</v>
      </c>
      <c r="F692" s="180">
        <f>(F624/F612)*AA64</f>
        <v>1203.9683381926595</v>
      </c>
      <c r="G692" s="180">
        <f>(G625/G612)*AA77</f>
        <v>0</v>
      </c>
      <c r="H692" s="180">
        <f>(H628/H612)*AA60</f>
        <v>164.70093635212146</v>
      </c>
      <c r="I692" s="180">
        <f>(I629/I612)*AA78</f>
        <v>14594.636880105967</v>
      </c>
      <c r="J692" s="180">
        <f>(J630/J612)*AA79</f>
        <v>0</v>
      </c>
      <c r="K692" s="180">
        <f>(K644/K612)*AA75</f>
        <v>21705.966151662909</v>
      </c>
      <c r="L692" s="180">
        <f>(L647/L612)*AA80</f>
        <v>0</v>
      </c>
      <c r="M692" s="180">
        <f t="shared" si="20"/>
        <v>128055</v>
      </c>
      <c r="N692" s="194" t="s">
        <v>704</v>
      </c>
    </row>
    <row r="693" spans="1:14" ht="12.6" customHeight="1" x14ac:dyDescent="0.25">
      <c r="A693" s="192">
        <v>7170</v>
      </c>
      <c r="B693" s="194" t="s">
        <v>115</v>
      </c>
      <c r="C693" s="180">
        <f>AB71</f>
        <v>4586141.66</v>
      </c>
      <c r="D693" s="180">
        <f>(D615/D612)*AB76</f>
        <v>23710.283913700358</v>
      </c>
      <c r="E693" s="180">
        <f>(E623/E612)*SUM(C693:D693)</f>
        <v>1274810.3026660201</v>
      </c>
      <c r="F693" s="180">
        <f>(F624/F612)*AB64</f>
        <v>102708.4037646806</v>
      </c>
      <c r="G693" s="180">
        <f>(G625/G612)*AB77</f>
        <v>0</v>
      </c>
      <c r="H693" s="180">
        <f>(H628/H612)*AB60</f>
        <v>1157.9703758438825</v>
      </c>
      <c r="I693" s="180">
        <f>(I629/I612)*AB78</f>
        <v>15925.379335681939</v>
      </c>
      <c r="J693" s="180">
        <f>(J630/J612)*AB79</f>
        <v>0</v>
      </c>
      <c r="K693" s="180">
        <f>(K644/K612)*AB75</f>
        <v>221683.24160913113</v>
      </c>
      <c r="L693" s="180">
        <f>(L647/L612)*AB80</f>
        <v>0</v>
      </c>
      <c r="M693" s="180">
        <f t="shared" si="20"/>
        <v>1639996</v>
      </c>
      <c r="N693" s="194" t="s">
        <v>705</v>
      </c>
    </row>
    <row r="694" spans="1:14" ht="12.6" customHeight="1" x14ac:dyDescent="0.25">
      <c r="A694" s="192">
        <v>7180</v>
      </c>
      <c r="B694" s="194" t="s">
        <v>706</v>
      </c>
      <c r="C694" s="180">
        <f>AC71</f>
        <v>1046128.98</v>
      </c>
      <c r="D694" s="180">
        <f>(D615/D612)*AC76</f>
        <v>17399.880818030491</v>
      </c>
      <c r="E694" s="180">
        <f>(E623/E612)*SUM(C694:D694)</f>
        <v>294108.69707941811</v>
      </c>
      <c r="F694" s="180">
        <f>(F624/F612)*AC64</f>
        <v>1131.3604945520585</v>
      </c>
      <c r="G694" s="180">
        <f>(G625/G612)*AC77</f>
        <v>0</v>
      </c>
      <c r="H694" s="180">
        <f>(H628/H612)*AC60</f>
        <v>1299.7203595656968</v>
      </c>
      <c r="I694" s="180">
        <f>(I629/I612)*AC78</f>
        <v>11686.899382199155</v>
      </c>
      <c r="J694" s="180">
        <f>(J630/J612)*AC79</f>
        <v>0</v>
      </c>
      <c r="K694" s="180">
        <f>(K644/K612)*AC75</f>
        <v>41046.411180190771</v>
      </c>
      <c r="L694" s="180">
        <f>(L647/L612)*AC80</f>
        <v>0</v>
      </c>
      <c r="M694" s="180">
        <f t="shared" si="20"/>
        <v>366673</v>
      </c>
      <c r="N694" s="194" t="s">
        <v>707</v>
      </c>
    </row>
    <row r="695" spans="1:14" ht="12.6" customHeight="1" x14ac:dyDescent="0.25">
      <c r="A695" s="192">
        <v>7190</v>
      </c>
      <c r="B695" s="194"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4" t="s">
        <v>708</v>
      </c>
    </row>
    <row r="696" spans="1:14" ht="12.6" customHeight="1" x14ac:dyDescent="0.25">
      <c r="A696" s="192">
        <v>7200</v>
      </c>
      <c r="B696" s="194" t="s">
        <v>709</v>
      </c>
      <c r="C696" s="180">
        <f>AE71</f>
        <v>863357.50999999989</v>
      </c>
      <c r="D696" s="180">
        <f>(D615/D612)*AE76</f>
        <v>80169.406434085002</v>
      </c>
      <c r="E696" s="180">
        <f>(E623/E612)*SUM(C696:D696)</f>
        <v>260923.3113225968</v>
      </c>
      <c r="F696" s="180">
        <f>(F624/F612)*AE64</f>
        <v>610.2559016929473</v>
      </c>
      <c r="G696" s="180">
        <f>(G625/G612)*AE77</f>
        <v>0</v>
      </c>
      <c r="H696" s="180">
        <f>(H628/H612)*AE60</f>
        <v>1215.9980976914073</v>
      </c>
      <c r="I696" s="180">
        <f>(I629/I612)*AE78</f>
        <v>53847.023225290883</v>
      </c>
      <c r="J696" s="180">
        <f>(J630/J612)*AE79</f>
        <v>10992.803876720262</v>
      </c>
      <c r="K696" s="180">
        <f>(K644/K612)*AE75</f>
        <v>28147.275423030515</v>
      </c>
      <c r="L696" s="180">
        <f>(L647/L612)*AE80</f>
        <v>0</v>
      </c>
      <c r="M696" s="180">
        <f t="shared" si="20"/>
        <v>435906</v>
      </c>
      <c r="N696" s="194" t="s">
        <v>710</v>
      </c>
    </row>
    <row r="697" spans="1:14" ht="12.6" customHeight="1" x14ac:dyDescent="0.25">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 customHeight="1" x14ac:dyDescent="0.25">
      <c r="A698" s="192">
        <v>7230</v>
      </c>
      <c r="B698" s="194" t="s">
        <v>713</v>
      </c>
      <c r="C698" s="180">
        <f>AG71</f>
        <v>2739913.66</v>
      </c>
      <c r="D698" s="180">
        <f>(D615/D612)*AG76</f>
        <v>142402.5281761417</v>
      </c>
      <c r="E698" s="180">
        <f>(E623/E612)*SUM(C698:D698)</f>
        <v>797076.87295233982</v>
      </c>
      <c r="F698" s="180">
        <f>(F624/F612)*AG64</f>
        <v>5939.3884032673914</v>
      </c>
      <c r="G698" s="180">
        <f>(G625/G612)*AG77</f>
        <v>43947.580073220597</v>
      </c>
      <c r="H698" s="180">
        <f>(H628/H612)*AG60</f>
        <v>2307.4213708546104</v>
      </c>
      <c r="I698" s="180">
        <f>(I629/I612)*AG78</f>
        <v>128788.73358027717</v>
      </c>
      <c r="J698" s="180">
        <f>(J630/J612)*AG79</f>
        <v>98909.471979469177</v>
      </c>
      <c r="K698" s="180">
        <f>(K644/K612)*AG75</f>
        <v>327396.62409093615</v>
      </c>
      <c r="L698" s="180">
        <f>(L647/L612)*AG80</f>
        <v>253722.51673996309</v>
      </c>
      <c r="M698" s="180">
        <f t="shared" si="20"/>
        <v>1800491</v>
      </c>
      <c r="N698" s="194" t="s">
        <v>714</v>
      </c>
    </row>
    <row r="699" spans="1:14" ht="12.6" customHeight="1" x14ac:dyDescent="0.25">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 customHeight="1" x14ac:dyDescent="0.25">
      <c r="A700" s="192">
        <v>7250</v>
      </c>
      <c r="B700" s="194" t="s">
        <v>716</v>
      </c>
      <c r="C700" s="180">
        <f>AI71</f>
        <v>211814.58</v>
      </c>
      <c r="D700" s="180">
        <f>(D615/D612)*AI76</f>
        <v>0</v>
      </c>
      <c r="E700" s="180">
        <f>(E623/E612)*SUM(C700:D700)</f>
        <v>58575.288778066439</v>
      </c>
      <c r="F700" s="180">
        <f>(F624/F612)*AI64</f>
        <v>1582.1030036804138</v>
      </c>
      <c r="G700" s="180">
        <f>(G625/G612)*AI77</f>
        <v>7059.4529076892823</v>
      </c>
      <c r="H700" s="180">
        <f>(H628/H612)*AI60</f>
        <v>183.19257545085489</v>
      </c>
      <c r="I700" s="180">
        <f>(I629/I612)*AI78</f>
        <v>0</v>
      </c>
      <c r="J700" s="180">
        <f>(J630/J612)*AI79</f>
        <v>0</v>
      </c>
      <c r="K700" s="180">
        <f>(K644/K612)*AI75</f>
        <v>7666.8982556903202</v>
      </c>
      <c r="L700" s="180">
        <f>(L647/L612)*AI80</f>
        <v>23909.358188966522</v>
      </c>
      <c r="M700" s="180">
        <f t="shared" si="20"/>
        <v>98976</v>
      </c>
      <c r="N700" s="194" t="s">
        <v>717</v>
      </c>
    </row>
    <row r="701" spans="1:14" ht="12.6" customHeight="1" x14ac:dyDescent="0.25">
      <c r="A701" s="192">
        <v>7260</v>
      </c>
      <c r="B701" s="194" t="s">
        <v>121</v>
      </c>
      <c r="C701" s="180">
        <f>AJ71</f>
        <v>6112199.1899999985</v>
      </c>
      <c r="D701" s="180">
        <f>(D615/D612)*AJ76</f>
        <v>236815.21310428888</v>
      </c>
      <c r="E701" s="180">
        <f>(E623/E612)*SUM(C701:D701)</f>
        <v>1755758.9856087186</v>
      </c>
      <c r="F701" s="180">
        <f>(F624/F612)*AJ64</f>
        <v>11777.80838278838</v>
      </c>
      <c r="G701" s="180">
        <f>(G625/G612)*AJ77</f>
        <v>0</v>
      </c>
      <c r="H701" s="180">
        <f>(H628/H612)*AJ60</f>
        <v>5581.3939902705415</v>
      </c>
      <c r="I701" s="180">
        <f>(I629/I612)*AJ78</f>
        <v>134266.64338729455</v>
      </c>
      <c r="J701" s="180">
        <f>(J630/J612)*AJ79</f>
        <v>14369.540102062238</v>
      </c>
      <c r="K701" s="180">
        <f>(K644/K612)*AJ75</f>
        <v>171744.52695290398</v>
      </c>
      <c r="L701" s="180">
        <f>(L647/L612)*AJ80</f>
        <v>357666.72481057921</v>
      </c>
      <c r="M701" s="180">
        <f t="shared" si="20"/>
        <v>2687981</v>
      </c>
      <c r="N701" s="194" t="s">
        <v>718</v>
      </c>
    </row>
    <row r="702" spans="1:14" ht="12.6" customHeight="1" x14ac:dyDescent="0.25">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 customHeight="1" x14ac:dyDescent="0.25">
      <c r="A703" s="192">
        <v>7320</v>
      </c>
      <c r="B703" s="194" t="s">
        <v>721</v>
      </c>
      <c r="C703" s="180">
        <f>AL71</f>
        <v>628.26</v>
      </c>
      <c r="D703" s="180">
        <f>(D615/D612)*AL76</f>
        <v>0</v>
      </c>
      <c r="E703" s="180">
        <f>(E623/E612)*SUM(C703:D703)</f>
        <v>173.73927199774454</v>
      </c>
      <c r="F703" s="180">
        <f>(F624/F612)*AL64</f>
        <v>19.463665622288072</v>
      </c>
      <c r="G703" s="180">
        <f>(G625/G612)*AL77</f>
        <v>0</v>
      </c>
      <c r="H703" s="180">
        <f>(H628/H612)*AL60</f>
        <v>0</v>
      </c>
      <c r="I703" s="180">
        <f>(I629/I612)*AL78</f>
        <v>0</v>
      </c>
      <c r="J703" s="180">
        <f>(J630/J612)*AL79</f>
        <v>0</v>
      </c>
      <c r="K703" s="180">
        <f>(K644/K612)*AL75</f>
        <v>131.14818873662114</v>
      </c>
      <c r="L703" s="180">
        <f>(L647/L612)*AL80</f>
        <v>0</v>
      </c>
      <c r="M703" s="180">
        <f t="shared" si="20"/>
        <v>324</v>
      </c>
      <c r="N703" s="194" t="s">
        <v>722</v>
      </c>
    </row>
    <row r="704" spans="1:14" ht="12.6" customHeight="1" x14ac:dyDescent="0.25">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83" ht="12.6" customHeight="1" x14ac:dyDescent="0.25">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83" ht="12.6" customHeight="1" x14ac:dyDescent="0.25">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83" ht="12.6" customHeight="1" x14ac:dyDescent="0.25">
      <c r="A707" s="192">
        <v>7380</v>
      </c>
      <c r="B707" s="194" t="s">
        <v>729</v>
      </c>
      <c r="C707" s="180">
        <f>AP71</f>
        <v>0</v>
      </c>
      <c r="D707" s="180">
        <f>(D615/D612)*AP76</f>
        <v>0</v>
      </c>
      <c r="E707" s="180">
        <f>(E623/E612)*SUM(C707:D707)</f>
        <v>0</v>
      </c>
      <c r="F707" s="180">
        <f>(F624/F612)*AP64</f>
        <v>0</v>
      </c>
      <c r="G707" s="180">
        <f>(G625/G612)*AP77</f>
        <v>0</v>
      </c>
      <c r="H707" s="180">
        <f>(H628/H612)*AP60</f>
        <v>0</v>
      </c>
      <c r="I707" s="180">
        <f>(I629/I612)*AP78</f>
        <v>0</v>
      </c>
      <c r="J707" s="180">
        <f>(J630/J612)*AP79</f>
        <v>0</v>
      </c>
      <c r="K707" s="180">
        <f>(K644/K612)*AP75</f>
        <v>0</v>
      </c>
      <c r="L707" s="180">
        <f>(L647/L612)*AP80</f>
        <v>0</v>
      </c>
      <c r="M707" s="180">
        <f t="shared" si="20"/>
        <v>0</v>
      </c>
      <c r="N707" s="194" t="s">
        <v>730</v>
      </c>
    </row>
    <row r="708" spans="1:83" ht="12.6" customHeight="1" x14ac:dyDescent="0.25">
      <c r="A708" s="192">
        <v>7390</v>
      </c>
      <c r="B708" s="194"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4" t="s">
        <v>732</v>
      </c>
    </row>
    <row r="709" spans="1:83" ht="12.6" customHeight="1" x14ac:dyDescent="0.25">
      <c r="A709" s="192">
        <v>7400</v>
      </c>
      <c r="B709" s="194"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4" t="s">
        <v>734</v>
      </c>
    </row>
    <row r="710" spans="1:83" ht="12.6" customHeight="1" x14ac:dyDescent="0.25">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83" ht="12.6" customHeight="1" x14ac:dyDescent="0.25">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83" ht="12.6" customHeight="1" x14ac:dyDescent="0.25">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83" ht="12.6" customHeight="1" x14ac:dyDescent="0.25">
      <c r="A713" s="192">
        <v>7490</v>
      </c>
      <c r="B713" s="194"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5" t="s">
        <v>741</v>
      </c>
    </row>
    <row r="715" spans="1:83" ht="12.6" customHeight="1" x14ac:dyDescent="0.25">
      <c r="C715" s="180">
        <f>SUM(C614:C647)+SUM(C668:C713)</f>
        <v>43512317.139999993</v>
      </c>
      <c r="D715" s="180">
        <f>SUM(D616:D647)+SUM(D668:D713)</f>
        <v>2016987.6399999997</v>
      </c>
      <c r="E715" s="180">
        <f>SUM(E624:E647)+SUM(E668:E713)</f>
        <v>9426190.9789611883</v>
      </c>
      <c r="F715" s="180">
        <f>SUM(F625:F648)+SUM(F668:F713)</f>
        <v>157814.42454004893</v>
      </c>
      <c r="G715" s="180">
        <f>SUM(G626:G647)+SUM(G668:G713)</f>
        <v>1098590.0729163224</v>
      </c>
      <c r="H715" s="180">
        <f>SUM(H629:H647)+SUM(H668:H713)</f>
        <v>25852.635750323621</v>
      </c>
      <c r="I715" s="180">
        <f>SUM(I630:I647)+SUM(I668:I713)</f>
        <v>852131.77773330291</v>
      </c>
      <c r="J715" s="180">
        <f>SUM(J631:J647)+SUM(J668:J713)</f>
        <v>342821.78098575835</v>
      </c>
      <c r="K715" s="180">
        <f>SUM(K668:K713)</f>
        <v>1926367.0954335646</v>
      </c>
      <c r="L715" s="180">
        <f>SUM(L668:L713)</f>
        <v>1393593.0842952281</v>
      </c>
      <c r="M715" s="180">
        <f>SUM(M668:M713)</f>
        <v>15028740</v>
      </c>
      <c r="N715" s="194" t="s">
        <v>742</v>
      </c>
    </row>
    <row r="716" spans="1:83" ht="12.6" customHeight="1" x14ac:dyDescent="0.25">
      <c r="C716" s="180">
        <f>CE71</f>
        <v>43512317.139999993</v>
      </c>
      <c r="D716" s="180">
        <f>D615</f>
        <v>2016987.6400000001</v>
      </c>
      <c r="E716" s="180">
        <f>E623</f>
        <v>9426190.9789611902</v>
      </c>
      <c r="F716" s="180">
        <f>F624</f>
        <v>157814.4245400489</v>
      </c>
      <c r="G716" s="180">
        <f>G625</f>
        <v>1098590.0729163222</v>
      </c>
      <c r="H716" s="180">
        <f>H628</f>
        <v>25852.635750323632</v>
      </c>
      <c r="I716" s="180">
        <f>I629</f>
        <v>852131.77773330279</v>
      </c>
      <c r="J716" s="180">
        <f>J630</f>
        <v>342821.78098575835</v>
      </c>
      <c r="K716" s="180">
        <f>K644</f>
        <v>1926367.0954335649</v>
      </c>
      <c r="L716" s="180">
        <f>L647</f>
        <v>1393593.0842952279</v>
      </c>
      <c r="M716" s="180">
        <f>C648</f>
        <v>15028741.199999997</v>
      </c>
      <c r="N716" s="194" t="s">
        <v>743</v>
      </c>
    </row>
    <row r="717" spans="1:83" ht="12.6" customHeight="1" x14ac:dyDescent="0.25">
      <c r="O717" s="194"/>
    </row>
    <row r="718" spans="1:83" ht="12.6" customHeight="1" x14ac:dyDescent="0.25">
      <c r="O718" s="194"/>
    </row>
    <row r="719" spans="1:83" ht="12.6" customHeight="1" x14ac:dyDescent="0.25">
      <c r="O719" s="194"/>
    </row>
    <row r="720" spans="1:83" s="197" customFormat="1" ht="12.6" customHeight="1" x14ac:dyDescent="0.25">
      <c r="A720" s="197" t="s">
        <v>744</v>
      </c>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c r="CE720" s="267"/>
    </row>
    <row r="721" spans="1:84" s="199" customFormat="1" ht="12.6" customHeight="1" x14ac:dyDescent="0.25">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1255</v>
      </c>
    </row>
    <row r="722" spans="1:84" s="197" customFormat="1" ht="12.6" customHeight="1" x14ac:dyDescent="0.25">
      <c r="A722" s="198" t="str">
        <f>RIGHT(C83,3)&amp;"*"&amp;RIGHT(C82,4)&amp;"*"&amp;"A"</f>
        <v>206*2017*A</v>
      </c>
      <c r="B722" s="267">
        <f>ROUND(C165,0)</f>
        <v>1117775</v>
      </c>
      <c r="C722" s="267">
        <f>ROUND(C166,0)</f>
        <v>6502</v>
      </c>
      <c r="D722" s="267">
        <f>ROUND(C167,0)</f>
        <v>45049</v>
      </c>
      <c r="E722" s="267">
        <f>ROUND(C168,0)</f>
        <v>1996863</v>
      </c>
      <c r="F722" s="267">
        <f>ROUND(C169,0)</f>
        <v>7622</v>
      </c>
      <c r="G722" s="267">
        <f>ROUND(C170,0)</f>
        <v>911149</v>
      </c>
      <c r="H722" s="267">
        <f>ROUND(C171+C172,0)</f>
        <v>103392</v>
      </c>
      <c r="I722" s="267">
        <f>ROUND(C175,0)</f>
        <v>471918</v>
      </c>
      <c r="J722" s="267">
        <f>ROUND(C176,0)</f>
        <v>115279</v>
      </c>
      <c r="K722" s="267">
        <f>ROUND(C179,0)</f>
        <v>191537</v>
      </c>
      <c r="L722" s="267">
        <f>ROUND(C180,0)</f>
        <v>99489</v>
      </c>
      <c r="M722" s="267">
        <f>ROUND(C183,0)</f>
        <v>59382</v>
      </c>
      <c r="N722" s="267">
        <f>ROUND(C184,0)</f>
        <v>337274</v>
      </c>
      <c r="O722" s="267">
        <f>ROUND(C185,0)</f>
        <v>0</v>
      </c>
      <c r="P722" s="267">
        <f>ROUND(C188,0)</f>
        <v>0</v>
      </c>
      <c r="Q722" s="267">
        <f>ROUND(C189,0)</f>
        <v>5074</v>
      </c>
      <c r="R722" s="267">
        <f>ROUND(B195,0)</f>
        <v>0</v>
      </c>
      <c r="S722" s="267">
        <f>ROUND(C195,0)</f>
        <v>0</v>
      </c>
      <c r="T722" s="267">
        <f>ROUND(D195,0)</f>
        <v>0</v>
      </c>
      <c r="U722" s="267">
        <f>ROUND(B196,0)</f>
        <v>0</v>
      </c>
      <c r="V722" s="267">
        <f>ROUND(C196,0)</f>
        <v>0</v>
      </c>
      <c r="W722" s="267">
        <f>ROUND(D196,0)</f>
        <v>0</v>
      </c>
      <c r="X722" s="267">
        <f>ROUND(B197,0)</f>
        <v>0</v>
      </c>
      <c r="Y722" s="267">
        <f>ROUND(C197,0)</f>
        <v>0</v>
      </c>
      <c r="Z722" s="267">
        <f>ROUND(D197,0)</f>
        <v>0</v>
      </c>
      <c r="AA722" s="267">
        <f>ROUND(B198,0)</f>
        <v>0</v>
      </c>
      <c r="AB722" s="267">
        <f>ROUND(C198,0)</f>
        <v>0</v>
      </c>
      <c r="AC722" s="267">
        <f>ROUND(D198,0)</f>
        <v>0</v>
      </c>
      <c r="AD722" s="267">
        <f>ROUND(B199,0)</f>
        <v>0</v>
      </c>
      <c r="AE722" s="267">
        <f>ROUND(C199,0)</f>
        <v>0</v>
      </c>
      <c r="AF722" s="267">
        <f>ROUND(D199,0)</f>
        <v>0</v>
      </c>
      <c r="AG722" s="267">
        <f>ROUND(B200,0)</f>
        <v>2516912</v>
      </c>
      <c r="AH722" s="267">
        <f>ROUND(C200,0)</f>
        <v>874678</v>
      </c>
      <c r="AI722" s="267">
        <f>ROUND(D200,0)</f>
        <v>397963</v>
      </c>
      <c r="AJ722" s="267">
        <f>ROUND(B201,0)</f>
        <v>0</v>
      </c>
      <c r="AK722" s="267">
        <f>ROUND(C201,0)</f>
        <v>0</v>
      </c>
      <c r="AL722" s="267">
        <f>ROUND(D201,0)</f>
        <v>0</v>
      </c>
      <c r="AM722" s="267">
        <f>ROUND(B202,0)</f>
        <v>56513</v>
      </c>
      <c r="AN722" s="267">
        <f>ROUND(C202,0)</f>
        <v>136736</v>
      </c>
      <c r="AO722" s="267">
        <f>ROUND(D202,0)</f>
        <v>0</v>
      </c>
      <c r="AP722" s="267">
        <f>ROUND(B203,0)</f>
        <v>654845</v>
      </c>
      <c r="AQ722" s="267">
        <f>ROUND(C203,0)</f>
        <v>-589467</v>
      </c>
      <c r="AR722" s="267">
        <f>ROUND(D203,0)</f>
        <v>0</v>
      </c>
      <c r="AS722" s="267"/>
      <c r="AT722" s="267"/>
      <c r="AU722" s="267"/>
      <c r="AV722" s="267">
        <f>ROUND(B209,0)</f>
        <v>0</v>
      </c>
      <c r="AW722" s="267">
        <f>ROUND(C209,0)</f>
        <v>0</v>
      </c>
      <c r="AX722" s="267">
        <f>ROUND(D209,0)</f>
        <v>0</v>
      </c>
      <c r="AY722" s="267">
        <f>ROUND(B210,0)</f>
        <v>0</v>
      </c>
      <c r="AZ722" s="267">
        <f>ROUND(C210,0)</f>
        <v>0</v>
      </c>
      <c r="BA722" s="267">
        <f>ROUND(D210,0)</f>
        <v>0</v>
      </c>
      <c r="BB722" s="267">
        <f>ROUND(B211,0)</f>
        <v>0</v>
      </c>
      <c r="BC722" s="267">
        <f>ROUND(C211,0)</f>
        <v>0</v>
      </c>
      <c r="BD722" s="267">
        <f>ROUND(D211,0)</f>
        <v>0</v>
      </c>
      <c r="BE722" s="267">
        <f>ROUND(B212,0)</f>
        <v>0</v>
      </c>
      <c r="BF722" s="267">
        <f>ROUND(C212,0)</f>
        <v>0</v>
      </c>
      <c r="BG722" s="267">
        <f>ROUND(D212,0)</f>
        <v>0</v>
      </c>
      <c r="BH722" s="267">
        <f>ROUND(B213,0)</f>
        <v>854187</v>
      </c>
      <c r="BI722" s="267">
        <f>ROUND(C213,0)</f>
        <v>640988</v>
      </c>
      <c r="BJ722" s="267">
        <f>ROUND(D213,0)</f>
        <v>397963</v>
      </c>
      <c r="BK722" s="267">
        <f>ROUND(B214,0)</f>
        <v>0</v>
      </c>
      <c r="BL722" s="267">
        <f>ROUND(C214,0)</f>
        <v>0</v>
      </c>
      <c r="BM722" s="267">
        <f>ROUND(D214,0)</f>
        <v>0</v>
      </c>
      <c r="BN722" s="267">
        <f>ROUND(B215,0)</f>
        <v>8117</v>
      </c>
      <c r="BO722" s="267">
        <f>ROUND(C215,0)</f>
        <v>17939</v>
      </c>
      <c r="BP722" s="267">
        <f>ROUND(D215,0)</f>
        <v>0</v>
      </c>
      <c r="BQ722" s="267">
        <f>ROUND(B216,0)</f>
        <v>0</v>
      </c>
      <c r="BR722" s="267">
        <f>ROUND(C216,0)</f>
        <v>0</v>
      </c>
      <c r="BS722" s="267">
        <f>ROUND(D216,0)</f>
        <v>0</v>
      </c>
      <c r="BT722" s="267">
        <f>ROUND(C223,0)</f>
        <v>27235909</v>
      </c>
      <c r="BU722" s="267">
        <f>ROUND(C224,0)</f>
        <v>13484066</v>
      </c>
      <c r="BV722" s="267">
        <f>ROUND(C225,0)</f>
        <v>718036</v>
      </c>
      <c r="BW722" s="267">
        <f>ROUND(C226,0)</f>
        <v>1314246</v>
      </c>
      <c r="BX722" s="267">
        <f>ROUND(C227,0)</f>
        <v>9375317</v>
      </c>
      <c r="BY722" s="267">
        <f>ROUND(C228,0)</f>
        <v>0</v>
      </c>
      <c r="BZ722" s="267">
        <f>ROUND(C231,0)</f>
        <v>1866</v>
      </c>
      <c r="CA722" s="267">
        <f>ROUND(C233,0)</f>
        <v>65580</v>
      </c>
      <c r="CB722" s="267">
        <f>ROUND(C234,0)</f>
        <v>888366</v>
      </c>
      <c r="CC722" s="267">
        <f>ROUND(C238+C239,0)</f>
        <v>381859</v>
      </c>
      <c r="CD722" s="267">
        <f>D221</f>
        <v>2255410.4899999998</v>
      </c>
      <c r="CE722" s="267"/>
    </row>
    <row r="723" spans="1:84" ht="12.6" customHeight="1" x14ac:dyDescent="0.25">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row>
    <row r="724" spans="1:84" s="197" customFormat="1" ht="12.6" customHeight="1" x14ac:dyDescent="0.25">
      <c r="A724" s="197" t="s">
        <v>148</v>
      </c>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row>
    <row r="725" spans="1:84" s="199" customFormat="1" ht="12.6" customHeight="1" x14ac:dyDescent="0.25">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 customHeight="1" x14ac:dyDescent="0.25">
      <c r="A726" s="198" t="str">
        <f>RIGHT(C83,3)&amp;"*"&amp;RIGHT(C82,4)&amp;"*"&amp;"A"</f>
        <v>206*2017*A</v>
      </c>
      <c r="B726" s="267">
        <f>ROUND(C111,0)</f>
        <v>607</v>
      </c>
      <c r="C726" s="267">
        <f>ROUND(C112,0)</f>
        <v>93</v>
      </c>
      <c r="D726" s="267">
        <f>ROUND(C113,0)</f>
        <v>0</v>
      </c>
      <c r="E726" s="267">
        <f>ROUND(C114,0)</f>
        <v>0</v>
      </c>
      <c r="F726" s="267">
        <f>ROUND(D111,0)</f>
        <v>2101</v>
      </c>
      <c r="G726" s="267">
        <f>ROUND(D112,0)</f>
        <v>1323</v>
      </c>
      <c r="H726" s="267">
        <f>ROUND(D113,0)</f>
        <v>0</v>
      </c>
      <c r="I726" s="267">
        <f>ROUND(D114,0)</f>
        <v>0</v>
      </c>
      <c r="J726" s="267">
        <f>ROUND(C116,0)</f>
        <v>0</v>
      </c>
      <c r="K726" s="267">
        <f>ROUND(C117,0)</f>
        <v>0</v>
      </c>
      <c r="L726" s="267">
        <f>ROUND(C118,0)</f>
        <v>20</v>
      </c>
      <c r="M726" s="267">
        <f>ROUND(C119,0)</f>
        <v>0</v>
      </c>
      <c r="N726" s="267">
        <f>ROUND(C120,0)</f>
        <v>0</v>
      </c>
      <c r="O726" s="267">
        <f>ROUND(C121,0)</f>
        <v>0</v>
      </c>
      <c r="P726" s="267">
        <f>ROUND(C122,0)</f>
        <v>0</v>
      </c>
      <c r="Q726" s="267">
        <f>ROUND(C123,0)</f>
        <v>0</v>
      </c>
      <c r="R726" s="267">
        <f>ROUND(C124,0)</f>
        <v>5</v>
      </c>
      <c r="S726" s="267">
        <f>ROUND(C125,0)</f>
        <v>0</v>
      </c>
      <c r="T726" s="267"/>
      <c r="U726" s="267">
        <f>ROUND(C126,0)</f>
        <v>0</v>
      </c>
      <c r="V726" s="267">
        <f>ROUND(C128,0)</f>
        <v>25</v>
      </c>
      <c r="W726" s="267">
        <f>ROUND(C129,0)</f>
        <v>0</v>
      </c>
      <c r="X726" s="267">
        <f>ROUND(B138,0)</f>
        <v>428</v>
      </c>
      <c r="Y726" s="267">
        <f>ROUND(B139,0)</f>
        <v>1535</v>
      </c>
      <c r="Z726" s="267">
        <f>ROUND(B140,0)</f>
        <v>11754</v>
      </c>
      <c r="AA726" s="267">
        <f>ROUND(B141,0)</f>
        <v>10843878</v>
      </c>
      <c r="AB726" s="267">
        <f>ROUND(B142,0)</f>
        <v>41753944</v>
      </c>
      <c r="AC726" s="267">
        <f>ROUND(C138,0)</f>
        <v>105</v>
      </c>
      <c r="AD726" s="267">
        <f>ROUND(C139,0)</f>
        <v>312</v>
      </c>
      <c r="AE726" s="267">
        <f>ROUND(C140,0)</f>
        <v>7594</v>
      </c>
      <c r="AF726" s="267">
        <f>ROUND(C141,0)</f>
        <v>3093768</v>
      </c>
      <c r="AG726" s="267">
        <f>ROUND(C142,0)</f>
        <v>17746851</v>
      </c>
      <c r="AH726" s="267">
        <f>ROUND(D138,0)</f>
        <v>74</v>
      </c>
      <c r="AI726" s="267">
        <f>ROUND(D139,0)</f>
        <v>254</v>
      </c>
      <c r="AJ726" s="267">
        <f>ROUND(D140,0)</f>
        <v>9323</v>
      </c>
      <c r="AK726" s="267">
        <f>ROUND(D141,0)</f>
        <v>2798306</v>
      </c>
      <c r="AL726" s="267">
        <f>ROUND(D142,0)</f>
        <v>27047021</v>
      </c>
      <c r="AM726" s="267">
        <f>ROUND(B144,0)</f>
        <v>50</v>
      </c>
      <c r="AN726" s="267">
        <f>ROUND(B145,0)</f>
        <v>455</v>
      </c>
      <c r="AO726" s="267">
        <f>ROUND(B146,0)</f>
        <v>0</v>
      </c>
      <c r="AP726" s="267">
        <f>ROUND(B147,0)</f>
        <v>458874</v>
      </c>
      <c r="AQ726" s="267">
        <f>ROUND(B148,0)</f>
        <v>0</v>
      </c>
      <c r="AR726" s="267">
        <f>ROUND(C144,0)</f>
        <v>36</v>
      </c>
      <c r="AS726" s="267">
        <f>ROUND(C145,0)</f>
        <v>717</v>
      </c>
      <c r="AT726" s="267">
        <f>ROUND(C146,0)</f>
        <v>0</v>
      </c>
      <c r="AU726" s="267">
        <f>ROUND(C147,0)</f>
        <v>731553</v>
      </c>
      <c r="AV726" s="267">
        <f>ROUND(C148,0)</f>
        <v>0</v>
      </c>
      <c r="AW726" s="267">
        <f>ROUND(D144,0)</f>
        <v>7</v>
      </c>
      <c r="AX726" s="267">
        <f>ROUND(D145,0)</f>
        <v>151</v>
      </c>
      <c r="AY726" s="267">
        <f>ROUND(D146,0)</f>
        <v>0</v>
      </c>
      <c r="AZ726" s="267">
        <f>ROUND(D147,0)</f>
        <v>144479</v>
      </c>
      <c r="BA726" s="267">
        <f>ROUND(D148,0)</f>
        <v>0</v>
      </c>
      <c r="BB726" s="267">
        <f>ROUND(B150,0)</f>
        <v>0</v>
      </c>
      <c r="BC726" s="267">
        <f>ROUND(B151,0)</f>
        <v>0</v>
      </c>
      <c r="BD726" s="267">
        <f>ROUND(B152,0)</f>
        <v>0</v>
      </c>
      <c r="BE726" s="267">
        <f>ROUND(B153,0)</f>
        <v>0</v>
      </c>
      <c r="BF726" s="267">
        <f>ROUND(B154,0)</f>
        <v>0</v>
      </c>
      <c r="BG726" s="267">
        <f>ROUND(C150,0)</f>
        <v>0</v>
      </c>
      <c r="BH726" s="267">
        <f>ROUND(C151,0)</f>
        <v>0</v>
      </c>
      <c r="BI726" s="267">
        <f>ROUND(C152,0)</f>
        <v>0</v>
      </c>
      <c r="BJ726" s="267">
        <f>ROUND(C153,0)</f>
        <v>0</v>
      </c>
      <c r="BK726" s="267">
        <f>ROUND(C154,0)</f>
        <v>0</v>
      </c>
      <c r="BL726" s="267">
        <f>ROUND(D150,0)</f>
        <v>0</v>
      </c>
      <c r="BM726" s="267">
        <f>ROUND(D151,0)</f>
        <v>0</v>
      </c>
      <c r="BN726" s="267">
        <f>ROUND(D152,0)</f>
        <v>0</v>
      </c>
      <c r="BO726" s="267">
        <f>ROUND(D153,0)</f>
        <v>0</v>
      </c>
      <c r="BP726" s="267">
        <f>ROUND(D154,0)</f>
        <v>0</v>
      </c>
      <c r="BQ726" s="267">
        <f>ROUND(B157,0)</f>
        <v>3589927</v>
      </c>
      <c r="BR726" s="267">
        <f>ROUND(C157,0)</f>
        <v>4122301</v>
      </c>
      <c r="BS726" s="267"/>
      <c r="BT726" s="267"/>
      <c r="BU726" s="267"/>
      <c r="BV726" s="267"/>
      <c r="BW726" s="267"/>
      <c r="BX726" s="267"/>
      <c r="BY726" s="267"/>
      <c r="BZ726" s="267"/>
      <c r="CA726" s="267"/>
      <c r="CB726" s="267"/>
      <c r="CC726" s="267"/>
      <c r="CD726" s="267"/>
      <c r="CE726" s="267"/>
    </row>
    <row r="727" spans="1:84" ht="12.6" customHeight="1" x14ac:dyDescent="0.25">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row>
    <row r="728" spans="1:84" s="197" customFormat="1" ht="12.6" customHeight="1" x14ac:dyDescent="0.25">
      <c r="A728" s="197" t="s">
        <v>895</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c r="CE728" s="267"/>
    </row>
    <row r="729" spans="1:84" s="199" customFormat="1" ht="12.6" customHeight="1" x14ac:dyDescent="0.25">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 customHeight="1" x14ac:dyDescent="0.25">
      <c r="A730" s="198" t="str">
        <f>RIGHT(C83,3)&amp;"*"&amp;RIGHT(C82,4)&amp;"*"&amp;"A"</f>
        <v>206*2017*A</v>
      </c>
      <c r="B730" s="267">
        <f>ROUND(C250,0)</f>
        <v>7898764</v>
      </c>
      <c r="C730" s="267">
        <f>ROUND(C251,0)</f>
        <v>0</v>
      </c>
      <c r="D730" s="267">
        <f>ROUND(C252,0)</f>
        <v>15900942</v>
      </c>
      <c r="E730" s="267">
        <f>ROUND(C253,0)</f>
        <v>8877954</v>
      </c>
      <c r="F730" s="267">
        <f>ROUND(C254,0)</f>
        <v>0</v>
      </c>
      <c r="G730" s="267">
        <f>ROUND(C255,0)</f>
        <v>-2230114</v>
      </c>
      <c r="H730" s="267">
        <f>ROUND(C256,0)</f>
        <v>0</v>
      </c>
      <c r="I730" s="267">
        <f>ROUND(C257,0)</f>
        <v>1088470</v>
      </c>
      <c r="J730" s="267">
        <f>ROUND(C258,0)</f>
        <v>0</v>
      </c>
      <c r="K730" s="267">
        <f>ROUND(C259,0)</f>
        <v>0</v>
      </c>
      <c r="L730" s="267">
        <f>ROUND(C262,0)</f>
        <v>0</v>
      </c>
      <c r="M730" s="267">
        <f>ROUND(C263,0)</f>
        <v>0</v>
      </c>
      <c r="N730" s="267">
        <f>ROUND(C264,0)</f>
        <v>0</v>
      </c>
      <c r="O730" s="267">
        <f>ROUND(C267,0)</f>
        <v>0</v>
      </c>
      <c r="P730" s="267">
        <f>ROUND(C268,0)</f>
        <v>0</v>
      </c>
      <c r="Q730" s="267">
        <f>ROUND(C269,0)</f>
        <v>0</v>
      </c>
      <c r="R730" s="267">
        <f>ROUND(C270,0)</f>
        <v>0</v>
      </c>
      <c r="S730" s="267">
        <f>ROUND(C271,0)</f>
        <v>0</v>
      </c>
      <c r="T730" s="267">
        <f>ROUND(C272,0)</f>
        <v>2993627</v>
      </c>
      <c r="U730" s="267">
        <f>ROUND(C273,0)</f>
        <v>193249</v>
      </c>
      <c r="V730" s="267">
        <f>ROUND(C274,0)</f>
        <v>65378</v>
      </c>
      <c r="W730" s="267">
        <f>ROUND(C275,0)</f>
        <v>0</v>
      </c>
      <c r="X730" s="267">
        <f>ROUND(C276,0)</f>
        <v>1123268</v>
      </c>
      <c r="Y730" s="267">
        <f>ROUND(C279,0)</f>
        <v>0</v>
      </c>
      <c r="Z730" s="267">
        <f>ROUND(C280,0)</f>
        <v>0</v>
      </c>
      <c r="AA730" s="267">
        <f>ROUND(C281,0)</f>
        <v>0</v>
      </c>
      <c r="AB730" s="267">
        <f>ROUND(C282,0)</f>
        <v>10211362</v>
      </c>
      <c r="AC730" s="267">
        <f>ROUND(C286,0)</f>
        <v>0</v>
      </c>
      <c r="AD730" s="267">
        <f>ROUND(C287,0)</f>
        <v>0</v>
      </c>
      <c r="AE730" s="267">
        <f>ROUND(C288,0)</f>
        <v>0</v>
      </c>
      <c r="AF730" s="267">
        <f>ROUND(C289,0)</f>
        <v>0</v>
      </c>
      <c r="AG730" s="267">
        <f>ROUND(C304,0)</f>
        <v>0</v>
      </c>
      <c r="AH730" s="267">
        <f>ROUND(C305,0)</f>
        <v>590610</v>
      </c>
      <c r="AI730" s="267">
        <f>ROUND(C306,0)</f>
        <v>1565941</v>
      </c>
      <c r="AJ730" s="267">
        <f>ROUND(C307,0)</f>
        <v>877376</v>
      </c>
      <c r="AK730" s="267">
        <f>ROUND(C308,0)</f>
        <v>0</v>
      </c>
      <c r="AL730" s="267">
        <f>ROUND(C309,0)</f>
        <v>2580220</v>
      </c>
      <c r="AM730" s="267">
        <f>ROUND(C310,0)</f>
        <v>0</v>
      </c>
      <c r="AN730" s="267">
        <f>ROUND(C311,0)</f>
        <v>0</v>
      </c>
      <c r="AO730" s="267">
        <f>ROUND(C312,0)</f>
        <v>0</v>
      </c>
      <c r="AP730" s="267">
        <f>ROUND(C313,0)</f>
        <v>82556</v>
      </c>
      <c r="AQ730" s="267">
        <f>ROUND(C316,0)</f>
        <v>0</v>
      </c>
      <c r="AR730" s="267">
        <f>ROUND(C317,0)</f>
        <v>0</v>
      </c>
      <c r="AS730" s="267">
        <f>ROUND(C318,0)</f>
        <v>0</v>
      </c>
      <c r="AT730" s="267">
        <f>ROUND(C321,0)</f>
        <v>0</v>
      </c>
      <c r="AU730" s="267">
        <f>ROUND(C322,0)</f>
        <v>0</v>
      </c>
      <c r="AV730" s="267">
        <f>ROUND(C323,0)</f>
        <v>0</v>
      </c>
      <c r="AW730" s="267">
        <f>ROUND(C324,0)</f>
        <v>166779</v>
      </c>
      <c r="AX730" s="267">
        <f>ROUND(C325,0)</f>
        <v>0</v>
      </c>
      <c r="AY730" s="267">
        <f>ROUND(C326,0)</f>
        <v>0</v>
      </c>
      <c r="AZ730" s="267">
        <f>ROUND(C327,0)</f>
        <v>0</v>
      </c>
      <c r="BA730" s="267">
        <f>ROUND(C328,0)</f>
        <v>0</v>
      </c>
      <c r="BB730" s="267">
        <f>ROUND(C332,0)</f>
        <v>20339531</v>
      </c>
      <c r="BC730" s="267"/>
      <c r="BD730" s="267"/>
      <c r="BE730" s="267">
        <f>ROUND(C337,0)</f>
        <v>0</v>
      </c>
      <c r="BF730" s="267">
        <f>ROUND(C336,0)</f>
        <v>0</v>
      </c>
      <c r="BG730" s="267"/>
      <c r="BH730" s="267"/>
      <c r="BI730" s="267">
        <f>ROUND(CE60,2)</f>
        <v>186.3</v>
      </c>
      <c r="BJ730" s="267">
        <f>ROUND(C359,0)</f>
        <v>18070859</v>
      </c>
      <c r="BK730" s="267">
        <f>ROUND(C360,0)</f>
        <v>86547816</v>
      </c>
      <c r="BL730" s="267">
        <f>ROUND(C364,0)</f>
        <v>51408856</v>
      </c>
      <c r="BM730" s="267">
        <f>ROUND(C365,0)</f>
        <v>953946</v>
      </c>
      <c r="BN730" s="267">
        <f>ROUND(C366,0)</f>
        <v>1100577</v>
      </c>
      <c r="BO730" s="267">
        <f>ROUND(C370,0)</f>
        <v>471589</v>
      </c>
      <c r="BP730" s="267">
        <f>ROUND(C371,0)</f>
        <v>0</v>
      </c>
      <c r="BQ730" s="267">
        <f>ROUND(C378,0)</f>
        <v>15931039</v>
      </c>
      <c r="BR730" s="267">
        <f>ROUND(C379,0)</f>
        <v>4188353</v>
      </c>
      <c r="BS730" s="267">
        <f>ROUND(C380,0)</f>
        <v>2897778</v>
      </c>
      <c r="BT730" s="267">
        <f>ROUND(C381,0)</f>
        <v>5140933</v>
      </c>
      <c r="BU730" s="267">
        <f>ROUND(C382,0)</f>
        <v>623781</v>
      </c>
      <c r="BV730" s="267">
        <f>ROUND(C383,0)</f>
        <v>12129268</v>
      </c>
      <c r="BW730" s="267">
        <f>ROUND(C384,0)</f>
        <v>1603145</v>
      </c>
      <c r="BX730" s="267">
        <f>ROUND(C385,0)</f>
        <v>587197</v>
      </c>
      <c r="BY730" s="267">
        <f>ROUND(C386,0)</f>
        <v>291026</v>
      </c>
      <c r="BZ730" s="267">
        <f>ROUND(C387,0)</f>
        <v>396656</v>
      </c>
      <c r="CA730" s="267">
        <f>ROUND(C388,0)</f>
        <v>5074</v>
      </c>
      <c r="CB730" s="267">
        <f>C363</f>
        <v>2255410.4899999998</v>
      </c>
      <c r="CC730" s="267">
        <f>ROUND(C389,0)</f>
        <v>189655</v>
      </c>
      <c r="CD730" s="267">
        <f>ROUND(C392,0)</f>
        <v>59610</v>
      </c>
      <c r="CE730" s="267">
        <f>ROUND(C394,0)</f>
        <v>0</v>
      </c>
      <c r="CF730" s="197">
        <f>ROUND(C395,0)</f>
        <v>0</v>
      </c>
    </row>
    <row r="731" spans="1:84" ht="12.6" customHeight="1" x14ac:dyDescent="0.25">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row>
    <row r="732" spans="1:84" s="197" customFormat="1" ht="12.6" customHeight="1" x14ac:dyDescent="0.25">
      <c r="A732" s="197" t="s">
        <v>979</v>
      </c>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c r="CE732" s="267"/>
    </row>
    <row r="733" spans="1:84" s="199" customFormat="1" ht="12.6" customHeight="1" x14ac:dyDescent="0.25">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 customHeight="1" x14ac:dyDescent="0.25">
      <c r="A734" s="198" t="str">
        <f>RIGHT($C$83,3)&amp;"*"&amp;RIGHT($C$82,4)&amp;"*"&amp;C$55&amp;"*"&amp;"A"</f>
        <v>206*2017*6010*A</v>
      </c>
      <c r="B734" s="267">
        <f>ROUND(C59,0)</f>
        <v>0</v>
      </c>
      <c r="C734" s="267">
        <f>ROUND(C60,2)</f>
        <v>0</v>
      </c>
      <c r="D734" s="267">
        <f>ROUND(C61,0)</f>
        <v>0</v>
      </c>
      <c r="E734" s="267">
        <f>ROUND(C62,0)</f>
        <v>0</v>
      </c>
      <c r="F734" s="267">
        <f>ROUND(C63,0)</f>
        <v>0</v>
      </c>
      <c r="G734" s="267">
        <f>ROUND(C64,0)</f>
        <v>0</v>
      </c>
      <c r="H734" s="267">
        <f>ROUND(C65,0)</f>
        <v>0</v>
      </c>
      <c r="I734" s="267">
        <f>ROUND(C66,0)</f>
        <v>0</v>
      </c>
      <c r="J734" s="267">
        <f>ROUND(C67,0)</f>
        <v>0</v>
      </c>
      <c r="K734" s="267">
        <f>ROUND(C68,0)</f>
        <v>0</v>
      </c>
      <c r="L734" s="267">
        <f>ROUND(C69,0)</f>
        <v>0</v>
      </c>
      <c r="M734" s="267">
        <f>ROUND(C70,0)</f>
        <v>0</v>
      </c>
      <c r="N734" s="267">
        <f>ROUND(C75,0)</f>
        <v>0</v>
      </c>
      <c r="O734" s="267">
        <f>ROUND(C73,0)</f>
        <v>0</v>
      </c>
      <c r="P734" s="267">
        <f>IF(C76&gt;0,ROUND(C76,0),0)</f>
        <v>0</v>
      </c>
      <c r="Q734" s="267">
        <f>IF(C77&gt;0,ROUND(C77,0),0)</f>
        <v>0</v>
      </c>
      <c r="R734" s="267">
        <f>IF(C78&gt;0,ROUND(C78,0),0)</f>
        <v>0</v>
      </c>
      <c r="S734" s="267">
        <f>IF(C79&gt;0,ROUND(C79,0),0)</f>
        <v>0</v>
      </c>
      <c r="T734" s="267">
        <f>IF(C80&gt;0,ROUND(C80,2),0)</f>
        <v>0</v>
      </c>
      <c r="U734" s="267"/>
      <c r="V734" s="267"/>
      <c r="W734" s="267"/>
      <c r="X734" s="267"/>
      <c r="Y734" s="267">
        <f>IF(M668&lt;&gt;0,ROUND(M668,0),0)</f>
        <v>0</v>
      </c>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c r="CE734" s="267"/>
    </row>
    <row r="735" spans="1:84" ht="12.6" customHeight="1" x14ac:dyDescent="0.25">
      <c r="A735" s="205" t="str">
        <f>RIGHT($C$83,3)&amp;"*"&amp;RIGHT($C$82,4)&amp;"*"&amp;D$55&amp;"*"&amp;"A"</f>
        <v>206*2017*6030*A</v>
      </c>
      <c r="B735" s="267">
        <f>ROUND(D59,0)</f>
        <v>0</v>
      </c>
      <c r="C735" s="269">
        <f>ROUND(D60,2)</f>
        <v>0</v>
      </c>
      <c r="D735" s="267">
        <f>ROUND(D61,0)</f>
        <v>0</v>
      </c>
      <c r="E735" s="267">
        <f>ROUND(D62,0)</f>
        <v>0</v>
      </c>
      <c r="F735" s="267">
        <f>ROUND(D63,0)</f>
        <v>0</v>
      </c>
      <c r="G735" s="267">
        <f>ROUND(D64,0)</f>
        <v>0</v>
      </c>
      <c r="H735" s="267">
        <f>ROUND(D65,0)</f>
        <v>0</v>
      </c>
      <c r="I735" s="267">
        <f>ROUND(D66,0)</f>
        <v>0</v>
      </c>
      <c r="J735" s="267">
        <f>ROUND(D67,0)</f>
        <v>4476</v>
      </c>
      <c r="K735" s="267">
        <f>ROUND(D68,0)</f>
        <v>0</v>
      </c>
      <c r="L735" s="267">
        <f>ROUND(D69,0)</f>
        <v>0</v>
      </c>
      <c r="M735" s="267">
        <f>ROUND(D70,0)</f>
        <v>0</v>
      </c>
      <c r="N735" s="267">
        <f>ROUND(D75,0)</f>
        <v>0</v>
      </c>
      <c r="O735" s="267">
        <f>ROUND(D73,0)</f>
        <v>0</v>
      </c>
      <c r="P735" s="267">
        <f>IF(D76&gt;0,ROUND(D76,0),0)</f>
        <v>0</v>
      </c>
      <c r="Q735" s="267">
        <f>IF(D77&gt;0,ROUND(D77,0),0)</f>
        <v>0</v>
      </c>
      <c r="R735" s="267">
        <f>IF(D78&gt;0,ROUND(D78,0),0)</f>
        <v>0</v>
      </c>
      <c r="S735" s="267">
        <f>IF(D79&gt;0,ROUND(D79,0),0)</f>
        <v>0</v>
      </c>
      <c r="T735" s="269">
        <f>IF(D80&gt;0,ROUND(D80,2),0)</f>
        <v>0</v>
      </c>
      <c r="U735" s="267"/>
      <c r="V735" s="268"/>
      <c r="W735" s="267"/>
      <c r="X735" s="267"/>
      <c r="Y735" s="267">
        <f t="shared" ref="Y735:Y779" si="21">IF(M669&lt;&gt;0,ROUND(M669,0),0)</f>
        <v>1238</v>
      </c>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row>
    <row r="736" spans="1:84" ht="12.6" customHeight="1" x14ac:dyDescent="0.25">
      <c r="A736" s="205" t="str">
        <f>RIGHT($C$83,3)&amp;"*"&amp;RIGHT($C$82,4)&amp;"*"&amp;E$55&amp;"*"&amp;"A"</f>
        <v>206*2017*6070*A</v>
      </c>
      <c r="B736" s="267">
        <f>ROUND(E59,0)</f>
        <v>2101</v>
      </c>
      <c r="C736" s="269">
        <f>ROUND(E60,2)</f>
        <v>23.93</v>
      </c>
      <c r="D736" s="267">
        <f>ROUND(E61,0)</f>
        <v>2162551</v>
      </c>
      <c r="E736" s="267">
        <f>ROUND(E62,0)</f>
        <v>569172</v>
      </c>
      <c r="F736" s="267">
        <f>ROUND(E63,0)</f>
        <v>0</v>
      </c>
      <c r="G736" s="267">
        <f>ROUND(E64,0)</f>
        <v>114949</v>
      </c>
      <c r="H736" s="267">
        <f>ROUND(E65,0)</f>
        <v>300</v>
      </c>
      <c r="I736" s="267">
        <f>ROUND(E66,0)</f>
        <v>344640</v>
      </c>
      <c r="J736" s="267">
        <f>ROUND(E67,0)</f>
        <v>50477</v>
      </c>
      <c r="K736" s="267">
        <f>ROUND(E68,0)</f>
        <v>12882</v>
      </c>
      <c r="L736" s="267">
        <f>ROUND(E69,0)</f>
        <v>727</v>
      </c>
      <c r="M736" s="267">
        <f>ROUND(E70,0)</f>
        <v>0</v>
      </c>
      <c r="N736" s="267">
        <f>ROUND(E75,0)</f>
        <v>10381227</v>
      </c>
      <c r="O736" s="267">
        <f>ROUND(E73,0)</f>
        <v>8967125</v>
      </c>
      <c r="P736" s="267">
        <f>IF(E76&gt;0,ROUND(E76,0),0)</f>
        <v>12031</v>
      </c>
      <c r="Q736" s="267">
        <f>IF(E77&gt;0,ROUND(E77,0),0)</f>
        <v>10536</v>
      </c>
      <c r="R736" s="267">
        <f>IF(E78&gt;0,ROUND(E78,0),0)</f>
        <v>4252</v>
      </c>
      <c r="S736" s="267">
        <f>IF(E79&gt;0,ROUND(E79,0),0)</f>
        <v>54244</v>
      </c>
      <c r="T736" s="269">
        <f>IF(E80&gt;0,ROUND(E80,2),0)</f>
        <v>89.85</v>
      </c>
      <c r="U736" s="267"/>
      <c r="V736" s="268"/>
      <c r="W736" s="267"/>
      <c r="X736" s="267"/>
      <c r="Y736" s="267">
        <f t="shared" si="21"/>
        <v>3205241</v>
      </c>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row>
    <row r="737" spans="1:83" ht="12.6" customHeight="1" x14ac:dyDescent="0.25">
      <c r="A737" s="205" t="str">
        <f>RIGHT($C$83,3)&amp;"*"&amp;RIGHT($C$82,4)&amp;"*"&amp;F$55&amp;"*"&amp;"A"</f>
        <v>206*2017*6100*A</v>
      </c>
      <c r="B737" s="267">
        <f>ROUND(F59,0)</f>
        <v>0</v>
      </c>
      <c r="C737" s="269">
        <f>ROUND(F60,2)</f>
        <v>0</v>
      </c>
      <c r="D737" s="267">
        <f>ROUND(F61,0)</f>
        <v>0</v>
      </c>
      <c r="E737" s="267">
        <f>ROUND(F62,0)</f>
        <v>0</v>
      </c>
      <c r="F737" s="267">
        <f>ROUND(F63,0)</f>
        <v>0</v>
      </c>
      <c r="G737" s="267">
        <f>ROUND(F64,0)</f>
        <v>0</v>
      </c>
      <c r="H737" s="267">
        <f>ROUND(F65,0)</f>
        <v>0</v>
      </c>
      <c r="I737" s="267">
        <f>ROUND(F66,0)</f>
        <v>0</v>
      </c>
      <c r="J737" s="267">
        <f>ROUND(F67,0)</f>
        <v>0</v>
      </c>
      <c r="K737" s="267">
        <f>ROUND(F68,0)</f>
        <v>0</v>
      </c>
      <c r="L737" s="267">
        <f>ROUND(F69,0)</f>
        <v>0</v>
      </c>
      <c r="M737" s="267">
        <f>ROUND(F70,0)</f>
        <v>0</v>
      </c>
      <c r="N737" s="267">
        <f>ROUND(F75,0)</f>
        <v>0</v>
      </c>
      <c r="O737" s="267">
        <f>ROUND(F73,0)</f>
        <v>0</v>
      </c>
      <c r="P737" s="267">
        <f>IF(F76&gt;0,ROUND(F76,0),0)</f>
        <v>0</v>
      </c>
      <c r="Q737" s="267">
        <f>IF(F77&gt;0,ROUND(F77,0),0)</f>
        <v>0</v>
      </c>
      <c r="R737" s="267">
        <f>IF(F78&gt;0,ROUND(F78,0),0)</f>
        <v>0</v>
      </c>
      <c r="S737" s="267">
        <f>IF(F79&gt;0,ROUND(F79,0),0)</f>
        <v>0</v>
      </c>
      <c r="T737" s="269">
        <f>IF(F80&gt;0,ROUND(F80,2),0)</f>
        <v>0</v>
      </c>
      <c r="U737" s="267"/>
      <c r="V737" s="268"/>
      <c r="W737" s="267"/>
      <c r="X737" s="267"/>
      <c r="Y737" s="267">
        <f t="shared" si="21"/>
        <v>0</v>
      </c>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c r="BD737" s="268"/>
      <c r="BE737" s="268"/>
      <c r="BF737" s="268"/>
      <c r="BG737" s="268"/>
      <c r="BH737" s="268"/>
      <c r="BI737" s="268"/>
      <c r="BJ737" s="268"/>
      <c r="BK737" s="268"/>
      <c r="BL737" s="268"/>
      <c r="BM737" s="268"/>
      <c r="BN737" s="268"/>
      <c r="BO737" s="268"/>
      <c r="BP737" s="268"/>
      <c r="BQ737" s="268"/>
      <c r="BR737" s="268"/>
      <c r="BS737" s="268"/>
      <c r="BT737" s="268"/>
      <c r="BU737" s="268"/>
      <c r="BV737" s="268"/>
      <c r="BW737" s="268"/>
      <c r="BX737" s="268"/>
      <c r="BY737" s="268"/>
      <c r="BZ737" s="268"/>
      <c r="CA737" s="268"/>
      <c r="CB737" s="268"/>
      <c r="CC737" s="268"/>
      <c r="CD737" s="268"/>
      <c r="CE737" s="268"/>
    </row>
    <row r="738" spans="1:83" ht="12.6" customHeight="1" x14ac:dyDescent="0.25">
      <c r="A738" s="205" t="str">
        <f>RIGHT($C$83,3)&amp;"*"&amp;RIGHT($C$82,4)&amp;"*"&amp;G$55&amp;"*"&amp;"A"</f>
        <v>206*2017*6120*A</v>
      </c>
      <c r="B738" s="267">
        <f>ROUND(G59,0)</f>
        <v>0</v>
      </c>
      <c r="C738" s="269">
        <f>ROUND(G60,2)</f>
        <v>0</v>
      </c>
      <c r="D738" s="267">
        <f>ROUND(G61,0)</f>
        <v>0</v>
      </c>
      <c r="E738" s="267">
        <f>ROUND(G62,0)</f>
        <v>0</v>
      </c>
      <c r="F738" s="267">
        <f>ROUND(G63,0)</f>
        <v>0</v>
      </c>
      <c r="G738" s="267">
        <f>ROUND(G64,0)</f>
        <v>0</v>
      </c>
      <c r="H738" s="267">
        <f>ROUND(G65,0)</f>
        <v>0</v>
      </c>
      <c r="I738" s="267">
        <f>ROUND(G66,0)</f>
        <v>0</v>
      </c>
      <c r="J738" s="267">
        <f>ROUND(G67,0)</f>
        <v>0</v>
      </c>
      <c r="K738" s="267">
        <f>ROUND(G68,0)</f>
        <v>0</v>
      </c>
      <c r="L738" s="267">
        <f>ROUND(G69,0)</f>
        <v>0</v>
      </c>
      <c r="M738" s="267">
        <f>ROUND(G70,0)</f>
        <v>0</v>
      </c>
      <c r="N738" s="267">
        <f>ROUND(G75,0)</f>
        <v>0</v>
      </c>
      <c r="O738" s="267">
        <f>ROUND(G73,0)</f>
        <v>0</v>
      </c>
      <c r="P738" s="267">
        <f>IF(G76&gt;0,ROUND(G76,0),0)</f>
        <v>0</v>
      </c>
      <c r="Q738" s="267">
        <f>IF(G77&gt;0,ROUND(G77,0),0)</f>
        <v>0</v>
      </c>
      <c r="R738" s="267">
        <f>IF(G78&gt;0,ROUND(G78,0),0)</f>
        <v>0</v>
      </c>
      <c r="S738" s="267">
        <f>IF(G79&gt;0,ROUND(G79,0),0)</f>
        <v>0</v>
      </c>
      <c r="T738" s="269">
        <f>IF(G80&gt;0,ROUND(G80,2),0)</f>
        <v>0</v>
      </c>
      <c r="U738" s="267"/>
      <c r="V738" s="268"/>
      <c r="W738" s="267"/>
      <c r="X738" s="267"/>
      <c r="Y738" s="267">
        <f t="shared" si="21"/>
        <v>0</v>
      </c>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c r="BD738" s="268"/>
      <c r="BE738" s="268"/>
      <c r="BF738" s="268"/>
      <c r="BG738" s="268"/>
      <c r="BH738" s="268"/>
      <c r="BI738" s="268"/>
      <c r="BJ738" s="268"/>
      <c r="BK738" s="268"/>
      <c r="BL738" s="268"/>
      <c r="BM738" s="268"/>
      <c r="BN738" s="268"/>
      <c r="BO738" s="268"/>
      <c r="BP738" s="268"/>
      <c r="BQ738" s="268"/>
      <c r="BR738" s="268"/>
      <c r="BS738" s="268"/>
      <c r="BT738" s="268"/>
      <c r="BU738" s="268"/>
      <c r="BV738" s="268"/>
      <c r="BW738" s="268"/>
      <c r="BX738" s="268"/>
      <c r="BY738" s="268"/>
      <c r="BZ738" s="268"/>
      <c r="CA738" s="268"/>
      <c r="CB738" s="268"/>
      <c r="CC738" s="268"/>
      <c r="CD738" s="268"/>
      <c r="CE738" s="268"/>
    </row>
    <row r="739" spans="1:83" ht="12.6" customHeight="1" x14ac:dyDescent="0.25">
      <c r="A739" s="205" t="str">
        <f>RIGHT($C$83,3)&amp;"*"&amp;RIGHT($C$82,4)&amp;"*"&amp;H$55&amp;"*"&amp;"A"</f>
        <v>206*2017*6140*A</v>
      </c>
      <c r="B739" s="267">
        <f>ROUND(H59,0)</f>
        <v>0</v>
      </c>
      <c r="C739" s="269">
        <f>ROUND(H60,2)</f>
        <v>0</v>
      </c>
      <c r="D739" s="267">
        <f>ROUND(H61,0)</f>
        <v>0</v>
      </c>
      <c r="E739" s="267">
        <f>ROUND(H62,0)</f>
        <v>0</v>
      </c>
      <c r="F739" s="267">
        <f>ROUND(H63,0)</f>
        <v>0</v>
      </c>
      <c r="G739" s="267">
        <f>ROUND(H64,0)</f>
        <v>0</v>
      </c>
      <c r="H739" s="267">
        <f>ROUND(H65,0)</f>
        <v>0</v>
      </c>
      <c r="I739" s="267">
        <f>ROUND(H66,0)</f>
        <v>0</v>
      </c>
      <c r="J739" s="267">
        <f>ROUND(H67,0)</f>
        <v>0</v>
      </c>
      <c r="K739" s="267">
        <f>ROUND(H68,0)</f>
        <v>0</v>
      </c>
      <c r="L739" s="267">
        <f>ROUND(H69,0)</f>
        <v>0</v>
      </c>
      <c r="M739" s="267">
        <f>ROUND(H70,0)</f>
        <v>0</v>
      </c>
      <c r="N739" s="267">
        <f>ROUND(H75,0)</f>
        <v>0</v>
      </c>
      <c r="O739" s="267">
        <f>ROUND(H73,0)</f>
        <v>0</v>
      </c>
      <c r="P739" s="267">
        <f>IF(H76&gt;0,ROUND(H76,0),0)</f>
        <v>0</v>
      </c>
      <c r="Q739" s="267">
        <f>IF(H77&gt;0,ROUND(H77,0),0)</f>
        <v>0</v>
      </c>
      <c r="R739" s="267">
        <f>IF(H78&gt;0,ROUND(H78,0),0)</f>
        <v>0</v>
      </c>
      <c r="S739" s="267">
        <f>IF(H79&gt;0,ROUND(H79,0),0)</f>
        <v>0</v>
      </c>
      <c r="T739" s="269">
        <f>IF(H80&gt;0,ROUND(H80,2),0)</f>
        <v>0</v>
      </c>
      <c r="U739" s="267"/>
      <c r="V739" s="268"/>
      <c r="W739" s="267"/>
      <c r="X739" s="267"/>
      <c r="Y739" s="267">
        <f t="shared" si="21"/>
        <v>0</v>
      </c>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row>
    <row r="740" spans="1:83" ht="12.6" customHeight="1" x14ac:dyDescent="0.25">
      <c r="A740" s="205" t="str">
        <f>RIGHT($C$83,3)&amp;"*"&amp;RIGHT($C$82,4)&amp;"*"&amp;I$55&amp;"*"&amp;"A"</f>
        <v>206*2017*6150*A</v>
      </c>
      <c r="B740" s="267">
        <f>ROUND(I59,0)</f>
        <v>0</v>
      </c>
      <c r="C740" s="269">
        <f>ROUND(I60,2)</f>
        <v>0</v>
      </c>
      <c r="D740" s="267">
        <f>ROUND(I61,0)</f>
        <v>0</v>
      </c>
      <c r="E740" s="267">
        <f>ROUND(I62,0)</f>
        <v>0</v>
      </c>
      <c r="F740" s="267">
        <f>ROUND(I63,0)</f>
        <v>0</v>
      </c>
      <c r="G740" s="267">
        <f>ROUND(I64,0)</f>
        <v>0</v>
      </c>
      <c r="H740" s="267">
        <f>ROUND(I65,0)</f>
        <v>0</v>
      </c>
      <c r="I740" s="267">
        <f>ROUND(I66,0)</f>
        <v>0</v>
      </c>
      <c r="J740" s="267">
        <f>ROUND(I67,0)</f>
        <v>0</v>
      </c>
      <c r="K740" s="267">
        <f>ROUND(I68,0)</f>
        <v>0</v>
      </c>
      <c r="L740" s="267">
        <f>ROUND(I69,0)</f>
        <v>0</v>
      </c>
      <c r="M740" s="267">
        <f>ROUND(I70,0)</f>
        <v>0</v>
      </c>
      <c r="N740" s="267">
        <f>ROUND(I75,0)</f>
        <v>0</v>
      </c>
      <c r="O740" s="267">
        <f>ROUND(I73,0)</f>
        <v>0</v>
      </c>
      <c r="P740" s="267">
        <f>IF(I76&gt;0,ROUND(I76,0),0)</f>
        <v>0</v>
      </c>
      <c r="Q740" s="267">
        <f>IF(I77&gt;0,ROUND(I77,0),0)</f>
        <v>0</v>
      </c>
      <c r="R740" s="267">
        <f>IF(I78&gt;0,ROUND(I78,0),0)</f>
        <v>0</v>
      </c>
      <c r="S740" s="267">
        <f>IF(I79&gt;0,ROUND(I79,0),0)</f>
        <v>0</v>
      </c>
      <c r="T740" s="269">
        <f>IF(I80&gt;0,ROUND(I80,2),0)</f>
        <v>0</v>
      </c>
      <c r="U740" s="267"/>
      <c r="V740" s="268"/>
      <c r="W740" s="267"/>
      <c r="X740" s="267"/>
      <c r="Y740" s="267">
        <f t="shared" si="21"/>
        <v>0</v>
      </c>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row>
    <row r="741" spans="1:83" ht="12.6" customHeight="1" x14ac:dyDescent="0.25">
      <c r="A741" s="205" t="str">
        <f>RIGHT($C$83,3)&amp;"*"&amp;RIGHT($C$82,4)&amp;"*"&amp;J$55&amp;"*"&amp;"A"</f>
        <v>206*2017*6170*A</v>
      </c>
      <c r="B741" s="267">
        <f>ROUND(J59,0)</f>
        <v>0</v>
      </c>
      <c r="C741" s="269">
        <f>ROUND(J60,2)</f>
        <v>0</v>
      </c>
      <c r="D741" s="267">
        <f>ROUND(J61,0)</f>
        <v>0</v>
      </c>
      <c r="E741" s="267">
        <f>ROUND(J62,0)</f>
        <v>0</v>
      </c>
      <c r="F741" s="267">
        <f>ROUND(J63,0)</f>
        <v>0</v>
      </c>
      <c r="G741" s="267">
        <f>ROUND(J64,0)</f>
        <v>0</v>
      </c>
      <c r="H741" s="267">
        <f>ROUND(J65,0)</f>
        <v>0</v>
      </c>
      <c r="I741" s="267">
        <f>ROUND(J66,0)</f>
        <v>0</v>
      </c>
      <c r="J741" s="267">
        <f>ROUND(J67,0)</f>
        <v>0</v>
      </c>
      <c r="K741" s="267">
        <f>ROUND(J68,0)</f>
        <v>0</v>
      </c>
      <c r="L741" s="267">
        <f>ROUND(J69,0)</f>
        <v>0</v>
      </c>
      <c r="M741" s="267">
        <f>ROUND(J70,0)</f>
        <v>0</v>
      </c>
      <c r="N741" s="267">
        <f>ROUND(J75,0)</f>
        <v>0</v>
      </c>
      <c r="O741" s="267">
        <f>ROUND(J73,0)</f>
        <v>0</v>
      </c>
      <c r="P741" s="267">
        <f>IF(J76&gt;0,ROUND(J76,0),0)</f>
        <v>0</v>
      </c>
      <c r="Q741" s="267">
        <f>IF(J77&gt;0,ROUND(J77,0),0)</f>
        <v>0</v>
      </c>
      <c r="R741" s="267">
        <f>IF(J78&gt;0,ROUND(J78,0),0)</f>
        <v>0</v>
      </c>
      <c r="S741" s="267">
        <f>IF(J79&gt;0,ROUND(J79,0),0)</f>
        <v>0</v>
      </c>
      <c r="T741" s="269">
        <f>IF(J80&gt;0,ROUND(J80,2),0)</f>
        <v>0</v>
      </c>
      <c r="U741" s="267"/>
      <c r="V741" s="268"/>
      <c r="W741" s="267"/>
      <c r="X741" s="267"/>
      <c r="Y741" s="267">
        <f t="shared" si="21"/>
        <v>0</v>
      </c>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row>
    <row r="742" spans="1:83" ht="12.6" customHeight="1" x14ac:dyDescent="0.25">
      <c r="A742" s="205" t="str">
        <f>RIGHT($C$83,3)&amp;"*"&amp;RIGHT($C$82,4)&amp;"*"&amp;K$55&amp;"*"&amp;"A"</f>
        <v>206*2017*6200*A</v>
      </c>
      <c r="B742" s="267">
        <f>ROUND(K59,0)</f>
        <v>0</v>
      </c>
      <c r="C742" s="269">
        <f>ROUND(K60,2)</f>
        <v>0</v>
      </c>
      <c r="D742" s="267">
        <f>ROUND(K61,0)</f>
        <v>0</v>
      </c>
      <c r="E742" s="267">
        <f>ROUND(K62,0)</f>
        <v>0</v>
      </c>
      <c r="F742" s="267">
        <f>ROUND(K63,0)</f>
        <v>0</v>
      </c>
      <c r="G742" s="267">
        <f>ROUND(K64,0)</f>
        <v>0</v>
      </c>
      <c r="H742" s="267">
        <f>ROUND(K65,0)</f>
        <v>0</v>
      </c>
      <c r="I742" s="267">
        <f>ROUND(K66,0)</f>
        <v>0</v>
      </c>
      <c r="J742" s="267">
        <f>ROUND(K67,0)</f>
        <v>0</v>
      </c>
      <c r="K742" s="267">
        <f>ROUND(K68,0)</f>
        <v>0</v>
      </c>
      <c r="L742" s="267">
        <f>ROUND(K69,0)</f>
        <v>0</v>
      </c>
      <c r="M742" s="267">
        <f>ROUND(K70,0)</f>
        <v>0</v>
      </c>
      <c r="N742" s="267">
        <f>ROUND(K75,0)</f>
        <v>0</v>
      </c>
      <c r="O742" s="267">
        <f>ROUND(K73,0)</f>
        <v>0</v>
      </c>
      <c r="P742" s="267">
        <f>IF(K76&gt;0,ROUND(K76,0),0)</f>
        <v>0</v>
      </c>
      <c r="Q742" s="267">
        <f>IF(K77&gt;0,ROUND(K77,0),0)</f>
        <v>0</v>
      </c>
      <c r="R742" s="267">
        <f>IF(K78&gt;0,ROUND(K78,0),0)</f>
        <v>0</v>
      </c>
      <c r="S742" s="267">
        <f>IF(K79&gt;0,ROUND(K79,0),0)</f>
        <v>0</v>
      </c>
      <c r="T742" s="269">
        <f>IF(K80&gt;0,ROUND(K80,2),0)</f>
        <v>0</v>
      </c>
      <c r="U742" s="267"/>
      <c r="V742" s="268"/>
      <c r="W742" s="267"/>
      <c r="X742" s="267"/>
      <c r="Y742" s="267">
        <f t="shared" si="21"/>
        <v>0</v>
      </c>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row>
    <row r="743" spans="1:83" ht="12.6" customHeight="1" x14ac:dyDescent="0.25">
      <c r="A743" s="205" t="str">
        <f>RIGHT($C$83,3)&amp;"*"&amp;RIGHT($C$82,4)&amp;"*"&amp;L$55&amp;"*"&amp;"A"</f>
        <v>206*2017*6210*A</v>
      </c>
      <c r="B743" s="267">
        <f>ROUND(L59,0)</f>
        <v>1323</v>
      </c>
      <c r="C743" s="269">
        <f>ROUND(L60,2)</f>
        <v>0</v>
      </c>
      <c r="D743" s="267">
        <f>ROUND(L61,0)</f>
        <v>0</v>
      </c>
      <c r="E743" s="267">
        <f>ROUND(L62,0)</f>
        <v>0</v>
      </c>
      <c r="F743" s="267">
        <f>ROUND(L63,0)</f>
        <v>30</v>
      </c>
      <c r="G743" s="267">
        <f>ROUND(L64,0)</f>
        <v>0</v>
      </c>
      <c r="H743" s="267">
        <f>ROUND(L65,0)</f>
        <v>0</v>
      </c>
      <c r="I743" s="267">
        <f>ROUND(L66,0)</f>
        <v>1525</v>
      </c>
      <c r="J743" s="267">
        <f>ROUND(L67,0)</f>
        <v>0</v>
      </c>
      <c r="K743" s="267">
        <f>ROUND(L68,0)</f>
        <v>0</v>
      </c>
      <c r="L743" s="267">
        <f>ROUND(L69,0)</f>
        <v>0</v>
      </c>
      <c r="M743" s="267">
        <f>ROUND(L70,0)</f>
        <v>0</v>
      </c>
      <c r="N743" s="267">
        <f>ROUND(L75,0)</f>
        <v>1334907</v>
      </c>
      <c r="O743" s="267">
        <f>ROUND(L73,0)</f>
        <v>1334907</v>
      </c>
      <c r="P743" s="267">
        <f>IF(L76&gt;0,ROUND(L76,0),0)</f>
        <v>0</v>
      </c>
      <c r="Q743" s="267">
        <f>IF(L77&gt;0,ROUND(L77,0),0)</f>
        <v>0</v>
      </c>
      <c r="R743" s="267">
        <f>IF(L78&gt;0,ROUND(L78,0),0)</f>
        <v>0</v>
      </c>
      <c r="S743" s="267">
        <f>IF(L79&gt;0,ROUND(L79,0),0)</f>
        <v>0</v>
      </c>
      <c r="T743" s="269">
        <f>IF(L80&gt;0,ROUND(L80,2),0)</f>
        <v>0</v>
      </c>
      <c r="U743" s="267"/>
      <c r="V743" s="268"/>
      <c r="W743" s="267"/>
      <c r="X743" s="267"/>
      <c r="Y743" s="267">
        <f t="shared" si="21"/>
        <v>25010</v>
      </c>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row>
    <row r="744" spans="1:83" ht="12.6" customHeight="1" x14ac:dyDescent="0.25">
      <c r="A744" s="205" t="str">
        <f>RIGHT($C$83,3)&amp;"*"&amp;RIGHT($C$82,4)&amp;"*"&amp;M$55&amp;"*"&amp;"A"</f>
        <v>206*2017*6330*A</v>
      </c>
      <c r="B744" s="267">
        <f>ROUND(M59,0)</f>
        <v>0</v>
      </c>
      <c r="C744" s="269">
        <f>ROUND(M60,2)</f>
        <v>0</v>
      </c>
      <c r="D744" s="267">
        <f>ROUND(M61,0)</f>
        <v>0</v>
      </c>
      <c r="E744" s="267">
        <f>ROUND(M62,0)</f>
        <v>0</v>
      </c>
      <c r="F744" s="267">
        <f>ROUND(M63,0)</f>
        <v>0</v>
      </c>
      <c r="G744" s="267">
        <f>ROUND(M64,0)</f>
        <v>0</v>
      </c>
      <c r="H744" s="267">
        <f>ROUND(M65,0)</f>
        <v>0</v>
      </c>
      <c r="I744" s="267">
        <f>ROUND(M66,0)</f>
        <v>0</v>
      </c>
      <c r="J744" s="267">
        <f>ROUND(M67,0)</f>
        <v>0</v>
      </c>
      <c r="K744" s="267">
        <f>ROUND(M68,0)</f>
        <v>0</v>
      </c>
      <c r="L744" s="267">
        <f>ROUND(M69,0)</f>
        <v>0</v>
      </c>
      <c r="M744" s="267">
        <f>ROUND(M70,0)</f>
        <v>0</v>
      </c>
      <c r="N744" s="267">
        <f>ROUND(M75,0)</f>
        <v>0</v>
      </c>
      <c r="O744" s="267">
        <f>ROUND(M73,0)</f>
        <v>0</v>
      </c>
      <c r="P744" s="267">
        <f>IF(M76&gt;0,ROUND(M76,0),0)</f>
        <v>0</v>
      </c>
      <c r="Q744" s="267">
        <f>IF(M77&gt;0,ROUND(M77,0),0)</f>
        <v>0</v>
      </c>
      <c r="R744" s="267">
        <f>IF(M78&gt;0,ROUND(M78,0),0)</f>
        <v>0</v>
      </c>
      <c r="S744" s="267">
        <f>IF(M79&gt;0,ROUND(M79,0),0)</f>
        <v>0</v>
      </c>
      <c r="T744" s="269">
        <f>IF(M80&gt;0,ROUND(M80,2),0)</f>
        <v>0</v>
      </c>
      <c r="U744" s="267"/>
      <c r="V744" s="268"/>
      <c r="W744" s="267"/>
      <c r="X744" s="267"/>
      <c r="Y744" s="267">
        <f t="shared" si="21"/>
        <v>0</v>
      </c>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row>
    <row r="745" spans="1:83" ht="12.6" customHeight="1" x14ac:dyDescent="0.25">
      <c r="A745" s="205" t="str">
        <f>RIGHT($C$83,3)&amp;"*"&amp;RIGHT($C$82,4)&amp;"*"&amp;N$55&amp;"*"&amp;"A"</f>
        <v>206*2017*6400*A</v>
      </c>
      <c r="B745" s="267">
        <f>ROUND(N59,0)</f>
        <v>0</v>
      </c>
      <c r="C745" s="269">
        <f>ROUND(N60,2)</f>
        <v>0.17</v>
      </c>
      <c r="D745" s="267">
        <f>ROUND(N61,0)</f>
        <v>2141</v>
      </c>
      <c r="E745" s="267">
        <f>ROUND(N62,0)</f>
        <v>1480</v>
      </c>
      <c r="F745" s="267">
        <f>ROUND(N63,0)</f>
        <v>734403</v>
      </c>
      <c r="G745" s="267">
        <f>ROUND(N64,0)</f>
        <v>0</v>
      </c>
      <c r="H745" s="267">
        <f>ROUND(N65,0)</f>
        <v>0</v>
      </c>
      <c r="I745" s="267">
        <f>ROUND(N66,0)</f>
        <v>0</v>
      </c>
      <c r="J745" s="267">
        <f>ROUND(N67,0)</f>
        <v>0</v>
      </c>
      <c r="K745" s="267">
        <f>ROUND(N68,0)</f>
        <v>0</v>
      </c>
      <c r="L745" s="267">
        <f>ROUND(N69,0)</f>
        <v>0</v>
      </c>
      <c r="M745" s="267">
        <f>ROUND(N70,0)</f>
        <v>0</v>
      </c>
      <c r="N745" s="267">
        <f>ROUND(N75,0)</f>
        <v>895529</v>
      </c>
      <c r="O745" s="267">
        <f>ROUND(N73,0)</f>
        <v>0</v>
      </c>
      <c r="P745" s="267">
        <f>IF(N76&gt;0,ROUND(N76,0),0)</f>
        <v>0</v>
      </c>
      <c r="Q745" s="267">
        <f>IF(N77&gt;0,ROUND(N77,0),0)</f>
        <v>0</v>
      </c>
      <c r="R745" s="267">
        <f>IF(N78&gt;0,ROUND(N78,0),0)</f>
        <v>0</v>
      </c>
      <c r="S745" s="267">
        <f>IF(N79&gt;0,ROUND(N79,0),0)</f>
        <v>0</v>
      </c>
      <c r="T745" s="269">
        <f>IF(N80&gt;0,ROUND(N80,2),0)</f>
        <v>0</v>
      </c>
      <c r="U745" s="267"/>
      <c r="V745" s="268"/>
      <c r="W745" s="267"/>
      <c r="X745" s="267"/>
      <c r="Y745" s="267">
        <f t="shared" si="21"/>
        <v>220609</v>
      </c>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row>
    <row r="746" spans="1:83" ht="12.6" customHeight="1" x14ac:dyDescent="0.25">
      <c r="A746" s="205" t="str">
        <f>RIGHT($C$83,3)&amp;"*"&amp;RIGHT($C$82,4)&amp;"*"&amp;O$55&amp;"*"&amp;"A"</f>
        <v>206*2017*7010*A</v>
      </c>
      <c r="B746" s="267">
        <f>ROUND(O59,0)</f>
        <v>0</v>
      </c>
      <c r="C746" s="269">
        <f>ROUND(O60,2)</f>
        <v>0</v>
      </c>
      <c r="D746" s="267">
        <f>ROUND(O61,0)</f>
        <v>0</v>
      </c>
      <c r="E746" s="267">
        <f>ROUND(O62,0)</f>
        <v>0</v>
      </c>
      <c r="F746" s="267">
        <f>ROUND(O63,0)</f>
        <v>0</v>
      </c>
      <c r="G746" s="267">
        <f>ROUND(O64,0)</f>
        <v>0</v>
      </c>
      <c r="H746" s="267">
        <f>ROUND(O65,0)</f>
        <v>0</v>
      </c>
      <c r="I746" s="267">
        <f>ROUND(O66,0)</f>
        <v>0</v>
      </c>
      <c r="J746" s="267">
        <f>ROUND(O67,0)</f>
        <v>0</v>
      </c>
      <c r="K746" s="267">
        <f>ROUND(O68,0)</f>
        <v>0</v>
      </c>
      <c r="L746" s="267">
        <f>ROUND(O69,0)</f>
        <v>0</v>
      </c>
      <c r="M746" s="267">
        <f>ROUND(O70,0)</f>
        <v>0</v>
      </c>
      <c r="N746" s="267">
        <f>ROUND(O75,0)</f>
        <v>0</v>
      </c>
      <c r="O746" s="267">
        <f>ROUND(O73,0)</f>
        <v>0</v>
      </c>
      <c r="P746" s="267">
        <f>IF(O76&gt;0,ROUND(O76,0),0)</f>
        <v>0</v>
      </c>
      <c r="Q746" s="267">
        <f>IF(O77&gt;0,ROUND(O77,0),0)</f>
        <v>0</v>
      </c>
      <c r="R746" s="267">
        <f>IF(O78&gt;0,ROUND(O78,0),0)</f>
        <v>0</v>
      </c>
      <c r="S746" s="267">
        <f>IF(O79&gt;0,ROUND(O79,0),0)</f>
        <v>0</v>
      </c>
      <c r="T746" s="269">
        <f>IF(O80&gt;0,ROUND(O80,2),0)</f>
        <v>0</v>
      </c>
      <c r="U746" s="267"/>
      <c r="V746" s="268"/>
      <c r="W746" s="267"/>
      <c r="X746" s="267"/>
      <c r="Y746" s="267">
        <f t="shared" si="21"/>
        <v>0</v>
      </c>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row>
    <row r="747" spans="1:83" ht="12.6" customHeight="1" x14ac:dyDescent="0.25">
      <c r="A747" s="205" t="str">
        <f>RIGHT($C$83,3)&amp;"*"&amp;RIGHT($C$82,4)&amp;"*"&amp;P$55&amp;"*"&amp;"A"</f>
        <v>206*2017*7020*A</v>
      </c>
      <c r="B747" s="267">
        <f>ROUND(P59,0)</f>
        <v>63076</v>
      </c>
      <c r="C747" s="269">
        <f>ROUND(P60,2)</f>
        <v>10.15</v>
      </c>
      <c r="D747" s="267">
        <f>ROUND(P61,0)</f>
        <v>688958</v>
      </c>
      <c r="E747" s="267">
        <f>ROUND(P62,0)</f>
        <v>191129</v>
      </c>
      <c r="F747" s="267">
        <f>ROUND(P63,0)</f>
        <v>2271</v>
      </c>
      <c r="G747" s="267">
        <f>ROUND(P64,0)</f>
        <v>554892</v>
      </c>
      <c r="H747" s="267">
        <f>ROUND(P65,0)</f>
        <v>0</v>
      </c>
      <c r="I747" s="267">
        <f>ROUND(P66,0)</f>
        <v>50910</v>
      </c>
      <c r="J747" s="267">
        <f>ROUND(P67,0)</f>
        <v>97840</v>
      </c>
      <c r="K747" s="267">
        <f>ROUND(P68,0)</f>
        <v>7777</v>
      </c>
      <c r="L747" s="267">
        <f>ROUND(P69,0)</f>
        <v>10276</v>
      </c>
      <c r="M747" s="267">
        <f>ROUND(P70,0)</f>
        <v>0</v>
      </c>
      <c r="N747" s="267">
        <f>ROUND(P75,0)</f>
        <v>6026258</v>
      </c>
      <c r="O747" s="267">
        <f>ROUND(P73,0)</f>
        <v>653721</v>
      </c>
      <c r="P747" s="267">
        <f>IF(P76&gt;0,ROUND(P76,0),0)</f>
        <v>3224</v>
      </c>
      <c r="Q747" s="267">
        <f>IF(P77&gt;0,ROUND(P77,0),0)</f>
        <v>0</v>
      </c>
      <c r="R747" s="267">
        <f>IF(P78&gt;0,ROUND(P78,0),0)</f>
        <v>1308</v>
      </c>
      <c r="S747" s="267">
        <f>IF(P79&gt;0,ROUND(P79,0),0)</f>
        <v>25157</v>
      </c>
      <c r="T747" s="269">
        <f>IF(P80&gt;0,ROUND(P80,2),0)</f>
        <v>14.36</v>
      </c>
      <c r="U747" s="267"/>
      <c r="V747" s="268"/>
      <c r="W747" s="267"/>
      <c r="X747" s="267"/>
      <c r="Y747" s="267">
        <f t="shared" si="21"/>
        <v>827899</v>
      </c>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row>
    <row r="748" spans="1:83" ht="12.6" customHeight="1" x14ac:dyDescent="0.25">
      <c r="A748" s="205" t="str">
        <f>RIGHT($C$83,3)&amp;"*"&amp;RIGHT($C$82,4)&amp;"*"&amp;Q$55&amp;"*"&amp;"A"</f>
        <v>206*2017*7030*A</v>
      </c>
      <c r="B748" s="267">
        <f>ROUND(Q59,0)</f>
        <v>26698</v>
      </c>
      <c r="C748" s="269">
        <f>ROUND(Q60,2)</f>
        <v>2.67</v>
      </c>
      <c r="D748" s="267">
        <f>ROUND(Q61,0)</f>
        <v>262140</v>
      </c>
      <c r="E748" s="267">
        <f>ROUND(Q62,0)</f>
        <v>61561</v>
      </c>
      <c r="F748" s="267">
        <f>ROUND(Q63,0)</f>
        <v>0</v>
      </c>
      <c r="G748" s="267">
        <f>ROUND(Q64,0)</f>
        <v>1583</v>
      </c>
      <c r="H748" s="267">
        <f>ROUND(Q65,0)</f>
        <v>0</v>
      </c>
      <c r="I748" s="267">
        <f>ROUND(Q66,0)</f>
        <v>16626</v>
      </c>
      <c r="J748" s="267">
        <f>ROUND(Q67,0)</f>
        <v>0</v>
      </c>
      <c r="K748" s="267">
        <f>ROUND(Q68,0)</f>
        <v>0</v>
      </c>
      <c r="L748" s="267">
        <f>ROUND(Q69,0)</f>
        <v>0</v>
      </c>
      <c r="M748" s="267">
        <f>ROUND(Q70,0)</f>
        <v>0</v>
      </c>
      <c r="N748" s="267">
        <f>ROUND(Q75,0)</f>
        <v>609597</v>
      </c>
      <c r="O748" s="267">
        <f>ROUND(Q73,0)</f>
        <v>73376</v>
      </c>
      <c r="P748" s="267">
        <f>IF(Q76&gt;0,ROUND(Q76,0),0)</f>
        <v>0</v>
      </c>
      <c r="Q748" s="267">
        <f>IF(Q77&gt;0,ROUND(Q77,0),0)</f>
        <v>0</v>
      </c>
      <c r="R748" s="267">
        <f>IF(Q78&gt;0,ROUND(Q78,0),0)</f>
        <v>0</v>
      </c>
      <c r="S748" s="267">
        <f>IF(Q79&gt;0,ROUND(Q79,0),0)</f>
        <v>3290</v>
      </c>
      <c r="T748" s="269">
        <f>IF(Q80&gt;0,ROUND(Q80,2),0)</f>
        <v>9.7799999999999994</v>
      </c>
      <c r="U748" s="267"/>
      <c r="V748" s="268"/>
      <c r="W748" s="267"/>
      <c r="X748" s="267"/>
      <c r="Y748" s="267">
        <f t="shared" si="21"/>
        <v>166546</v>
      </c>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row>
    <row r="749" spans="1:83" ht="12.6" customHeight="1" x14ac:dyDescent="0.25">
      <c r="A749" s="205" t="str">
        <f>RIGHT($C$83,3)&amp;"*"&amp;RIGHT($C$82,4)&amp;"*"&amp;R$55&amp;"*"&amp;"A"</f>
        <v>206*2017*7040*A</v>
      </c>
      <c r="B749" s="267">
        <f>ROUND(R59,0)</f>
        <v>50127</v>
      </c>
      <c r="C749" s="269">
        <f>ROUND(R60,2)</f>
        <v>0</v>
      </c>
      <c r="D749" s="267">
        <f>ROUND(R61,0)</f>
        <v>0</v>
      </c>
      <c r="E749" s="267">
        <f>ROUND(R62,0)</f>
        <v>0</v>
      </c>
      <c r="F749" s="267">
        <f>ROUND(R63,0)</f>
        <v>466204</v>
      </c>
      <c r="G749" s="267">
        <f>ROUND(R64,0)</f>
        <v>17040</v>
      </c>
      <c r="H749" s="267">
        <f>ROUND(R65,0)</f>
        <v>0</v>
      </c>
      <c r="I749" s="267">
        <f>ROUND(R66,0)</f>
        <v>-6617</v>
      </c>
      <c r="J749" s="267">
        <f>ROUND(R67,0)</f>
        <v>4</v>
      </c>
      <c r="K749" s="267">
        <f>ROUND(R68,0)</f>
        <v>0</v>
      </c>
      <c r="L749" s="267">
        <f>ROUND(R69,0)</f>
        <v>48</v>
      </c>
      <c r="M749" s="267">
        <f>ROUND(R70,0)</f>
        <v>0</v>
      </c>
      <c r="N749" s="267">
        <f>ROUND(R75,0)</f>
        <v>1542378</v>
      </c>
      <c r="O749" s="267">
        <f>ROUND(R73,0)</f>
        <v>206006</v>
      </c>
      <c r="P749" s="267">
        <f>IF(R76&gt;0,ROUND(R76,0),0)</f>
        <v>37</v>
      </c>
      <c r="Q749" s="267">
        <f>IF(R77&gt;0,ROUND(R77,0),0)</f>
        <v>0</v>
      </c>
      <c r="R749" s="267">
        <f>IF(R78&gt;0,ROUND(R78,0),0)</f>
        <v>15</v>
      </c>
      <c r="S749" s="267">
        <f>IF(R79&gt;0,ROUND(R79,0),0)</f>
        <v>0</v>
      </c>
      <c r="T749" s="269">
        <f>IF(R80&gt;0,ROUND(R80,2),0)</f>
        <v>0</v>
      </c>
      <c r="U749" s="267"/>
      <c r="V749" s="268"/>
      <c r="W749" s="267"/>
      <c r="X749" s="267"/>
      <c r="Y749" s="267">
        <f t="shared" si="21"/>
        <v>162248</v>
      </c>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row>
    <row r="750" spans="1:83" ht="12.6" customHeight="1" x14ac:dyDescent="0.25">
      <c r="A750" s="205" t="str">
        <f>RIGHT($C$83,3)&amp;"*"&amp;RIGHT($C$82,4)&amp;"*"&amp;S$55&amp;"*"&amp;"A"</f>
        <v>206*2017*7050*A</v>
      </c>
      <c r="B750" s="267"/>
      <c r="C750" s="269">
        <f>ROUND(S60,2)</f>
        <v>1.48</v>
      </c>
      <c r="D750" s="267">
        <f>ROUND(S61,0)</f>
        <v>49907</v>
      </c>
      <c r="E750" s="267">
        <f>ROUND(S62,0)</f>
        <v>15416</v>
      </c>
      <c r="F750" s="267">
        <f>ROUND(S63,0)</f>
        <v>0</v>
      </c>
      <c r="G750" s="267">
        <f>ROUND(S64,0)</f>
        <v>2443</v>
      </c>
      <c r="H750" s="267">
        <f>ROUND(S65,0)</f>
        <v>0</v>
      </c>
      <c r="I750" s="267">
        <f>ROUND(S66,0)</f>
        <v>0</v>
      </c>
      <c r="J750" s="267">
        <f>ROUND(S67,0)</f>
        <v>332</v>
      </c>
      <c r="K750" s="267">
        <f>ROUND(S68,0)</f>
        <v>0</v>
      </c>
      <c r="L750" s="267">
        <f>ROUND(S69,0)</f>
        <v>51</v>
      </c>
      <c r="M750" s="267">
        <f>ROUND(S70,0)</f>
        <v>0</v>
      </c>
      <c r="N750" s="267">
        <f>ROUND(S75,0)</f>
        <v>0</v>
      </c>
      <c r="O750" s="267">
        <f>ROUND(S73,0)</f>
        <v>0</v>
      </c>
      <c r="P750" s="267">
        <f>IF(S76&gt;0,ROUND(S76,0),0)</f>
        <v>2737</v>
      </c>
      <c r="Q750" s="267">
        <f>IF(S77&gt;0,ROUND(S77,0),0)</f>
        <v>0</v>
      </c>
      <c r="R750" s="267">
        <f>IF(S78&gt;0,ROUND(S78,0),0)</f>
        <v>682</v>
      </c>
      <c r="S750" s="267">
        <f>IF(S79&gt;0,ROUND(S79,0),0)</f>
        <v>0</v>
      </c>
      <c r="T750" s="269">
        <f>IF(S80&gt;0,ROUND(S80,2),0)</f>
        <v>0</v>
      </c>
      <c r="U750" s="267"/>
      <c r="V750" s="268"/>
      <c r="W750" s="267"/>
      <c r="X750" s="267"/>
      <c r="Y750" s="267">
        <f t="shared" si="21"/>
        <v>112802</v>
      </c>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row>
    <row r="751" spans="1:83" ht="12.6" customHeight="1" x14ac:dyDescent="0.25">
      <c r="A751" s="205" t="str">
        <f>RIGHT($C$83,3)&amp;"*"&amp;RIGHT($C$82,4)&amp;"*"&amp;T$55&amp;"*"&amp;"A"</f>
        <v>206*2017*7060*A</v>
      </c>
      <c r="B751" s="267"/>
      <c r="C751" s="269">
        <f>ROUND(T60,2)</f>
        <v>9.5399999999999991</v>
      </c>
      <c r="D751" s="267">
        <f>ROUND(T61,0)</f>
        <v>781599</v>
      </c>
      <c r="E751" s="267">
        <f>ROUND(T62,0)</f>
        <v>236206</v>
      </c>
      <c r="F751" s="267">
        <f>ROUND(T63,0)</f>
        <v>0</v>
      </c>
      <c r="G751" s="267">
        <f>ROUND(T64,0)</f>
        <v>20146</v>
      </c>
      <c r="H751" s="267">
        <f>ROUND(T65,0)</f>
        <v>0</v>
      </c>
      <c r="I751" s="267">
        <f>ROUND(T66,0)</f>
        <v>13875</v>
      </c>
      <c r="J751" s="267">
        <f>ROUND(T67,0)</f>
        <v>0</v>
      </c>
      <c r="K751" s="267">
        <f>ROUND(T68,0)</f>
        <v>0</v>
      </c>
      <c r="L751" s="267">
        <f>ROUND(T69,0)</f>
        <v>1376</v>
      </c>
      <c r="M751" s="267">
        <f>ROUND(T70,0)</f>
        <v>0</v>
      </c>
      <c r="N751" s="267">
        <f>ROUND(T75,0)</f>
        <v>997538</v>
      </c>
      <c r="O751" s="267">
        <f>ROUND(T73,0)</f>
        <v>2004</v>
      </c>
      <c r="P751" s="267">
        <f>IF(T76&gt;0,ROUND(T76,0),0)</f>
        <v>0</v>
      </c>
      <c r="Q751" s="267">
        <f>IF(T77&gt;0,ROUND(T77,0),0)</f>
        <v>0</v>
      </c>
      <c r="R751" s="267">
        <f>IF(T78&gt;0,ROUND(T78,0),0)</f>
        <v>0</v>
      </c>
      <c r="S751" s="267">
        <f>IF(T79&gt;0,ROUND(T79,0),0)</f>
        <v>0</v>
      </c>
      <c r="T751" s="269">
        <f>IF(T80&gt;0,ROUND(T80,2),0)</f>
        <v>18.47</v>
      </c>
      <c r="U751" s="267"/>
      <c r="V751" s="268"/>
      <c r="W751" s="267"/>
      <c r="X751" s="267"/>
      <c r="Y751" s="267">
        <f t="shared" si="21"/>
        <v>414995</v>
      </c>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row>
    <row r="752" spans="1:83" ht="12.6" customHeight="1" x14ac:dyDescent="0.25">
      <c r="A752" s="205" t="str">
        <f>RIGHT($C$83,3)&amp;"*"&amp;RIGHT($C$82,4)&amp;"*"&amp;U$55&amp;"*"&amp;"A"</f>
        <v>206*2017*7070*A</v>
      </c>
      <c r="B752" s="267">
        <f>ROUND(U59,0)</f>
        <v>65973</v>
      </c>
      <c r="C752" s="269">
        <f>ROUND(U60,2)</f>
        <v>0</v>
      </c>
      <c r="D752" s="267">
        <f>ROUND(U61,0)</f>
        <v>0</v>
      </c>
      <c r="E752" s="267">
        <f>ROUND(U62,0)</f>
        <v>0</v>
      </c>
      <c r="F752" s="267">
        <f>ROUND(U63,0)</f>
        <v>0</v>
      </c>
      <c r="G752" s="267">
        <f>ROUND(U64,0)</f>
        <v>41933</v>
      </c>
      <c r="H752" s="267">
        <f>ROUND(U65,0)</f>
        <v>0</v>
      </c>
      <c r="I752" s="267">
        <f>ROUND(U66,0)</f>
        <v>1744038</v>
      </c>
      <c r="J752" s="267">
        <f>ROUND(U67,0)</f>
        <v>120</v>
      </c>
      <c r="K752" s="267">
        <f>ROUND(U68,0)</f>
        <v>0</v>
      </c>
      <c r="L752" s="267">
        <f>ROUND(U69,0)</f>
        <v>0</v>
      </c>
      <c r="M752" s="267">
        <f>ROUND(U70,0)</f>
        <v>0</v>
      </c>
      <c r="N752" s="267">
        <f>ROUND(U75,0)</f>
        <v>8801301</v>
      </c>
      <c r="O752" s="267">
        <f>ROUND(U73,0)</f>
        <v>1467941</v>
      </c>
      <c r="P752" s="267">
        <f>IF(U76&gt;0,ROUND(U76,0),0)</f>
        <v>989</v>
      </c>
      <c r="Q752" s="267">
        <f>IF(U77&gt;0,ROUND(U77,0),0)</f>
        <v>0</v>
      </c>
      <c r="R752" s="267">
        <f>IF(U78&gt;0,ROUND(U78,0),0)</f>
        <v>349</v>
      </c>
      <c r="S752" s="267">
        <f>IF(U79&gt;0,ROUND(U79,0),0)</f>
        <v>0</v>
      </c>
      <c r="T752" s="269">
        <f>IF(U80&gt;0,ROUND(U80,2),0)</f>
        <v>0</v>
      </c>
      <c r="U752" s="267"/>
      <c r="V752" s="268"/>
      <c r="W752" s="267"/>
      <c r="X752" s="267"/>
      <c r="Y752" s="267">
        <f t="shared" si="21"/>
        <v>695404</v>
      </c>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row>
    <row r="753" spans="1:83" ht="12.6" customHeight="1" x14ac:dyDescent="0.25">
      <c r="A753" s="205" t="str">
        <f>RIGHT($C$83,3)&amp;"*"&amp;RIGHT($C$82,4)&amp;"*"&amp;V$55&amp;"*"&amp;"A"</f>
        <v>206*2017*7110*A</v>
      </c>
      <c r="B753" s="267">
        <f>ROUND(V59,0)</f>
        <v>0</v>
      </c>
      <c r="C753" s="269">
        <f>ROUND(V60,2)</f>
        <v>0</v>
      </c>
      <c r="D753" s="267">
        <f>ROUND(V61,0)</f>
        <v>0</v>
      </c>
      <c r="E753" s="267">
        <f>ROUND(V62,0)</f>
        <v>0</v>
      </c>
      <c r="F753" s="267">
        <f>ROUND(V63,0)</f>
        <v>0</v>
      </c>
      <c r="G753" s="267">
        <f>ROUND(V64,0)</f>
        <v>0</v>
      </c>
      <c r="H753" s="267">
        <f>ROUND(V65,0)</f>
        <v>0</v>
      </c>
      <c r="I753" s="267">
        <f>ROUND(V66,0)</f>
        <v>0</v>
      </c>
      <c r="J753" s="267">
        <f>ROUND(V67,0)</f>
        <v>0</v>
      </c>
      <c r="K753" s="267">
        <f>ROUND(V68,0)</f>
        <v>0</v>
      </c>
      <c r="L753" s="267">
        <f>ROUND(V69,0)</f>
        <v>0</v>
      </c>
      <c r="M753" s="267">
        <f>ROUND(V70,0)</f>
        <v>0</v>
      </c>
      <c r="N753" s="267">
        <f>ROUND(V75,0)</f>
        <v>0</v>
      </c>
      <c r="O753" s="267">
        <f>ROUND(V73,0)</f>
        <v>0</v>
      </c>
      <c r="P753" s="267">
        <f>IF(V76&gt;0,ROUND(V76,0),0)</f>
        <v>0</v>
      </c>
      <c r="Q753" s="267">
        <f>IF(V77&gt;0,ROUND(V77,0),0)</f>
        <v>0</v>
      </c>
      <c r="R753" s="267">
        <f>IF(V78&gt;0,ROUND(V78,0),0)</f>
        <v>0</v>
      </c>
      <c r="S753" s="267">
        <f>IF(V79&gt;0,ROUND(V79,0),0)</f>
        <v>0</v>
      </c>
      <c r="T753" s="269">
        <f>IF(V80&gt;0,ROUND(V80,2),0)</f>
        <v>0</v>
      </c>
      <c r="U753" s="267"/>
      <c r="V753" s="268"/>
      <c r="W753" s="267"/>
      <c r="X753" s="267"/>
      <c r="Y753" s="267">
        <f t="shared" si="21"/>
        <v>0</v>
      </c>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row>
    <row r="754" spans="1:83" ht="12.6" customHeight="1" x14ac:dyDescent="0.25">
      <c r="A754" s="205" t="str">
        <f>RIGHT($C$83,3)&amp;"*"&amp;RIGHT($C$82,4)&amp;"*"&amp;W$55&amp;"*"&amp;"A"</f>
        <v>206*2017*7120*A</v>
      </c>
      <c r="B754" s="267">
        <f>ROUND(W59,0)</f>
        <v>1214</v>
      </c>
      <c r="C754" s="269">
        <f>ROUND(W60,2)</f>
        <v>0</v>
      </c>
      <c r="D754" s="267">
        <f>ROUND(W61,0)</f>
        <v>0</v>
      </c>
      <c r="E754" s="267">
        <f>ROUND(W62,0)</f>
        <v>0</v>
      </c>
      <c r="F754" s="267">
        <f>ROUND(W63,0)</f>
        <v>0</v>
      </c>
      <c r="G754" s="267">
        <f>ROUND(W64,0)</f>
        <v>13690</v>
      </c>
      <c r="H754" s="267">
        <f>ROUND(W65,0)</f>
        <v>0</v>
      </c>
      <c r="I754" s="267">
        <f>ROUND(W66,0)</f>
        <v>585251</v>
      </c>
      <c r="J754" s="267">
        <f>ROUND(W67,0)</f>
        <v>0</v>
      </c>
      <c r="K754" s="267">
        <f>ROUND(W68,0)</f>
        <v>0</v>
      </c>
      <c r="L754" s="267">
        <f>ROUND(W69,0)</f>
        <v>88</v>
      </c>
      <c r="M754" s="267">
        <f>ROUND(W70,0)</f>
        <v>0</v>
      </c>
      <c r="N754" s="267">
        <f>ROUND(W75,0)</f>
        <v>4136178</v>
      </c>
      <c r="O754" s="267">
        <f>ROUND(W73,0)</f>
        <v>220406</v>
      </c>
      <c r="P754" s="267">
        <f>IF(W76&gt;0,ROUND(W76,0),0)</f>
        <v>0</v>
      </c>
      <c r="Q754" s="267">
        <f>IF(W77&gt;0,ROUND(W77,0),0)</f>
        <v>0</v>
      </c>
      <c r="R754" s="267">
        <f>IF(W78&gt;0,ROUND(W78,0),0)</f>
        <v>0</v>
      </c>
      <c r="S754" s="267">
        <f>IF(W79&gt;0,ROUND(W79,0),0)</f>
        <v>0</v>
      </c>
      <c r="T754" s="269">
        <f>IF(W80&gt;0,ROUND(W80,2),0)</f>
        <v>0</v>
      </c>
      <c r="U754" s="267"/>
      <c r="V754" s="268"/>
      <c r="W754" s="267"/>
      <c r="X754" s="267"/>
      <c r="Y754" s="267">
        <f t="shared" si="21"/>
        <v>242240</v>
      </c>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row>
    <row r="755" spans="1:83" ht="12.6" customHeight="1" x14ac:dyDescent="0.25">
      <c r="A755" s="205" t="str">
        <f>RIGHT($C$83,3)&amp;"*"&amp;RIGHT($C$82,4)&amp;"*"&amp;X$55&amp;"*"&amp;"A"</f>
        <v>206*2017*7130*A</v>
      </c>
      <c r="B755" s="267">
        <f>ROUND(X59,0)</f>
        <v>3769</v>
      </c>
      <c r="C755" s="269">
        <f>ROUND(X60,2)</f>
        <v>2.5099999999999998</v>
      </c>
      <c r="D755" s="267">
        <f>ROUND(X61,0)</f>
        <v>220234</v>
      </c>
      <c r="E755" s="267">
        <f>ROUND(X62,0)</f>
        <v>61984</v>
      </c>
      <c r="F755" s="267">
        <f>ROUND(X63,0)</f>
        <v>0</v>
      </c>
      <c r="G755" s="267">
        <f>ROUND(X64,0)</f>
        <v>70462</v>
      </c>
      <c r="H755" s="267">
        <f>ROUND(X65,0)</f>
        <v>0</v>
      </c>
      <c r="I755" s="267">
        <f>ROUND(X66,0)</f>
        <v>4110</v>
      </c>
      <c r="J755" s="267">
        <f>ROUND(X67,0)</f>
        <v>866</v>
      </c>
      <c r="K755" s="267">
        <f>ROUND(X68,0)</f>
        <v>0</v>
      </c>
      <c r="L755" s="267">
        <f>ROUND(X69,0)</f>
        <v>137</v>
      </c>
      <c r="M755" s="267">
        <f>ROUND(X70,0)</f>
        <v>0</v>
      </c>
      <c r="N755" s="267">
        <f>ROUND(X75,0)</f>
        <v>10826458</v>
      </c>
      <c r="O755" s="267">
        <f>ROUND(X73,0)</f>
        <v>756696</v>
      </c>
      <c r="P755" s="267">
        <f>IF(X76&gt;0,ROUND(X76,0),0)</f>
        <v>555</v>
      </c>
      <c r="Q755" s="267">
        <f>IF(X77&gt;0,ROUND(X77,0),0)</f>
        <v>0</v>
      </c>
      <c r="R755" s="267">
        <f>IF(X78&gt;0,ROUND(X78,0),0)</f>
        <v>196</v>
      </c>
      <c r="S755" s="267">
        <f>IF(X79&gt;0,ROUND(X79,0),0)</f>
        <v>0</v>
      </c>
      <c r="T755" s="269">
        <f>IF(X80&gt;0,ROUND(X80,2),0)</f>
        <v>0.01</v>
      </c>
      <c r="U755" s="267"/>
      <c r="V755" s="268"/>
      <c r="W755" s="267"/>
      <c r="X755" s="267"/>
      <c r="Y755" s="267">
        <f t="shared" si="21"/>
        <v>322307</v>
      </c>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row>
    <row r="756" spans="1:83" ht="12.6" customHeight="1" x14ac:dyDescent="0.25">
      <c r="A756" s="205" t="str">
        <f>RIGHT($C$83,3)&amp;"*"&amp;RIGHT($C$82,4)&amp;"*"&amp;Y$55&amp;"*"&amp;"A"</f>
        <v>206*2017*7140*A</v>
      </c>
      <c r="B756" s="267">
        <f>ROUND(Y59,0)</f>
        <v>14401</v>
      </c>
      <c r="C756" s="269">
        <f>ROUND(Y60,2)</f>
        <v>8.31</v>
      </c>
      <c r="D756" s="267">
        <f>ROUND(Y61,0)</f>
        <v>762906</v>
      </c>
      <c r="E756" s="267">
        <f>ROUND(Y62,0)</f>
        <v>194740</v>
      </c>
      <c r="F756" s="267">
        <f>ROUND(Y63,0)</f>
        <v>21200</v>
      </c>
      <c r="G756" s="267">
        <f>ROUND(Y64,0)</f>
        <v>53228</v>
      </c>
      <c r="H756" s="267">
        <f>ROUND(Y65,0)</f>
        <v>1800</v>
      </c>
      <c r="I756" s="267">
        <f>ROUND(Y66,0)</f>
        <v>210881</v>
      </c>
      <c r="J756" s="267">
        <f>ROUND(Y67,0)</f>
        <v>53447</v>
      </c>
      <c r="K756" s="267">
        <f>ROUND(Y68,0)</f>
        <v>0</v>
      </c>
      <c r="L756" s="267">
        <f>ROUND(Y69,0)</f>
        <v>813</v>
      </c>
      <c r="M756" s="267">
        <f>ROUND(Y70,0)</f>
        <v>0</v>
      </c>
      <c r="N756" s="267">
        <f>ROUND(Y75,0)</f>
        <v>7293346</v>
      </c>
      <c r="O756" s="267">
        <f>ROUND(Y73,0)</f>
        <v>431009</v>
      </c>
      <c r="P756" s="267">
        <f>IF(Y76&gt;0,ROUND(Y76,0),0)</f>
        <v>6229</v>
      </c>
      <c r="Q756" s="267">
        <f>IF(Y77&gt;0,ROUND(Y77,0),0)</f>
        <v>0</v>
      </c>
      <c r="R756" s="267">
        <f>IF(Y78&gt;0,ROUND(Y78,0),0)</f>
        <v>2155</v>
      </c>
      <c r="S756" s="267">
        <f>IF(Y79&gt;0,ROUND(Y79,0),0)</f>
        <v>34203</v>
      </c>
      <c r="T756" s="269">
        <f>IF(Y80&gt;0,ROUND(Y80,2),0)</f>
        <v>7.0000000000000007E-2</v>
      </c>
      <c r="U756" s="267"/>
      <c r="V756" s="268"/>
      <c r="W756" s="267"/>
      <c r="X756" s="267"/>
      <c r="Y756" s="267">
        <f t="shared" si="21"/>
        <v>793568</v>
      </c>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row>
    <row r="757" spans="1:83" ht="12.6" customHeight="1" x14ac:dyDescent="0.25">
      <c r="A757" s="205" t="str">
        <f>RIGHT($C$83,3)&amp;"*"&amp;RIGHT($C$82,4)&amp;"*"&amp;Z$55&amp;"*"&amp;"A"</f>
        <v>206*2017*7150*A</v>
      </c>
      <c r="B757" s="267">
        <f>ROUND(Z59,0)</f>
        <v>4146</v>
      </c>
      <c r="C757" s="269">
        <f>ROUND(Z60,2)</f>
        <v>4.2</v>
      </c>
      <c r="D757" s="267">
        <f>ROUND(Z61,0)</f>
        <v>477355</v>
      </c>
      <c r="E757" s="267">
        <f>ROUND(Z62,0)</f>
        <v>114560</v>
      </c>
      <c r="F757" s="267">
        <f>ROUND(Z63,0)</f>
        <v>364630</v>
      </c>
      <c r="G757" s="267">
        <f>ROUND(Z64,0)</f>
        <v>16813</v>
      </c>
      <c r="H757" s="267">
        <f>ROUND(Z65,0)</f>
        <v>0</v>
      </c>
      <c r="I757" s="267">
        <f>ROUND(Z66,0)</f>
        <v>136403</v>
      </c>
      <c r="J757" s="267">
        <f>ROUND(Z67,0)</f>
        <v>673</v>
      </c>
      <c r="K757" s="267">
        <f>ROUND(Z68,0)</f>
        <v>0</v>
      </c>
      <c r="L757" s="267">
        <f>ROUND(Z69,0)</f>
        <v>747</v>
      </c>
      <c r="M757" s="267">
        <f>ROUND(Z70,0)</f>
        <v>0</v>
      </c>
      <c r="N757" s="267">
        <f>ROUND(Z75,0)</f>
        <v>7266700</v>
      </c>
      <c r="O757" s="267">
        <f>ROUND(Z73,0)</f>
        <v>0</v>
      </c>
      <c r="P757" s="267">
        <f>IF(Z76&gt;0,ROUND(Z76,0),0)</f>
        <v>5547</v>
      </c>
      <c r="Q757" s="267">
        <f>IF(Z77&gt;0,ROUND(Z77,0),0)</f>
        <v>0</v>
      </c>
      <c r="R757" s="267">
        <f>IF(Z78&gt;0,ROUND(Z78,0),0)</f>
        <v>1671</v>
      </c>
      <c r="S757" s="267">
        <f>IF(Z79&gt;0,ROUND(Z79,0),0)</f>
        <v>10976</v>
      </c>
      <c r="T757" s="269">
        <f>IF(Z80&gt;0,ROUND(Z80,2),0)</f>
        <v>3.11</v>
      </c>
      <c r="U757" s="267"/>
      <c r="V757" s="268"/>
      <c r="W757" s="267"/>
      <c r="X757" s="267"/>
      <c r="Y757" s="267">
        <f t="shared" si="21"/>
        <v>680231</v>
      </c>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row>
    <row r="758" spans="1:83" ht="12.6" customHeight="1" x14ac:dyDescent="0.25">
      <c r="A758" s="205" t="str">
        <f>RIGHT($C$83,3)&amp;"*"&amp;RIGHT($C$82,4)&amp;"*"&amp;AA$55&amp;"*"&amp;"A"</f>
        <v>206*2017*7160*A</v>
      </c>
      <c r="B758" s="267">
        <f>ROUND(AA59,0)</f>
        <v>321</v>
      </c>
      <c r="C758" s="269">
        <f>ROUND(AA60,2)</f>
        <v>1.06</v>
      </c>
      <c r="D758" s="267">
        <f>ROUND(AA61,0)</f>
        <v>106728</v>
      </c>
      <c r="E758" s="267">
        <f>ROUND(AA62,0)</f>
        <v>32084</v>
      </c>
      <c r="F758" s="267">
        <f>ROUND(AA63,0)</f>
        <v>0</v>
      </c>
      <c r="G758" s="267">
        <f>ROUND(AA64,0)</f>
        <v>38862</v>
      </c>
      <c r="H758" s="267">
        <f>ROUND(AA65,0)</f>
        <v>0</v>
      </c>
      <c r="I758" s="267">
        <f>ROUND(AA66,0)</f>
        <v>48712</v>
      </c>
      <c r="J758" s="267">
        <f>ROUND(AA67,0)</f>
        <v>141</v>
      </c>
      <c r="K758" s="267">
        <f>ROUND(AA68,0)</f>
        <v>0</v>
      </c>
      <c r="L758" s="267">
        <f>ROUND(AA69,0)</f>
        <v>14</v>
      </c>
      <c r="M758" s="267">
        <f>ROUND(AA70,0)</f>
        <v>0</v>
      </c>
      <c r="N758" s="267">
        <f>ROUND(AA75,0)</f>
        <v>1178825</v>
      </c>
      <c r="O758" s="267">
        <f>ROUND(AA73,0)</f>
        <v>50391</v>
      </c>
      <c r="P758" s="267">
        <f>IF(AA76&gt;0,ROUND(AA76,0),0)</f>
        <v>1163</v>
      </c>
      <c r="Q758" s="267">
        <f>IF(AA77&gt;0,ROUND(AA77,0),0)</f>
        <v>0</v>
      </c>
      <c r="R758" s="267">
        <f>IF(AA78&gt;0,ROUND(AA78,0),0)</f>
        <v>350</v>
      </c>
      <c r="S758" s="267">
        <f>IF(AA79&gt;0,ROUND(AA79,0),0)</f>
        <v>0</v>
      </c>
      <c r="T758" s="269">
        <f>IF(AA80&gt;0,ROUND(AA80,2),0)</f>
        <v>0</v>
      </c>
      <c r="U758" s="267"/>
      <c r="V758" s="268"/>
      <c r="W758" s="267"/>
      <c r="X758" s="267"/>
      <c r="Y758" s="267">
        <f t="shared" si="21"/>
        <v>128055</v>
      </c>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row>
    <row r="759" spans="1:83" ht="12.6" customHeight="1" x14ac:dyDescent="0.25">
      <c r="A759" s="205" t="str">
        <f>RIGHT($C$83,3)&amp;"*"&amp;RIGHT($C$82,4)&amp;"*"&amp;AB$55&amp;"*"&amp;"A"</f>
        <v>206*2017*7170*A</v>
      </c>
      <c r="B759" s="267"/>
      <c r="C759" s="269">
        <f>ROUND(AB60,2)</f>
        <v>7.47</v>
      </c>
      <c r="D759" s="267">
        <f>ROUND(AB61,0)</f>
        <v>839216</v>
      </c>
      <c r="E759" s="267">
        <f>ROUND(AB62,0)</f>
        <v>179503</v>
      </c>
      <c r="F759" s="267">
        <f>ROUND(AB63,0)</f>
        <v>0</v>
      </c>
      <c r="G759" s="267">
        <f>ROUND(AB64,0)</f>
        <v>3315284</v>
      </c>
      <c r="H759" s="267">
        <f>ROUND(AB65,0)</f>
        <v>0</v>
      </c>
      <c r="I759" s="267">
        <f>ROUND(AB66,0)</f>
        <v>132696</v>
      </c>
      <c r="J759" s="267">
        <f>ROUND(AB67,0)</f>
        <v>100315</v>
      </c>
      <c r="K759" s="267">
        <f>ROUND(AB68,0)</f>
        <v>10671</v>
      </c>
      <c r="L759" s="267">
        <f>ROUND(AB69,0)</f>
        <v>8382</v>
      </c>
      <c r="M759" s="267">
        <f>ROUND(AB70,0)</f>
        <v>-73</v>
      </c>
      <c r="N759" s="267">
        <f>ROUND(AB75,0)</f>
        <v>12039350</v>
      </c>
      <c r="O759" s="267">
        <f>ROUND(AB73,0)</f>
        <v>2111461</v>
      </c>
      <c r="P759" s="267">
        <f>IF(AB76&gt;0,ROUND(AB76,0),0)</f>
        <v>1269</v>
      </c>
      <c r="Q759" s="267">
        <f>IF(AB77&gt;0,ROUND(AB77,0),0)</f>
        <v>0</v>
      </c>
      <c r="R759" s="267">
        <f>IF(AB78&gt;0,ROUND(AB78,0),0)</f>
        <v>382</v>
      </c>
      <c r="S759" s="267">
        <f>IF(AB79&gt;0,ROUND(AB79,0),0)</f>
        <v>0</v>
      </c>
      <c r="T759" s="269">
        <f>IF(AB80&gt;0,ROUND(AB80,2),0)</f>
        <v>0</v>
      </c>
      <c r="U759" s="267"/>
      <c r="V759" s="268"/>
      <c r="W759" s="267"/>
      <c r="X759" s="267"/>
      <c r="Y759" s="267">
        <f t="shared" si="21"/>
        <v>1639996</v>
      </c>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row>
    <row r="760" spans="1:83" ht="12.6" customHeight="1" x14ac:dyDescent="0.25">
      <c r="A760" s="205" t="str">
        <f>RIGHT($C$83,3)&amp;"*"&amp;RIGHT($C$82,4)&amp;"*"&amp;AC$55&amp;"*"&amp;"A"</f>
        <v>206*2017*7180*A</v>
      </c>
      <c r="B760" s="267">
        <f>ROUND(AC59,0)</f>
        <v>9229</v>
      </c>
      <c r="C760" s="269">
        <f>ROUND(AC60,2)</f>
        <v>8.3800000000000008</v>
      </c>
      <c r="D760" s="267">
        <f>ROUND(AC61,0)</f>
        <v>702182</v>
      </c>
      <c r="E760" s="267">
        <f>ROUND(AC62,0)</f>
        <v>233845</v>
      </c>
      <c r="F760" s="267">
        <f>ROUND(AC63,0)</f>
        <v>50625</v>
      </c>
      <c r="G760" s="267">
        <f>ROUND(AC64,0)</f>
        <v>36519</v>
      </c>
      <c r="H760" s="267">
        <f>ROUND(AC65,0)</f>
        <v>1200</v>
      </c>
      <c r="I760" s="267">
        <f>ROUND(AC66,0)</f>
        <v>19085</v>
      </c>
      <c r="J760" s="267">
        <f>ROUND(AC67,0)</f>
        <v>1494</v>
      </c>
      <c r="K760" s="267">
        <f>ROUND(AC68,0)</f>
        <v>802</v>
      </c>
      <c r="L760" s="267">
        <f>ROUND(AC69,0)</f>
        <v>378</v>
      </c>
      <c r="M760" s="267">
        <f>ROUND(AC70,0)</f>
        <v>0</v>
      </c>
      <c r="N760" s="267">
        <f>ROUND(AC75,0)</f>
        <v>2229181</v>
      </c>
      <c r="O760" s="267">
        <f>ROUND(AC73,0)</f>
        <v>701922</v>
      </c>
      <c r="P760" s="267">
        <f>IF(AC76&gt;0,ROUND(AC76,0),0)</f>
        <v>932</v>
      </c>
      <c r="Q760" s="267">
        <f>IF(AC77&gt;0,ROUND(AC77,0),0)</f>
        <v>0</v>
      </c>
      <c r="R760" s="267">
        <f>IF(AC78&gt;0,ROUND(AC78,0),0)</f>
        <v>281</v>
      </c>
      <c r="S760" s="267">
        <f>IF(AC79&gt;0,ROUND(AC79,0),0)</f>
        <v>0</v>
      </c>
      <c r="T760" s="269">
        <f>IF(AC80&gt;0,ROUND(AC80,2),0)</f>
        <v>0</v>
      </c>
      <c r="U760" s="267"/>
      <c r="V760" s="268"/>
      <c r="W760" s="267"/>
      <c r="X760" s="267"/>
      <c r="Y760" s="267">
        <f t="shared" si="21"/>
        <v>366673</v>
      </c>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c r="BD760" s="268"/>
      <c r="BE760" s="268"/>
      <c r="BF760" s="268"/>
      <c r="BG760" s="268"/>
      <c r="BH760" s="268"/>
      <c r="BI760" s="268"/>
      <c r="BJ760" s="268"/>
      <c r="BK760" s="268"/>
      <c r="BL760" s="268"/>
      <c r="BM760" s="268"/>
      <c r="BN760" s="268"/>
      <c r="BO760" s="268"/>
      <c r="BP760" s="268"/>
      <c r="BQ760" s="268"/>
      <c r="BR760" s="268"/>
      <c r="BS760" s="268"/>
      <c r="BT760" s="268"/>
      <c r="BU760" s="268"/>
      <c r="BV760" s="268"/>
      <c r="BW760" s="268"/>
      <c r="BX760" s="268"/>
      <c r="BY760" s="268"/>
      <c r="BZ760" s="268"/>
      <c r="CA760" s="268"/>
      <c r="CB760" s="268"/>
      <c r="CC760" s="268"/>
      <c r="CD760" s="268"/>
      <c r="CE760" s="268"/>
    </row>
    <row r="761" spans="1:83" ht="12.6" customHeight="1" x14ac:dyDescent="0.25">
      <c r="A761" s="205" t="str">
        <f>RIGHT($C$83,3)&amp;"*"&amp;RIGHT($C$82,4)&amp;"*"&amp;AD$55&amp;"*"&amp;"A"</f>
        <v>206*2017*7190*A</v>
      </c>
      <c r="B761" s="267">
        <f>ROUND(AD59,0)</f>
        <v>0</v>
      </c>
      <c r="C761" s="269">
        <f>ROUND(AD60,2)</f>
        <v>0</v>
      </c>
      <c r="D761" s="267">
        <f>ROUND(AD61,0)</f>
        <v>0</v>
      </c>
      <c r="E761" s="267">
        <f>ROUND(AD62,0)</f>
        <v>0</v>
      </c>
      <c r="F761" s="267">
        <f>ROUND(AD63,0)</f>
        <v>0</v>
      </c>
      <c r="G761" s="267">
        <f>ROUND(AD64,0)</f>
        <v>0</v>
      </c>
      <c r="H761" s="267">
        <f>ROUND(AD65,0)</f>
        <v>0</v>
      </c>
      <c r="I761" s="267">
        <f>ROUND(AD66,0)</f>
        <v>0</v>
      </c>
      <c r="J761" s="267">
        <f>ROUND(AD67,0)</f>
        <v>0</v>
      </c>
      <c r="K761" s="267">
        <f>ROUND(AD68,0)</f>
        <v>0</v>
      </c>
      <c r="L761" s="267">
        <f>ROUND(AD69,0)</f>
        <v>0</v>
      </c>
      <c r="M761" s="267">
        <f>ROUND(AD70,0)</f>
        <v>0</v>
      </c>
      <c r="N761" s="267">
        <f>ROUND(AD75,0)</f>
        <v>0</v>
      </c>
      <c r="O761" s="267">
        <f>ROUND(AD73,0)</f>
        <v>0</v>
      </c>
      <c r="P761" s="267">
        <f>IF(AD76&gt;0,ROUND(AD76,0),0)</f>
        <v>0</v>
      </c>
      <c r="Q761" s="267">
        <f>IF(AD77&gt;0,ROUND(AD77,0),0)</f>
        <v>0</v>
      </c>
      <c r="R761" s="267">
        <f>IF(AD78&gt;0,ROUND(AD78,0),0)</f>
        <v>0</v>
      </c>
      <c r="S761" s="267">
        <f>IF(AD79&gt;0,ROUND(AD79,0),0)</f>
        <v>0</v>
      </c>
      <c r="T761" s="269">
        <f>IF(AD80&gt;0,ROUND(AD80,2),0)</f>
        <v>0</v>
      </c>
      <c r="U761" s="267"/>
      <c r="V761" s="268"/>
      <c r="W761" s="267"/>
      <c r="X761" s="267"/>
      <c r="Y761" s="267">
        <f t="shared" si="21"/>
        <v>0</v>
      </c>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c r="BD761" s="268"/>
      <c r="BE761" s="268"/>
      <c r="BF761" s="268"/>
      <c r="BG761" s="268"/>
      <c r="BH761" s="268"/>
      <c r="BI761" s="268"/>
      <c r="BJ761" s="268"/>
      <c r="BK761" s="268"/>
      <c r="BL761" s="268"/>
      <c r="BM761" s="268"/>
      <c r="BN761" s="268"/>
      <c r="BO761" s="268"/>
      <c r="BP761" s="268"/>
      <c r="BQ761" s="268"/>
      <c r="BR761" s="268"/>
      <c r="BS761" s="268"/>
      <c r="BT761" s="268"/>
      <c r="BU761" s="268"/>
      <c r="BV761" s="268"/>
      <c r="BW761" s="268"/>
      <c r="BX761" s="268"/>
      <c r="BY761" s="268"/>
      <c r="BZ761" s="268"/>
      <c r="CA761" s="268"/>
      <c r="CB761" s="268"/>
      <c r="CC761" s="268"/>
      <c r="CD761" s="268"/>
      <c r="CE761" s="268"/>
    </row>
    <row r="762" spans="1:83" ht="12.6" customHeight="1" x14ac:dyDescent="0.25">
      <c r="A762" s="205" t="str">
        <f>RIGHT($C$83,3)&amp;"*"&amp;RIGHT($C$82,4)&amp;"*"&amp;AE$55&amp;"*"&amp;"A"</f>
        <v>206*2017*7200*A</v>
      </c>
      <c r="B762" s="267">
        <f>ROUND(AE59,0)</f>
        <v>14352</v>
      </c>
      <c r="C762" s="269">
        <f>ROUND(AE60,2)</f>
        <v>7.84</v>
      </c>
      <c r="D762" s="267">
        <f>ROUND(AE61,0)</f>
        <v>605207</v>
      </c>
      <c r="E762" s="267">
        <f>ROUND(AE62,0)</f>
        <v>180743</v>
      </c>
      <c r="F762" s="267">
        <f>ROUND(AE63,0)</f>
        <v>0</v>
      </c>
      <c r="G762" s="267">
        <f>ROUND(AE64,0)</f>
        <v>19698</v>
      </c>
      <c r="H762" s="267">
        <f>ROUND(AE65,0)</f>
        <v>2121</v>
      </c>
      <c r="I762" s="267">
        <f>ROUND(AE66,0)</f>
        <v>49585</v>
      </c>
      <c r="J762" s="267">
        <f>ROUND(AE67,0)</f>
        <v>3521</v>
      </c>
      <c r="K762" s="267">
        <f>ROUND(AE68,0)</f>
        <v>0</v>
      </c>
      <c r="L762" s="267">
        <f>ROUND(AE69,0)</f>
        <v>2482</v>
      </c>
      <c r="M762" s="267">
        <f>ROUND(AE70,0)</f>
        <v>0</v>
      </c>
      <c r="N762" s="267">
        <f>ROUND(AE75,0)</f>
        <v>1528645</v>
      </c>
      <c r="O762" s="267">
        <f>ROUND(AE73,0)</f>
        <v>293844</v>
      </c>
      <c r="P762" s="267">
        <f>IF(AE76&gt;0,ROUND(AE76,0),0)</f>
        <v>4292</v>
      </c>
      <c r="Q762" s="267">
        <f>IF(AE77&gt;0,ROUND(AE77,0),0)</f>
        <v>0</v>
      </c>
      <c r="R762" s="267">
        <f>IF(AE78&gt;0,ROUND(AE78,0),0)</f>
        <v>1293</v>
      </c>
      <c r="S762" s="267">
        <f>IF(AE79&gt;0,ROUND(AE79,0),0)</f>
        <v>6432</v>
      </c>
      <c r="T762" s="269">
        <f>IF(AE80&gt;0,ROUND(AE80,2),0)</f>
        <v>0</v>
      </c>
      <c r="U762" s="267"/>
      <c r="V762" s="268"/>
      <c r="W762" s="267"/>
      <c r="X762" s="267"/>
      <c r="Y762" s="267">
        <f t="shared" si="21"/>
        <v>435906</v>
      </c>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c r="BD762" s="268"/>
      <c r="BE762" s="268"/>
      <c r="BF762" s="268"/>
      <c r="BG762" s="268"/>
      <c r="BH762" s="268"/>
      <c r="BI762" s="268"/>
      <c r="BJ762" s="268"/>
      <c r="BK762" s="268"/>
      <c r="BL762" s="268"/>
      <c r="BM762" s="268"/>
      <c r="BN762" s="268"/>
      <c r="BO762" s="268"/>
      <c r="BP762" s="268"/>
      <c r="BQ762" s="268"/>
      <c r="BR762" s="268"/>
      <c r="BS762" s="268"/>
      <c r="BT762" s="268"/>
      <c r="BU762" s="268"/>
      <c r="BV762" s="268"/>
      <c r="BW762" s="268"/>
      <c r="BX762" s="268"/>
      <c r="BY762" s="268"/>
      <c r="BZ762" s="268"/>
      <c r="CA762" s="268"/>
      <c r="CB762" s="268"/>
      <c r="CC762" s="268"/>
      <c r="CD762" s="268"/>
      <c r="CE762" s="268"/>
    </row>
    <row r="763" spans="1:83" ht="12.6" customHeight="1" x14ac:dyDescent="0.25">
      <c r="A763" s="205" t="str">
        <f>RIGHT($C$83,3)&amp;"*"&amp;RIGHT($C$82,4)&amp;"*"&amp;AF$55&amp;"*"&amp;"A"</f>
        <v>206*2017*7220*A</v>
      </c>
      <c r="B763" s="267">
        <f>ROUND(AF59,0)</f>
        <v>0</v>
      </c>
      <c r="C763" s="269">
        <f>ROUND(AF60,2)</f>
        <v>0</v>
      </c>
      <c r="D763" s="267">
        <f>ROUND(AF61,0)</f>
        <v>0</v>
      </c>
      <c r="E763" s="267">
        <f>ROUND(AF62,0)</f>
        <v>0</v>
      </c>
      <c r="F763" s="267">
        <f>ROUND(AF63,0)</f>
        <v>0</v>
      </c>
      <c r="G763" s="267">
        <f>ROUND(AF64,0)</f>
        <v>0</v>
      </c>
      <c r="H763" s="267">
        <f>ROUND(AF65,0)</f>
        <v>0</v>
      </c>
      <c r="I763" s="267">
        <f>ROUND(AF66,0)</f>
        <v>0</v>
      </c>
      <c r="J763" s="267">
        <f>ROUND(AF67,0)</f>
        <v>0</v>
      </c>
      <c r="K763" s="267">
        <f>ROUND(AF68,0)</f>
        <v>0</v>
      </c>
      <c r="L763" s="267">
        <f>ROUND(AF69,0)</f>
        <v>0</v>
      </c>
      <c r="M763" s="267">
        <f>ROUND(AF70,0)</f>
        <v>0</v>
      </c>
      <c r="N763" s="267">
        <f>ROUND(AF75,0)</f>
        <v>0</v>
      </c>
      <c r="O763" s="267">
        <f>ROUND(AF73,0)</f>
        <v>0</v>
      </c>
      <c r="P763" s="267">
        <f>IF(AF76&gt;0,ROUND(AF76,0),0)</f>
        <v>0</v>
      </c>
      <c r="Q763" s="267">
        <f>IF(AF77&gt;0,ROUND(AF77,0),0)</f>
        <v>0</v>
      </c>
      <c r="R763" s="267">
        <f>IF(AF78&gt;0,ROUND(AF78,0),0)</f>
        <v>0</v>
      </c>
      <c r="S763" s="267">
        <f>IF(AF79&gt;0,ROUND(AF79,0),0)</f>
        <v>0</v>
      </c>
      <c r="T763" s="269">
        <f>IF(AF80&gt;0,ROUND(AF80,2),0)</f>
        <v>0</v>
      </c>
      <c r="U763" s="267"/>
      <c r="V763" s="268"/>
      <c r="W763" s="267"/>
      <c r="X763" s="267"/>
      <c r="Y763" s="267">
        <f t="shared" si="21"/>
        <v>0</v>
      </c>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c r="BD763" s="268"/>
      <c r="BE763" s="268"/>
      <c r="BF763" s="268"/>
      <c r="BG763" s="268"/>
      <c r="BH763" s="268"/>
      <c r="BI763" s="268"/>
      <c r="BJ763" s="268"/>
      <c r="BK763" s="268"/>
      <c r="BL763" s="268"/>
      <c r="BM763" s="268"/>
      <c r="BN763" s="268"/>
      <c r="BO763" s="268"/>
      <c r="BP763" s="268"/>
      <c r="BQ763" s="268"/>
      <c r="BR763" s="268"/>
      <c r="BS763" s="268"/>
      <c r="BT763" s="268"/>
      <c r="BU763" s="268"/>
      <c r="BV763" s="268"/>
      <c r="BW763" s="268"/>
      <c r="BX763" s="268"/>
      <c r="BY763" s="268"/>
      <c r="BZ763" s="268"/>
      <c r="CA763" s="268"/>
      <c r="CB763" s="268"/>
      <c r="CC763" s="268"/>
      <c r="CD763" s="268"/>
      <c r="CE763" s="268"/>
    </row>
    <row r="764" spans="1:83" ht="12.6" customHeight="1" x14ac:dyDescent="0.25">
      <c r="A764" s="205" t="str">
        <f>RIGHT($C$83,3)&amp;"*"&amp;RIGHT($C$82,4)&amp;"*"&amp;AG$55&amp;"*"&amp;"A"</f>
        <v>206*2017*7230*A</v>
      </c>
      <c r="B764" s="267">
        <f>ROUND(AG59,0)</f>
        <v>12294</v>
      </c>
      <c r="C764" s="269">
        <f>ROUND(AG60,2)</f>
        <v>14.88</v>
      </c>
      <c r="D764" s="267">
        <f>ROUND(AG61,0)</f>
        <v>1459530</v>
      </c>
      <c r="E764" s="267">
        <f>ROUND(AG62,0)</f>
        <v>355869</v>
      </c>
      <c r="F764" s="267">
        <f>ROUND(AG63,0)</f>
        <v>531768</v>
      </c>
      <c r="G764" s="267">
        <f>ROUND(AG64,0)</f>
        <v>191715</v>
      </c>
      <c r="H764" s="267">
        <f>ROUND(AG65,0)</f>
        <v>150</v>
      </c>
      <c r="I764" s="267">
        <f>ROUND(AG66,0)</f>
        <v>130545</v>
      </c>
      <c r="J764" s="267">
        <f>ROUND(AG67,0)</f>
        <v>66862</v>
      </c>
      <c r="K764" s="267">
        <f>ROUND(AG68,0)</f>
        <v>0</v>
      </c>
      <c r="L764" s="267">
        <f>ROUND(AG69,0)</f>
        <v>3475</v>
      </c>
      <c r="M764" s="267">
        <f>ROUND(AG70,0)</f>
        <v>0</v>
      </c>
      <c r="N764" s="267">
        <f>ROUND(AG75,0)</f>
        <v>17780516</v>
      </c>
      <c r="O764" s="267">
        <f>ROUND(AG73,0)</f>
        <v>799003</v>
      </c>
      <c r="P764" s="267">
        <f>IF(AG76&gt;0,ROUND(AG76,0),0)</f>
        <v>7624</v>
      </c>
      <c r="Q764" s="267">
        <f>IF(AG77&gt;0,ROUND(AG77,0),0)</f>
        <v>442</v>
      </c>
      <c r="R764" s="267">
        <f>IF(AG78&gt;0,ROUND(AG78,0),0)</f>
        <v>3092</v>
      </c>
      <c r="S764" s="267">
        <f>IF(AG79&gt;0,ROUND(AG79,0),0)</f>
        <v>57870</v>
      </c>
      <c r="T764" s="269">
        <f>IF(AG80&gt;0,ROUND(AG80,2),0)</f>
        <v>45.39</v>
      </c>
      <c r="U764" s="267"/>
      <c r="V764" s="268"/>
      <c r="W764" s="267"/>
      <c r="X764" s="267"/>
      <c r="Y764" s="267">
        <f t="shared" si="21"/>
        <v>1800491</v>
      </c>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c r="BD764" s="268"/>
      <c r="BE764" s="268"/>
      <c r="BF764" s="268"/>
      <c r="BG764" s="268"/>
      <c r="BH764" s="268"/>
      <c r="BI764" s="268"/>
      <c r="BJ764" s="268"/>
      <c r="BK764" s="268"/>
      <c r="BL764" s="268"/>
      <c r="BM764" s="268"/>
      <c r="BN764" s="268"/>
      <c r="BO764" s="268"/>
      <c r="BP764" s="268"/>
      <c r="BQ764" s="268"/>
      <c r="BR764" s="268"/>
      <c r="BS764" s="268"/>
      <c r="BT764" s="268"/>
      <c r="BU764" s="268"/>
      <c r="BV764" s="268"/>
      <c r="BW764" s="268"/>
      <c r="BX764" s="268"/>
      <c r="BY764" s="268"/>
      <c r="BZ764" s="268"/>
      <c r="CA764" s="268"/>
      <c r="CB764" s="268"/>
      <c r="CC764" s="268"/>
      <c r="CD764" s="268"/>
      <c r="CE764" s="268"/>
    </row>
    <row r="765" spans="1:83" ht="12.6" customHeight="1" x14ac:dyDescent="0.25">
      <c r="A765" s="205" t="str">
        <f>RIGHT($C$83,3)&amp;"*"&amp;RIGHT($C$82,4)&amp;"*"&amp;AH$55&amp;"*"&amp;"A"</f>
        <v>206*2017*7240*A</v>
      </c>
      <c r="B765" s="267">
        <f>ROUND(AH59,0)</f>
        <v>0</v>
      </c>
      <c r="C765" s="269">
        <f>ROUND(AH60,2)</f>
        <v>0</v>
      </c>
      <c r="D765" s="267">
        <f>ROUND(AH61,0)</f>
        <v>0</v>
      </c>
      <c r="E765" s="267">
        <f>ROUND(AH62,0)</f>
        <v>0</v>
      </c>
      <c r="F765" s="267">
        <f>ROUND(AH63,0)</f>
        <v>0</v>
      </c>
      <c r="G765" s="267">
        <f>ROUND(AH64,0)</f>
        <v>0</v>
      </c>
      <c r="H765" s="267">
        <f>ROUND(AH65,0)</f>
        <v>0</v>
      </c>
      <c r="I765" s="267">
        <f>ROUND(AH66,0)</f>
        <v>0</v>
      </c>
      <c r="J765" s="267">
        <f>ROUND(AH67,0)</f>
        <v>0</v>
      </c>
      <c r="K765" s="267">
        <f>ROUND(AH68,0)</f>
        <v>0</v>
      </c>
      <c r="L765" s="267">
        <f>ROUND(AH69,0)</f>
        <v>0</v>
      </c>
      <c r="M765" s="267">
        <f>ROUND(AH70,0)</f>
        <v>0</v>
      </c>
      <c r="N765" s="267">
        <f>ROUND(AH75,0)</f>
        <v>0</v>
      </c>
      <c r="O765" s="267">
        <f>ROUND(AH73,0)</f>
        <v>0</v>
      </c>
      <c r="P765" s="267">
        <f>IF(AH76&gt;0,ROUND(AH76,0),0)</f>
        <v>0</v>
      </c>
      <c r="Q765" s="267">
        <f>IF(AH77&gt;0,ROUND(AH77,0),0)</f>
        <v>0</v>
      </c>
      <c r="R765" s="267">
        <f>IF(AH78&gt;0,ROUND(AH78,0),0)</f>
        <v>0</v>
      </c>
      <c r="S765" s="267">
        <f>IF(AH79&gt;0,ROUND(AH79,0),0)</f>
        <v>0</v>
      </c>
      <c r="T765" s="269">
        <f>IF(AH80&gt;0,ROUND(AH80,2),0)</f>
        <v>0</v>
      </c>
      <c r="U765" s="267"/>
      <c r="V765" s="268"/>
      <c r="W765" s="267"/>
      <c r="X765" s="267"/>
      <c r="Y765" s="267">
        <f t="shared" si="21"/>
        <v>0</v>
      </c>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c r="BD765" s="268"/>
      <c r="BE765" s="268"/>
      <c r="BF765" s="268"/>
      <c r="BG765" s="268"/>
      <c r="BH765" s="268"/>
      <c r="BI765" s="268"/>
      <c r="BJ765" s="268"/>
      <c r="BK765" s="268"/>
      <c r="BL765" s="268"/>
      <c r="BM765" s="268"/>
      <c r="BN765" s="268"/>
      <c r="BO765" s="268"/>
      <c r="BP765" s="268"/>
      <c r="BQ765" s="268"/>
      <c r="BR765" s="268"/>
      <c r="BS765" s="268"/>
      <c r="BT765" s="268"/>
      <c r="BU765" s="268"/>
      <c r="BV765" s="268"/>
      <c r="BW765" s="268"/>
      <c r="BX765" s="268"/>
      <c r="BY765" s="268"/>
      <c r="BZ765" s="268"/>
      <c r="CA765" s="268"/>
      <c r="CB765" s="268"/>
      <c r="CC765" s="268"/>
      <c r="CD765" s="268"/>
      <c r="CE765" s="268"/>
    </row>
    <row r="766" spans="1:83" ht="12.6" customHeight="1" x14ac:dyDescent="0.25">
      <c r="A766" s="205" t="str">
        <f>RIGHT($C$83,3)&amp;"*"&amp;RIGHT($C$82,4)&amp;"*"&amp;AI$55&amp;"*"&amp;"A"</f>
        <v>206*2017*7250*A</v>
      </c>
      <c r="B766" s="267">
        <f>ROUND(AI59,0)</f>
        <v>1073</v>
      </c>
      <c r="C766" s="269">
        <f>ROUND(AI60,2)</f>
        <v>1.18</v>
      </c>
      <c r="D766" s="267">
        <f>ROUND(AI61,0)</f>
        <v>126307</v>
      </c>
      <c r="E766" s="267">
        <f>ROUND(AI62,0)</f>
        <v>30550</v>
      </c>
      <c r="F766" s="267">
        <f>ROUND(AI63,0)</f>
        <v>0</v>
      </c>
      <c r="G766" s="267">
        <f>ROUND(AI64,0)</f>
        <v>51068</v>
      </c>
      <c r="H766" s="267">
        <f>ROUND(AI65,0)</f>
        <v>0</v>
      </c>
      <c r="I766" s="267">
        <f>ROUND(AI66,0)</f>
        <v>3668</v>
      </c>
      <c r="J766" s="267">
        <f>ROUND(AI67,0)</f>
        <v>0</v>
      </c>
      <c r="K766" s="267">
        <f>ROUND(AI68,0)</f>
        <v>0</v>
      </c>
      <c r="L766" s="267">
        <f>ROUND(AI69,0)</f>
        <v>221</v>
      </c>
      <c r="M766" s="267">
        <f>ROUND(AI70,0)</f>
        <v>0</v>
      </c>
      <c r="N766" s="267">
        <f>ROUND(AI75,0)</f>
        <v>416380</v>
      </c>
      <c r="O766" s="267">
        <f>ROUND(AI73,0)</f>
        <v>921</v>
      </c>
      <c r="P766" s="267">
        <f>IF(AI76&gt;0,ROUND(AI76,0),0)</f>
        <v>0</v>
      </c>
      <c r="Q766" s="267">
        <f>IF(AI77&gt;0,ROUND(AI77,0),0)</f>
        <v>71</v>
      </c>
      <c r="R766" s="267">
        <f>IF(AI78&gt;0,ROUND(AI78,0),0)</f>
        <v>0</v>
      </c>
      <c r="S766" s="267">
        <f>IF(AI79&gt;0,ROUND(AI79,0),0)</f>
        <v>0</v>
      </c>
      <c r="T766" s="269">
        <f>IF(AI80&gt;0,ROUND(AI80,2),0)</f>
        <v>4.28</v>
      </c>
      <c r="U766" s="267"/>
      <c r="V766" s="268"/>
      <c r="W766" s="267"/>
      <c r="X766" s="267"/>
      <c r="Y766" s="267">
        <f t="shared" si="21"/>
        <v>98976</v>
      </c>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c r="BD766" s="268"/>
      <c r="BE766" s="268"/>
      <c r="BF766" s="268"/>
      <c r="BG766" s="268"/>
      <c r="BH766" s="268"/>
      <c r="BI766" s="268"/>
      <c r="BJ766" s="268"/>
      <c r="BK766" s="268"/>
      <c r="BL766" s="268"/>
      <c r="BM766" s="268"/>
      <c r="BN766" s="268"/>
      <c r="BO766" s="268"/>
      <c r="BP766" s="268"/>
      <c r="BQ766" s="268"/>
      <c r="BR766" s="268"/>
      <c r="BS766" s="268"/>
      <c r="BT766" s="268"/>
      <c r="BU766" s="268"/>
      <c r="BV766" s="268"/>
      <c r="BW766" s="268"/>
      <c r="BX766" s="268"/>
      <c r="BY766" s="268"/>
      <c r="BZ766" s="268"/>
      <c r="CA766" s="268"/>
      <c r="CB766" s="268"/>
      <c r="CC766" s="268"/>
      <c r="CD766" s="268"/>
      <c r="CE766" s="268"/>
    </row>
    <row r="767" spans="1:83" ht="12.6" customHeight="1" x14ac:dyDescent="0.25">
      <c r="A767" s="205" t="str">
        <f>RIGHT($C$83,3)&amp;"*"&amp;RIGHT($C$82,4)&amp;"*"&amp;AJ$55&amp;"*"&amp;"A"</f>
        <v>206*2017*7260*A</v>
      </c>
      <c r="B767" s="267">
        <f>ROUND(AJ59,0)</f>
        <v>41318</v>
      </c>
      <c r="C767" s="269">
        <f>ROUND(AJ60,2)</f>
        <v>36</v>
      </c>
      <c r="D767" s="267">
        <f>ROUND(AJ61,0)</f>
        <v>3790647</v>
      </c>
      <c r="E767" s="267">
        <f>ROUND(AJ62,0)</f>
        <v>863241</v>
      </c>
      <c r="F767" s="267">
        <f>ROUND(AJ63,0)</f>
        <v>674174</v>
      </c>
      <c r="G767" s="267">
        <f>ROUND(AJ64,0)</f>
        <v>380171</v>
      </c>
      <c r="H767" s="267">
        <f>ROUND(AJ65,0)</f>
        <v>30233</v>
      </c>
      <c r="I767" s="267">
        <f>ROUND(AJ66,0)</f>
        <v>121689</v>
      </c>
      <c r="J767" s="267">
        <f>ROUND(AJ67,0)</f>
        <v>10078</v>
      </c>
      <c r="K767" s="267">
        <f>ROUND(AJ68,0)</f>
        <v>199122</v>
      </c>
      <c r="L767" s="267">
        <f>ROUND(AJ69,0)</f>
        <v>46304</v>
      </c>
      <c r="M767" s="267">
        <f>ROUND(AJ70,0)</f>
        <v>3460</v>
      </c>
      <c r="N767" s="267">
        <f>ROUND(AJ75,0)</f>
        <v>9327238</v>
      </c>
      <c r="O767" s="267">
        <f>ROUND(AJ73,0)</f>
        <v>125</v>
      </c>
      <c r="P767" s="267">
        <f>IF(AJ76&gt;0,ROUND(AJ76,0),0)</f>
        <v>12680</v>
      </c>
      <c r="Q767" s="267">
        <f>IF(AJ77&gt;0,ROUND(AJ77,0),0)</f>
        <v>0</v>
      </c>
      <c r="R767" s="267">
        <f>IF(AJ78&gt;0,ROUND(AJ78,0),0)</f>
        <v>3224</v>
      </c>
      <c r="S767" s="267">
        <f>IF(AJ79&gt;0,ROUND(AJ79,0),0)</f>
        <v>8407</v>
      </c>
      <c r="T767" s="269">
        <f>IF(AJ80&gt;0,ROUND(AJ80,2),0)</f>
        <v>63.98</v>
      </c>
      <c r="U767" s="267"/>
      <c r="V767" s="268"/>
      <c r="W767" s="267"/>
      <c r="X767" s="267"/>
      <c r="Y767" s="267">
        <f t="shared" si="21"/>
        <v>2687981</v>
      </c>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c r="BD767" s="268"/>
      <c r="BE767" s="268"/>
      <c r="BF767" s="268"/>
      <c r="BG767" s="268"/>
      <c r="BH767" s="268"/>
      <c r="BI767" s="268"/>
      <c r="BJ767" s="268"/>
      <c r="BK767" s="268"/>
      <c r="BL767" s="268"/>
      <c r="BM767" s="268"/>
      <c r="BN767" s="268"/>
      <c r="BO767" s="268"/>
      <c r="BP767" s="268"/>
      <c r="BQ767" s="268"/>
      <c r="BR767" s="268"/>
      <c r="BS767" s="268"/>
      <c r="BT767" s="268"/>
      <c r="BU767" s="268"/>
      <c r="BV767" s="268"/>
      <c r="BW767" s="268"/>
      <c r="BX767" s="268"/>
      <c r="BY767" s="268"/>
      <c r="BZ767" s="268"/>
      <c r="CA767" s="268"/>
      <c r="CB767" s="268"/>
      <c r="CC767" s="268"/>
      <c r="CD767" s="268"/>
      <c r="CE767" s="268"/>
    </row>
    <row r="768" spans="1:83" ht="12.6" customHeight="1" x14ac:dyDescent="0.25">
      <c r="A768" s="205" t="str">
        <f>RIGHT($C$83,3)&amp;"*"&amp;RIGHT($C$82,4)&amp;"*"&amp;AK$55&amp;"*"&amp;"A"</f>
        <v>206*2017*7310*A</v>
      </c>
      <c r="B768" s="267">
        <f>ROUND(AK59,0)</f>
        <v>0</v>
      </c>
      <c r="C768" s="269">
        <f>ROUND(AK60,2)</f>
        <v>0</v>
      </c>
      <c r="D768" s="267">
        <f>ROUND(AK61,0)</f>
        <v>0</v>
      </c>
      <c r="E768" s="267">
        <f>ROUND(AK62,0)</f>
        <v>0</v>
      </c>
      <c r="F768" s="267">
        <f>ROUND(AK63,0)</f>
        <v>0</v>
      </c>
      <c r="G768" s="267">
        <f>ROUND(AK64,0)</f>
        <v>0</v>
      </c>
      <c r="H768" s="267">
        <f>ROUND(AK65,0)</f>
        <v>0</v>
      </c>
      <c r="I768" s="267">
        <f>ROUND(AK66,0)</f>
        <v>0</v>
      </c>
      <c r="J768" s="267">
        <f>ROUND(AK67,0)</f>
        <v>0</v>
      </c>
      <c r="K768" s="267">
        <f>ROUND(AK68,0)</f>
        <v>0</v>
      </c>
      <c r="L768" s="267">
        <f>ROUND(AK69,0)</f>
        <v>0</v>
      </c>
      <c r="M768" s="267">
        <f>ROUND(AK70,0)</f>
        <v>0</v>
      </c>
      <c r="N768" s="267">
        <f>ROUND(AK75,0)</f>
        <v>0</v>
      </c>
      <c r="O768" s="267">
        <f>ROUND(AK73,0)</f>
        <v>0</v>
      </c>
      <c r="P768" s="267">
        <f>IF(AK76&gt;0,ROUND(AK76,0),0)</f>
        <v>0</v>
      </c>
      <c r="Q768" s="267">
        <f>IF(AK77&gt;0,ROUND(AK77,0),0)</f>
        <v>0</v>
      </c>
      <c r="R768" s="267">
        <f>IF(AK78&gt;0,ROUND(AK78,0),0)</f>
        <v>0</v>
      </c>
      <c r="S768" s="267">
        <f>IF(AK79&gt;0,ROUND(AK79,0),0)</f>
        <v>0</v>
      </c>
      <c r="T768" s="269">
        <f>IF(AK80&gt;0,ROUND(AK80,2),0)</f>
        <v>0</v>
      </c>
      <c r="U768" s="267"/>
      <c r="V768" s="268"/>
      <c r="W768" s="267"/>
      <c r="X768" s="267"/>
      <c r="Y768" s="267">
        <f t="shared" si="21"/>
        <v>0</v>
      </c>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c r="BD768" s="268"/>
      <c r="BE768" s="268"/>
      <c r="BF768" s="268"/>
      <c r="BG768" s="268"/>
      <c r="BH768" s="268"/>
      <c r="BI768" s="268"/>
      <c r="BJ768" s="268"/>
      <c r="BK768" s="268"/>
      <c r="BL768" s="268"/>
      <c r="BM768" s="268"/>
      <c r="BN768" s="268"/>
      <c r="BO768" s="268"/>
      <c r="BP768" s="268"/>
      <c r="BQ768" s="268"/>
      <c r="BR768" s="268"/>
      <c r="BS768" s="268"/>
      <c r="BT768" s="268"/>
      <c r="BU768" s="268"/>
      <c r="BV768" s="268"/>
      <c r="BW768" s="268"/>
      <c r="BX768" s="268"/>
      <c r="BY768" s="268"/>
      <c r="BZ768" s="268"/>
      <c r="CA768" s="268"/>
      <c r="CB768" s="268"/>
      <c r="CC768" s="268"/>
      <c r="CD768" s="268"/>
      <c r="CE768" s="268"/>
    </row>
    <row r="769" spans="1:83" ht="12.6" customHeight="1" x14ac:dyDescent="0.25">
      <c r="A769" s="205" t="str">
        <f>RIGHT($C$83,3)&amp;"*"&amp;RIGHT($C$82,4)&amp;"*"&amp;AL$55&amp;"*"&amp;"A"</f>
        <v>206*2017*7320*A</v>
      </c>
      <c r="B769" s="267">
        <f>ROUND(AL59,0)</f>
        <v>0</v>
      </c>
      <c r="C769" s="269">
        <f>ROUND(AL60,2)</f>
        <v>0</v>
      </c>
      <c r="D769" s="267">
        <f>ROUND(AL61,0)</f>
        <v>0</v>
      </c>
      <c r="E769" s="267">
        <f>ROUND(AL62,0)</f>
        <v>0</v>
      </c>
      <c r="F769" s="267">
        <f>ROUND(AL63,0)</f>
        <v>0</v>
      </c>
      <c r="G769" s="267">
        <f>ROUND(AL64,0)</f>
        <v>628</v>
      </c>
      <c r="H769" s="267">
        <f>ROUND(AL65,0)</f>
        <v>0</v>
      </c>
      <c r="I769" s="267">
        <f>ROUND(AL66,0)</f>
        <v>0</v>
      </c>
      <c r="J769" s="267">
        <f>ROUND(AL67,0)</f>
        <v>0</v>
      </c>
      <c r="K769" s="267">
        <f>ROUND(AL68,0)</f>
        <v>0</v>
      </c>
      <c r="L769" s="267">
        <f>ROUND(AL69,0)</f>
        <v>0</v>
      </c>
      <c r="M769" s="267">
        <f>ROUND(AL70,0)</f>
        <v>0</v>
      </c>
      <c r="N769" s="267">
        <f>ROUND(AL75,0)</f>
        <v>7123</v>
      </c>
      <c r="O769" s="267">
        <f>ROUND(AL73,0)</f>
        <v>0</v>
      </c>
      <c r="P769" s="267">
        <f>IF(AL76&gt;0,ROUND(AL76,0),0)</f>
        <v>0</v>
      </c>
      <c r="Q769" s="267">
        <f>IF(AL77&gt;0,ROUND(AL77,0),0)</f>
        <v>0</v>
      </c>
      <c r="R769" s="267">
        <f>IF(AL78&gt;0,ROUND(AL78,0),0)</f>
        <v>0</v>
      </c>
      <c r="S769" s="267">
        <f>IF(AL79&gt;0,ROUND(AL79,0),0)</f>
        <v>0</v>
      </c>
      <c r="T769" s="269">
        <f>IF(AL80&gt;0,ROUND(AL80,2),0)</f>
        <v>0</v>
      </c>
      <c r="U769" s="267"/>
      <c r="V769" s="268"/>
      <c r="W769" s="267"/>
      <c r="X769" s="267"/>
      <c r="Y769" s="267">
        <f t="shared" si="21"/>
        <v>324</v>
      </c>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c r="BD769" s="268"/>
      <c r="BE769" s="268"/>
      <c r="BF769" s="268"/>
      <c r="BG769" s="268"/>
      <c r="BH769" s="268"/>
      <c r="BI769" s="268"/>
      <c r="BJ769" s="268"/>
      <c r="BK769" s="268"/>
      <c r="BL769" s="268"/>
      <c r="BM769" s="268"/>
      <c r="BN769" s="268"/>
      <c r="BO769" s="268"/>
      <c r="BP769" s="268"/>
      <c r="BQ769" s="268"/>
      <c r="BR769" s="268"/>
      <c r="BS769" s="268"/>
      <c r="BT769" s="268"/>
      <c r="BU769" s="268"/>
      <c r="BV769" s="268"/>
      <c r="BW769" s="268"/>
      <c r="BX769" s="268"/>
      <c r="BY769" s="268"/>
      <c r="BZ769" s="268"/>
      <c r="CA769" s="268"/>
      <c r="CB769" s="268"/>
      <c r="CC769" s="268"/>
      <c r="CD769" s="268"/>
      <c r="CE769" s="268"/>
    </row>
    <row r="770" spans="1:83" ht="12.6" customHeight="1" x14ac:dyDescent="0.25">
      <c r="A770" s="205" t="str">
        <f>RIGHT($C$83,3)&amp;"*"&amp;RIGHT($C$82,4)&amp;"*"&amp;AM$55&amp;"*"&amp;"A"</f>
        <v>206*2017*7330*A</v>
      </c>
      <c r="B770" s="267">
        <f>ROUND(AM59,0)</f>
        <v>0</v>
      </c>
      <c r="C770" s="269">
        <f>ROUND(AM60,2)</f>
        <v>0</v>
      </c>
      <c r="D770" s="267">
        <f>ROUND(AM61,0)</f>
        <v>0</v>
      </c>
      <c r="E770" s="267">
        <f>ROUND(AM62,0)</f>
        <v>0</v>
      </c>
      <c r="F770" s="267">
        <f>ROUND(AM63,0)</f>
        <v>0</v>
      </c>
      <c r="G770" s="267">
        <f>ROUND(AM64,0)</f>
        <v>0</v>
      </c>
      <c r="H770" s="267">
        <f>ROUND(AM65,0)</f>
        <v>0</v>
      </c>
      <c r="I770" s="267">
        <f>ROUND(AM66,0)</f>
        <v>0</v>
      </c>
      <c r="J770" s="267">
        <f>ROUND(AM67,0)</f>
        <v>0</v>
      </c>
      <c r="K770" s="267">
        <f>ROUND(AM68,0)</f>
        <v>0</v>
      </c>
      <c r="L770" s="267">
        <f>ROUND(AM69,0)</f>
        <v>0</v>
      </c>
      <c r="M770" s="267">
        <f>ROUND(AM70,0)</f>
        <v>0</v>
      </c>
      <c r="N770" s="267">
        <f>ROUND(AM75,0)</f>
        <v>0</v>
      </c>
      <c r="O770" s="267">
        <f>ROUND(AM73,0)</f>
        <v>0</v>
      </c>
      <c r="P770" s="267">
        <f>IF(AM76&gt;0,ROUND(AM76,0),0)</f>
        <v>0</v>
      </c>
      <c r="Q770" s="267">
        <f>IF(AM77&gt;0,ROUND(AM77,0),0)</f>
        <v>0</v>
      </c>
      <c r="R770" s="267">
        <f>IF(AM78&gt;0,ROUND(AM78,0),0)</f>
        <v>0</v>
      </c>
      <c r="S770" s="267">
        <f>IF(AM79&gt;0,ROUND(AM79,0),0)</f>
        <v>0</v>
      </c>
      <c r="T770" s="269">
        <f>IF(AM80&gt;0,ROUND(AM80,2),0)</f>
        <v>0</v>
      </c>
      <c r="U770" s="267"/>
      <c r="V770" s="268"/>
      <c r="W770" s="267"/>
      <c r="X770" s="267"/>
      <c r="Y770" s="267">
        <f t="shared" si="21"/>
        <v>0</v>
      </c>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row>
    <row r="771" spans="1:83" ht="12.6" customHeight="1" x14ac:dyDescent="0.25">
      <c r="A771" s="205" t="str">
        <f>RIGHT($C$83,3)&amp;"*"&amp;RIGHT($C$82,4)&amp;"*"&amp;AN$55&amp;"*"&amp;"A"</f>
        <v>206*2017*7340*A</v>
      </c>
      <c r="B771" s="267">
        <f>ROUND(AN59,0)</f>
        <v>0</v>
      </c>
      <c r="C771" s="269">
        <f>ROUND(AN60,2)</f>
        <v>0</v>
      </c>
      <c r="D771" s="267">
        <f>ROUND(AN61,0)</f>
        <v>0</v>
      </c>
      <c r="E771" s="267">
        <f>ROUND(AN62,0)</f>
        <v>0</v>
      </c>
      <c r="F771" s="267">
        <f>ROUND(AN63,0)</f>
        <v>0</v>
      </c>
      <c r="G771" s="267">
        <f>ROUND(AN64,0)</f>
        <v>0</v>
      </c>
      <c r="H771" s="267">
        <f>ROUND(AN65,0)</f>
        <v>0</v>
      </c>
      <c r="I771" s="267">
        <f>ROUND(AN66,0)</f>
        <v>0</v>
      </c>
      <c r="J771" s="267">
        <f>ROUND(AN67,0)</f>
        <v>0</v>
      </c>
      <c r="K771" s="267">
        <f>ROUND(AN68,0)</f>
        <v>0</v>
      </c>
      <c r="L771" s="267">
        <f>ROUND(AN69,0)</f>
        <v>0</v>
      </c>
      <c r="M771" s="267">
        <f>ROUND(AN70,0)</f>
        <v>0</v>
      </c>
      <c r="N771" s="267">
        <f>ROUND(AN75,0)</f>
        <v>0</v>
      </c>
      <c r="O771" s="267">
        <f>ROUND(AN73,0)</f>
        <v>0</v>
      </c>
      <c r="P771" s="267">
        <f>IF(AN76&gt;0,ROUND(AN76,0),0)</f>
        <v>0</v>
      </c>
      <c r="Q771" s="267">
        <f>IF(AN77&gt;0,ROUND(AN77,0),0)</f>
        <v>0</v>
      </c>
      <c r="R771" s="267">
        <f>IF(AN78&gt;0,ROUND(AN78,0),0)</f>
        <v>0</v>
      </c>
      <c r="S771" s="267">
        <f>IF(AN79&gt;0,ROUND(AN79,0),0)</f>
        <v>0</v>
      </c>
      <c r="T771" s="269">
        <f>IF(AN80&gt;0,ROUND(AN80,2),0)</f>
        <v>0</v>
      </c>
      <c r="U771" s="267"/>
      <c r="V771" s="268"/>
      <c r="W771" s="267"/>
      <c r="X771" s="267"/>
      <c r="Y771" s="267">
        <f t="shared" si="21"/>
        <v>0</v>
      </c>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c r="BD771" s="268"/>
      <c r="BE771" s="268"/>
      <c r="BF771" s="268"/>
      <c r="BG771" s="268"/>
      <c r="BH771" s="268"/>
      <c r="BI771" s="268"/>
      <c r="BJ771" s="268"/>
      <c r="BK771" s="268"/>
      <c r="BL771" s="268"/>
      <c r="BM771" s="268"/>
      <c r="BN771" s="268"/>
      <c r="BO771" s="268"/>
      <c r="BP771" s="268"/>
      <c r="BQ771" s="268"/>
      <c r="BR771" s="268"/>
      <c r="BS771" s="268"/>
      <c r="BT771" s="268"/>
      <c r="BU771" s="268"/>
      <c r="BV771" s="268"/>
      <c r="BW771" s="268"/>
      <c r="BX771" s="268"/>
      <c r="BY771" s="268"/>
      <c r="BZ771" s="268"/>
      <c r="CA771" s="268"/>
      <c r="CB771" s="268"/>
      <c r="CC771" s="268"/>
      <c r="CD771" s="268"/>
      <c r="CE771" s="268"/>
    </row>
    <row r="772" spans="1:83" ht="12.6" customHeight="1" x14ac:dyDescent="0.25">
      <c r="A772" s="205" t="str">
        <f>RIGHT($C$83,3)&amp;"*"&amp;RIGHT($C$82,4)&amp;"*"&amp;AO$55&amp;"*"&amp;"A"</f>
        <v>206*2017*7350*A</v>
      </c>
      <c r="B772" s="267">
        <f>ROUND(AO59,0)</f>
        <v>0</v>
      </c>
      <c r="C772" s="269">
        <f>ROUND(AO60,2)</f>
        <v>0</v>
      </c>
      <c r="D772" s="267">
        <f>ROUND(AO61,0)</f>
        <v>0</v>
      </c>
      <c r="E772" s="267">
        <f>ROUND(AO62,0)</f>
        <v>0</v>
      </c>
      <c r="F772" s="267">
        <f>ROUND(AO63,0)</f>
        <v>0</v>
      </c>
      <c r="G772" s="267">
        <f>ROUND(AO64,0)</f>
        <v>0</v>
      </c>
      <c r="H772" s="267">
        <f>ROUND(AO65,0)</f>
        <v>0</v>
      </c>
      <c r="I772" s="267">
        <f>ROUND(AO66,0)</f>
        <v>0</v>
      </c>
      <c r="J772" s="267">
        <f>ROUND(AO67,0)</f>
        <v>0</v>
      </c>
      <c r="K772" s="267">
        <f>ROUND(AO68,0)</f>
        <v>0</v>
      </c>
      <c r="L772" s="267">
        <f>ROUND(AO69,0)</f>
        <v>0</v>
      </c>
      <c r="M772" s="267">
        <f>ROUND(AO70,0)</f>
        <v>0</v>
      </c>
      <c r="N772" s="267">
        <f>ROUND(AO75,0)</f>
        <v>0</v>
      </c>
      <c r="O772" s="267">
        <f>ROUND(AO73,0)</f>
        <v>0</v>
      </c>
      <c r="P772" s="267">
        <f>IF(AO76&gt;0,ROUND(AO76,0),0)</f>
        <v>0</v>
      </c>
      <c r="Q772" s="267">
        <f>IF(AO77&gt;0,ROUND(AO77,0),0)</f>
        <v>0</v>
      </c>
      <c r="R772" s="267">
        <f>IF(AO78&gt;0,ROUND(AO78,0),0)</f>
        <v>0</v>
      </c>
      <c r="S772" s="267">
        <f>IF(AO79&gt;0,ROUND(AO79,0),0)</f>
        <v>0</v>
      </c>
      <c r="T772" s="269">
        <f>IF(AO80&gt;0,ROUND(AO80,2),0)</f>
        <v>0</v>
      </c>
      <c r="U772" s="267"/>
      <c r="V772" s="268"/>
      <c r="W772" s="267"/>
      <c r="X772" s="267"/>
      <c r="Y772" s="267">
        <f t="shared" si="21"/>
        <v>0</v>
      </c>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c r="BD772" s="268"/>
      <c r="BE772" s="268"/>
      <c r="BF772" s="268"/>
      <c r="BG772" s="268"/>
      <c r="BH772" s="268"/>
      <c r="BI772" s="268"/>
      <c r="BJ772" s="268"/>
      <c r="BK772" s="268"/>
      <c r="BL772" s="268"/>
      <c r="BM772" s="268"/>
      <c r="BN772" s="268"/>
      <c r="BO772" s="268"/>
      <c r="BP772" s="268"/>
      <c r="BQ772" s="268"/>
      <c r="BR772" s="268"/>
      <c r="BS772" s="268"/>
      <c r="BT772" s="268"/>
      <c r="BU772" s="268"/>
      <c r="BV772" s="268"/>
      <c r="BW772" s="268"/>
      <c r="BX772" s="268"/>
      <c r="BY772" s="268"/>
      <c r="BZ772" s="268"/>
      <c r="CA772" s="268"/>
      <c r="CB772" s="268"/>
      <c r="CC772" s="268"/>
      <c r="CD772" s="268"/>
      <c r="CE772" s="268"/>
    </row>
    <row r="773" spans="1:83" ht="12.6" customHeight="1" x14ac:dyDescent="0.25">
      <c r="A773" s="205" t="str">
        <f>RIGHT($C$83,3)&amp;"*"&amp;RIGHT($C$82,4)&amp;"*"&amp;AP$55&amp;"*"&amp;"A"</f>
        <v>206*2017*7380*A</v>
      </c>
      <c r="B773" s="267">
        <f>ROUND(AP59,0)</f>
        <v>0</v>
      </c>
      <c r="C773" s="269">
        <f>ROUND(AP60,2)</f>
        <v>0</v>
      </c>
      <c r="D773" s="267">
        <f>ROUND(AP61,0)</f>
        <v>0</v>
      </c>
      <c r="E773" s="267">
        <f>ROUND(AP62,0)</f>
        <v>0</v>
      </c>
      <c r="F773" s="267">
        <f>ROUND(AP63,0)</f>
        <v>0</v>
      </c>
      <c r="G773" s="267">
        <f>ROUND(AP64,0)</f>
        <v>0</v>
      </c>
      <c r="H773" s="267">
        <f>ROUND(AP65,0)</f>
        <v>0</v>
      </c>
      <c r="I773" s="267">
        <f>ROUND(AP66,0)</f>
        <v>0</v>
      </c>
      <c r="J773" s="267">
        <f>ROUND(AP67,0)</f>
        <v>0</v>
      </c>
      <c r="K773" s="267">
        <f>ROUND(AP68,0)</f>
        <v>0</v>
      </c>
      <c r="L773" s="267">
        <f>ROUND(AP69,0)</f>
        <v>0</v>
      </c>
      <c r="M773" s="267">
        <f>ROUND(AP70,0)</f>
        <v>0</v>
      </c>
      <c r="N773" s="267">
        <f>ROUND(AP75,0)</f>
        <v>0</v>
      </c>
      <c r="O773" s="267">
        <f>ROUND(AP73,0)</f>
        <v>0</v>
      </c>
      <c r="P773" s="267">
        <f>IF(AP76&gt;0,ROUND(AP76,0),0)</f>
        <v>0</v>
      </c>
      <c r="Q773" s="267">
        <f>IF(AP77&gt;0,ROUND(AP77,0),0)</f>
        <v>0</v>
      </c>
      <c r="R773" s="267">
        <f>IF(AP78&gt;0,ROUND(AP78,0),0)</f>
        <v>0</v>
      </c>
      <c r="S773" s="267">
        <f>IF(AP79&gt;0,ROUND(AP79,0),0)</f>
        <v>0</v>
      </c>
      <c r="T773" s="269">
        <f>IF(AP80&gt;0,ROUND(AP80,2),0)</f>
        <v>0</v>
      </c>
      <c r="U773" s="267"/>
      <c r="V773" s="268"/>
      <c r="W773" s="267"/>
      <c r="X773" s="267"/>
      <c r="Y773" s="267">
        <f t="shared" si="21"/>
        <v>0</v>
      </c>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row>
    <row r="774" spans="1:83" ht="12.6" customHeight="1" x14ac:dyDescent="0.25">
      <c r="A774" s="205" t="str">
        <f>RIGHT($C$83,3)&amp;"*"&amp;RIGHT($C$82,4)&amp;"*"&amp;AQ$55&amp;"*"&amp;"A"</f>
        <v>206*2017*7390*A</v>
      </c>
      <c r="B774" s="267">
        <f>ROUND(AQ59,0)</f>
        <v>0</v>
      </c>
      <c r="C774" s="269">
        <f>ROUND(AQ60,2)</f>
        <v>0</v>
      </c>
      <c r="D774" s="267">
        <f>ROUND(AQ61,0)</f>
        <v>0</v>
      </c>
      <c r="E774" s="267">
        <f>ROUND(AQ62,0)</f>
        <v>0</v>
      </c>
      <c r="F774" s="267">
        <f>ROUND(AQ63,0)</f>
        <v>0</v>
      </c>
      <c r="G774" s="267">
        <f>ROUND(AQ64,0)</f>
        <v>0</v>
      </c>
      <c r="H774" s="267">
        <f>ROUND(AQ65,0)</f>
        <v>0</v>
      </c>
      <c r="I774" s="267">
        <f>ROUND(AQ66,0)</f>
        <v>0</v>
      </c>
      <c r="J774" s="267">
        <f>ROUND(AQ67,0)</f>
        <v>0</v>
      </c>
      <c r="K774" s="267">
        <f>ROUND(AQ68,0)</f>
        <v>0</v>
      </c>
      <c r="L774" s="267">
        <f>ROUND(AQ69,0)</f>
        <v>0</v>
      </c>
      <c r="M774" s="267">
        <f>ROUND(AQ70,0)</f>
        <v>0</v>
      </c>
      <c r="N774" s="267">
        <f>ROUND(AQ75,0)</f>
        <v>0</v>
      </c>
      <c r="O774" s="267">
        <f>ROUND(AQ73,0)</f>
        <v>0</v>
      </c>
      <c r="P774" s="267">
        <f>IF(AQ76&gt;0,ROUND(AQ76,0),0)</f>
        <v>0</v>
      </c>
      <c r="Q774" s="267">
        <f>IF(AQ77&gt;0,ROUND(AQ77,0),0)</f>
        <v>0</v>
      </c>
      <c r="R774" s="267">
        <f>IF(AQ78&gt;0,ROUND(AQ78,0),0)</f>
        <v>0</v>
      </c>
      <c r="S774" s="267">
        <f>IF(AQ79&gt;0,ROUND(AQ79,0),0)</f>
        <v>0</v>
      </c>
      <c r="T774" s="269">
        <f>IF(AQ80&gt;0,ROUND(AQ80,2),0)</f>
        <v>0</v>
      </c>
      <c r="U774" s="267"/>
      <c r="V774" s="268"/>
      <c r="W774" s="267"/>
      <c r="X774" s="267"/>
      <c r="Y774" s="267">
        <f t="shared" si="21"/>
        <v>0</v>
      </c>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row>
    <row r="775" spans="1:83" ht="12.6" customHeight="1" x14ac:dyDescent="0.25">
      <c r="A775" s="205" t="str">
        <f>RIGHT($C$83,3)&amp;"*"&amp;RIGHT($C$82,4)&amp;"*"&amp;AR$55&amp;"*"&amp;"A"</f>
        <v>206*2017*7400*A</v>
      </c>
      <c r="B775" s="267">
        <f>ROUND(AR59,0)</f>
        <v>0</v>
      </c>
      <c r="C775" s="269">
        <f>ROUND(AR60,2)</f>
        <v>0</v>
      </c>
      <c r="D775" s="267">
        <f>ROUND(AR61,0)</f>
        <v>0</v>
      </c>
      <c r="E775" s="267">
        <f>ROUND(AR62,0)</f>
        <v>0</v>
      </c>
      <c r="F775" s="267">
        <f>ROUND(AR63,0)</f>
        <v>0</v>
      </c>
      <c r="G775" s="267">
        <f>ROUND(AR64,0)</f>
        <v>0</v>
      </c>
      <c r="H775" s="267">
        <f>ROUND(AR65,0)</f>
        <v>0</v>
      </c>
      <c r="I775" s="267">
        <f>ROUND(AR66,0)</f>
        <v>0</v>
      </c>
      <c r="J775" s="267">
        <f>ROUND(AR67,0)</f>
        <v>0</v>
      </c>
      <c r="K775" s="267">
        <f>ROUND(AR68,0)</f>
        <v>0</v>
      </c>
      <c r="L775" s="267">
        <f>ROUND(AR69,0)</f>
        <v>0</v>
      </c>
      <c r="M775" s="267">
        <f>ROUND(AR70,0)</f>
        <v>0</v>
      </c>
      <c r="N775" s="267">
        <f>ROUND(AR75,0)</f>
        <v>0</v>
      </c>
      <c r="O775" s="267">
        <f>ROUND(AR73,0)</f>
        <v>0</v>
      </c>
      <c r="P775" s="267">
        <f>IF(AR76&gt;0,ROUND(AR76,0),0)</f>
        <v>0</v>
      </c>
      <c r="Q775" s="267">
        <f>IF(AR77&gt;0,ROUND(AR77,0),0)</f>
        <v>0</v>
      </c>
      <c r="R775" s="267">
        <f>IF(AR78&gt;0,ROUND(AR78,0),0)</f>
        <v>0</v>
      </c>
      <c r="S775" s="267">
        <f>IF(AR79&gt;0,ROUND(AR79,0),0)</f>
        <v>0</v>
      </c>
      <c r="T775" s="269">
        <f>IF(AR80&gt;0,ROUND(AR80,2),0)</f>
        <v>0</v>
      </c>
      <c r="U775" s="267"/>
      <c r="V775" s="268"/>
      <c r="W775" s="267"/>
      <c r="X775" s="267"/>
      <c r="Y775" s="267">
        <f t="shared" si="21"/>
        <v>0</v>
      </c>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row>
    <row r="776" spans="1:83" ht="12.6" customHeight="1" x14ac:dyDescent="0.25">
      <c r="A776" s="205" t="str">
        <f>RIGHT($C$83,3)&amp;"*"&amp;RIGHT($C$82,4)&amp;"*"&amp;AS$55&amp;"*"&amp;"A"</f>
        <v>206*2017*7410*A</v>
      </c>
      <c r="B776" s="267">
        <f>ROUND(AS59,0)</f>
        <v>0</v>
      </c>
      <c r="C776" s="269">
        <f>ROUND(AS60,2)</f>
        <v>0</v>
      </c>
      <c r="D776" s="267">
        <f>ROUND(AS61,0)</f>
        <v>0</v>
      </c>
      <c r="E776" s="267">
        <f>ROUND(AS62,0)</f>
        <v>0</v>
      </c>
      <c r="F776" s="267">
        <f>ROUND(AS63,0)</f>
        <v>0</v>
      </c>
      <c r="G776" s="267">
        <f>ROUND(AS64,0)</f>
        <v>0</v>
      </c>
      <c r="H776" s="267">
        <f>ROUND(AS65,0)</f>
        <v>0</v>
      </c>
      <c r="I776" s="267">
        <f>ROUND(AS66,0)</f>
        <v>0</v>
      </c>
      <c r="J776" s="267">
        <f>ROUND(AS67,0)</f>
        <v>0</v>
      </c>
      <c r="K776" s="267">
        <f>ROUND(AS68,0)</f>
        <v>0</v>
      </c>
      <c r="L776" s="267">
        <f>ROUND(AS69,0)</f>
        <v>0</v>
      </c>
      <c r="M776" s="267">
        <f>ROUND(AS70,0)</f>
        <v>0</v>
      </c>
      <c r="N776" s="267">
        <f>ROUND(AS75,0)</f>
        <v>0</v>
      </c>
      <c r="O776" s="267">
        <f>ROUND(AS73,0)</f>
        <v>0</v>
      </c>
      <c r="P776" s="267">
        <f>IF(AS76&gt;0,ROUND(AS76,0),0)</f>
        <v>0</v>
      </c>
      <c r="Q776" s="267">
        <f>IF(AS77&gt;0,ROUND(AS77,0),0)</f>
        <v>0</v>
      </c>
      <c r="R776" s="267">
        <f>IF(AS78&gt;0,ROUND(AS78,0),0)</f>
        <v>0</v>
      </c>
      <c r="S776" s="267">
        <f>IF(AS79&gt;0,ROUND(AS79,0),0)</f>
        <v>0</v>
      </c>
      <c r="T776" s="269">
        <f>IF(AS80&gt;0,ROUND(AS80,2),0)</f>
        <v>0</v>
      </c>
      <c r="U776" s="267"/>
      <c r="V776" s="268"/>
      <c r="W776" s="267"/>
      <c r="X776" s="267"/>
      <c r="Y776" s="267">
        <f t="shared" si="21"/>
        <v>0</v>
      </c>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row>
    <row r="777" spans="1:83" ht="12.6" customHeight="1" x14ac:dyDescent="0.25">
      <c r="A777" s="205" t="str">
        <f>RIGHT($C$83,3)&amp;"*"&amp;RIGHT($C$82,4)&amp;"*"&amp;AT$55&amp;"*"&amp;"A"</f>
        <v>206*2017*7420*A</v>
      </c>
      <c r="B777" s="267">
        <f>ROUND(AT59,0)</f>
        <v>0</v>
      </c>
      <c r="C777" s="269">
        <f>ROUND(AT60,2)</f>
        <v>0</v>
      </c>
      <c r="D777" s="267">
        <f>ROUND(AT61,0)</f>
        <v>0</v>
      </c>
      <c r="E777" s="267">
        <f>ROUND(AT62,0)</f>
        <v>0</v>
      </c>
      <c r="F777" s="267">
        <f>ROUND(AT63,0)</f>
        <v>0</v>
      </c>
      <c r="G777" s="267">
        <f>ROUND(AT64,0)</f>
        <v>0</v>
      </c>
      <c r="H777" s="267">
        <f>ROUND(AT65,0)</f>
        <v>0</v>
      </c>
      <c r="I777" s="267">
        <f>ROUND(AT66,0)</f>
        <v>0</v>
      </c>
      <c r="J777" s="267">
        <f>ROUND(AT67,0)</f>
        <v>0</v>
      </c>
      <c r="K777" s="267">
        <f>ROUND(AT68,0)</f>
        <v>0</v>
      </c>
      <c r="L777" s="267">
        <f>ROUND(AT69,0)</f>
        <v>0</v>
      </c>
      <c r="M777" s="267">
        <f>ROUND(AT70,0)</f>
        <v>0</v>
      </c>
      <c r="N777" s="267">
        <f>ROUND(AT75,0)</f>
        <v>0</v>
      </c>
      <c r="O777" s="267">
        <f>ROUND(AT73,0)</f>
        <v>0</v>
      </c>
      <c r="P777" s="267">
        <f>IF(AT76&gt;0,ROUND(AT76,0),0)</f>
        <v>0</v>
      </c>
      <c r="Q777" s="267">
        <f>IF(AT77&gt;0,ROUND(AT77,0),0)</f>
        <v>0</v>
      </c>
      <c r="R777" s="267">
        <f>IF(AT78&gt;0,ROUND(AT78,0),0)</f>
        <v>0</v>
      </c>
      <c r="S777" s="267">
        <f>IF(AT79&gt;0,ROUND(AT79,0),0)</f>
        <v>0</v>
      </c>
      <c r="T777" s="269">
        <f>IF(AT80&gt;0,ROUND(AT80,2),0)</f>
        <v>0</v>
      </c>
      <c r="U777" s="267"/>
      <c r="V777" s="268"/>
      <c r="W777" s="267"/>
      <c r="X777" s="267"/>
      <c r="Y777" s="267">
        <f t="shared" si="21"/>
        <v>0</v>
      </c>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row>
    <row r="778" spans="1:83" ht="12.6" customHeight="1" x14ac:dyDescent="0.25">
      <c r="A778" s="205" t="str">
        <f>RIGHT($C$83,3)&amp;"*"&amp;RIGHT($C$82,4)&amp;"*"&amp;AU$55&amp;"*"&amp;"A"</f>
        <v>206*2017*7430*A</v>
      </c>
      <c r="B778" s="267">
        <f>ROUND(AU59,0)</f>
        <v>0</v>
      </c>
      <c r="C778" s="269">
        <f>ROUND(AU60,2)</f>
        <v>0</v>
      </c>
      <c r="D778" s="267">
        <f>ROUND(AU61,0)</f>
        <v>0</v>
      </c>
      <c r="E778" s="267">
        <f>ROUND(AU62,0)</f>
        <v>0</v>
      </c>
      <c r="F778" s="267">
        <f>ROUND(AU63,0)</f>
        <v>0</v>
      </c>
      <c r="G778" s="267">
        <f>ROUND(AU64,0)</f>
        <v>0</v>
      </c>
      <c r="H778" s="267">
        <f>ROUND(AU65,0)</f>
        <v>0</v>
      </c>
      <c r="I778" s="267">
        <f>ROUND(AU66,0)</f>
        <v>0</v>
      </c>
      <c r="J778" s="267">
        <f>ROUND(AU67,0)</f>
        <v>0</v>
      </c>
      <c r="K778" s="267">
        <f>ROUND(AU68,0)</f>
        <v>0</v>
      </c>
      <c r="L778" s="267">
        <f>ROUND(AU69,0)</f>
        <v>0</v>
      </c>
      <c r="M778" s="267">
        <f>ROUND(AU70,0)</f>
        <v>0</v>
      </c>
      <c r="N778" s="267">
        <f>ROUND(AU75,0)</f>
        <v>0</v>
      </c>
      <c r="O778" s="267">
        <f>ROUND(AU73,0)</f>
        <v>0</v>
      </c>
      <c r="P778" s="267">
        <f>IF(AU76&gt;0,ROUND(AU76,0),0)</f>
        <v>0</v>
      </c>
      <c r="Q778" s="267">
        <f>IF(AU77&gt;0,ROUND(AU77,0),0)</f>
        <v>0</v>
      </c>
      <c r="R778" s="267">
        <f>IF(AU78&gt;0,ROUND(AU78,0),0)</f>
        <v>0</v>
      </c>
      <c r="S778" s="267">
        <f>IF(AU79&gt;0,ROUND(AU79,0),0)</f>
        <v>0</v>
      </c>
      <c r="T778" s="269">
        <f>IF(AU80&gt;0,ROUND(AU80,2),0)</f>
        <v>0</v>
      </c>
      <c r="U778" s="267"/>
      <c r="V778" s="268"/>
      <c r="W778" s="267"/>
      <c r="X778" s="267"/>
      <c r="Y778" s="267">
        <f t="shared" si="21"/>
        <v>0</v>
      </c>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row>
    <row r="779" spans="1:83" ht="12.6" customHeight="1" x14ac:dyDescent="0.25">
      <c r="A779" s="205" t="str">
        <f>RIGHT($C$83,3)&amp;"*"&amp;RIGHT($C$82,4)&amp;"*"&amp;AV$55&amp;"*"&amp;"A"</f>
        <v>206*2017*7490*A</v>
      </c>
      <c r="B779" s="267"/>
      <c r="C779" s="269">
        <f>ROUND(AV60,2)</f>
        <v>0</v>
      </c>
      <c r="D779" s="267">
        <f>ROUND(AV61,0)</f>
        <v>0</v>
      </c>
      <c r="E779" s="267">
        <f>ROUND(AV62,0)</f>
        <v>0</v>
      </c>
      <c r="F779" s="267">
        <f>ROUND(AV63,0)</f>
        <v>0</v>
      </c>
      <c r="G779" s="267">
        <f>ROUND(AV64,0)</f>
        <v>0</v>
      </c>
      <c r="H779" s="267">
        <f>ROUND(AV65,0)</f>
        <v>0</v>
      </c>
      <c r="I779" s="267">
        <f>ROUND(AV66,0)</f>
        <v>0</v>
      </c>
      <c r="J779" s="267">
        <f>ROUND(AV67,0)</f>
        <v>0</v>
      </c>
      <c r="K779" s="267">
        <f>ROUND(AV68,0)</f>
        <v>0</v>
      </c>
      <c r="L779" s="267">
        <f>ROUND(AV69,0)</f>
        <v>0</v>
      </c>
      <c r="M779" s="267">
        <f>ROUND(AV70,0)</f>
        <v>0</v>
      </c>
      <c r="N779" s="267">
        <f>ROUND(AV75,0)</f>
        <v>0</v>
      </c>
      <c r="O779" s="267">
        <f>ROUND(AV73,0)</f>
        <v>0</v>
      </c>
      <c r="P779" s="267">
        <f>IF(AV76&gt;0,ROUND(AV76,0),0)</f>
        <v>0</v>
      </c>
      <c r="Q779" s="267">
        <f>IF(AV77&gt;0,ROUND(AV77,0),0)</f>
        <v>0</v>
      </c>
      <c r="R779" s="267">
        <f>IF(AV78&gt;0,ROUND(AV78,0),0)</f>
        <v>0</v>
      </c>
      <c r="S779" s="267">
        <f>IF(AV79&gt;0,ROUND(AV79,0),0)</f>
        <v>0</v>
      </c>
      <c r="T779" s="269">
        <f>IF(AV80&gt;0,ROUND(AV80,2),0)</f>
        <v>0</v>
      </c>
      <c r="U779" s="267"/>
      <c r="V779" s="268"/>
      <c r="W779" s="267"/>
      <c r="X779" s="267"/>
      <c r="Y779" s="267">
        <f t="shared" si="21"/>
        <v>0</v>
      </c>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row>
    <row r="780" spans="1:83" ht="12.6" customHeight="1" x14ac:dyDescent="0.25">
      <c r="A780" s="205" t="str">
        <f>RIGHT($C$83,3)&amp;"*"&amp;RIGHT($C$82,4)&amp;"*"&amp;AW$55&amp;"*"&amp;"A"</f>
        <v>206*2017*8200*A</v>
      </c>
      <c r="B780" s="267"/>
      <c r="C780" s="269">
        <f>ROUND(AW60,2)</f>
        <v>0</v>
      </c>
      <c r="D780" s="267">
        <f>ROUND(AW61,0)</f>
        <v>0</v>
      </c>
      <c r="E780" s="267">
        <f>ROUND(AW62,0)</f>
        <v>0</v>
      </c>
      <c r="F780" s="267">
        <f>ROUND(AW63,0)</f>
        <v>0</v>
      </c>
      <c r="G780" s="267">
        <f>ROUND(AW64,0)</f>
        <v>0</v>
      </c>
      <c r="H780" s="267">
        <f>ROUND(AW65,0)</f>
        <v>0</v>
      </c>
      <c r="I780" s="267">
        <f>ROUND(AW66,0)</f>
        <v>0</v>
      </c>
      <c r="J780" s="267">
        <f>ROUND(AW67,0)</f>
        <v>0</v>
      </c>
      <c r="K780" s="267">
        <f>ROUND(AW68,0)</f>
        <v>0</v>
      </c>
      <c r="L780" s="267">
        <f>ROUND(AW69,0)</f>
        <v>0</v>
      </c>
      <c r="M780" s="267">
        <f>ROUND(AW70,0)</f>
        <v>0</v>
      </c>
      <c r="N780" s="267"/>
      <c r="O780" s="267"/>
      <c r="P780" s="267">
        <f>IF(AW76&gt;0,ROUND(AW76,0),0)</f>
        <v>0</v>
      </c>
      <c r="Q780" s="267">
        <f>IF(AW77&gt;0,ROUND(AW77,0),0)</f>
        <v>0</v>
      </c>
      <c r="R780" s="267">
        <f>IF(AW78&gt;0,ROUND(AW78,0),0)</f>
        <v>0</v>
      </c>
      <c r="S780" s="267">
        <f>IF(AW79&gt;0,ROUND(AW79,0),0)</f>
        <v>0</v>
      </c>
      <c r="T780" s="269">
        <f>IF(AW80&gt;0,ROUND(AW80,2),0)</f>
        <v>0</v>
      </c>
      <c r="U780" s="267"/>
      <c r="V780" s="268"/>
      <c r="W780" s="267"/>
      <c r="X780" s="267"/>
      <c r="Y780" s="267"/>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row>
    <row r="781" spans="1:83" ht="12.6" customHeight="1" x14ac:dyDescent="0.25">
      <c r="A781" s="205" t="str">
        <f>RIGHT($C$83,3)&amp;"*"&amp;RIGHT($C$82,4)&amp;"*"&amp;AX$55&amp;"*"&amp;"A"</f>
        <v>206*2017*8310*A</v>
      </c>
      <c r="B781" s="267"/>
      <c r="C781" s="269">
        <f>ROUND(AX60,2)</f>
        <v>0</v>
      </c>
      <c r="D781" s="267">
        <f>ROUND(AX61,0)</f>
        <v>0</v>
      </c>
      <c r="E781" s="267">
        <f>ROUND(AX62,0)</f>
        <v>0</v>
      </c>
      <c r="F781" s="267">
        <f>ROUND(AX63,0)</f>
        <v>0</v>
      </c>
      <c r="G781" s="267">
        <f>ROUND(AX64,0)</f>
        <v>0</v>
      </c>
      <c r="H781" s="267">
        <f>ROUND(AX65,0)</f>
        <v>0</v>
      </c>
      <c r="I781" s="267">
        <f>ROUND(AX66,0)</f>
        <v>0</v>
      </c>
      <c r="J781" s="267">
        <f>ROUND(AX67,0)</f>
        <v>0</v>
      </c>
      <c r="K781" s="267">
        <f>ROUND(AX68,0)</f>
        <v>0</v>
      </c>
      <c r="L781" s="267">
        <f>ROUND(AX69,0)</f>
        <v>0</v>
      </c>
      <c r="M781" s="267">
        <f>ROUND(AX70,0)</f>
        <v>0</v>
      </c>
      <c r="N781" s="267"/>
      <c r="O781" s="267"/>
      <c r="P781" s="267">
        <f>IF(AX76&gt;0,ROUND(AX76,0),0)</f>
        <v>0</v>
      </c>
      <c r="Q781" s="267">
        <f>IF(AX77&gt;0,ROUND(AX77,0),0)</f>
        <v>0</v>
      </c>
      <c r="R781" s="267">
        <f>IF(AX78&gt;0,ROUND(AX78,0),0)</f>
        <v>0</v>
      </c>
      <c r="S781" s="267">
        <f>IF(AX79&gt;0,ROUND(AX79,0),0)</f>
        <v>0</v>
      </c>
      <c r="T781" s="269">
        <f>IF(AX80&gt;0,ROUND(AX80,2),0)</f>
        <v>0</v>
      </c>
      <c r="U781" s="267"/>
      <c r="V781" s="268"/>
      <c r="W781" s="267"/>
      <c r="X781" s="267"/>
      <c r="Y781" s="267"/>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row>
    <row r="782" spans="1:83" ht="12.6" customHeight="1" x14ac:dyDescent="0.25">
      <c r="A782" s="205" t="str">
        <f>RIGHT($C$83,3)&amp;"*"&amp;RIGHT($C$82,4)&amp;"*"&amp;AY$55&amp;"*"&amp;"A"</f>
        <v>206*2017*8320*A</v>
      </c>
      <c r="B782" s="267">
        <f>ROUND(AY59,0)</f>
        <v>11049</v>
      </c>
      <c r="C782" s="269">
        <f>ROUND(AY60,2)</f>
        <v>10.46</v>
      </c>
      <c r="D782" s="267">
        <f>ROUND(AY61,0)</f>
        <v>436802</v>
      </c>
      <c r="E782" s="267">
        <f>ROUND(AY62,0)</f>
        <v>167763</v>
      </c>
      <c r="F782" s="267">
        <f>ROUND(AY63,0)</f>
        <v>0</v>
      </c>
      <c r="G782" s="267">
        <f>ROUND(AY64,0)</f>
        <v>8252</v>
      </c>
      <c r="H782" s="267">
        <f>ROUND(AY65,0)</f>
        <v>0</v>
      </c>
      <c r="I782" s="267">
        <f>ROUND(AY66,0)</f>
        <v>130592</v>
      </c>
      <c r="J782" s="267">
        <f>ROUND(AY67,0)</f>
        <v>12773</v>
      </c>
      <c r="K782" s="267">
        <f>ROUND(AY68,0)</f>
        <v>0</v>
      </c>
      <c r="L782" s="267">
        <f>ROUND(AY69,0)</f>
        <v>1302</v>
      </c>
      <c r="M782" s="267">
        <f>ROUND(AY70,0)</f>
        <v>1042</v>
      </c>
      <c r="N782" s="267"/>
      <c r="O782" s="267"/>
      <c r="P782" s="267">
        <f>IF(AY76&gt;0,ROUND(AY76,0),0)</f>
        <v>5566</v>
      </c>
      <c r="Q782" s="267">
        <f>IF(AY77&gt;0,ROUND(AY77,0),0)</f>
        <v>0</v>
      </c>
      <c r="R782" s="267">
        <f>IF(AY78&gt;0,ROUND(AY78,0),0)</f>
        <v>0</v>
      </c>
      <c r="S782" s="267">
        <f>IF(AY79&gt;0,ROUND(AY79,0),0)</f>
        <v>0</v>
      </c>
      <c r="T782" s="269">
        <f>IF(AY80&gt;0,ROUND(AY80,2),0)</f>
        <v>0</v>
      </c>
      <c r="U782" s="267"/>
      <c r="V782" s="268"/>
      <c r="W782" s="267"/>
      <c r="X782" s="267"/>
      <c r="Y782" s="267"/>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row>
    <row r="783" spans="1:83" ht="12.6" customHeight="1" x14ac:dyDescent="0.25">
      <c r="A783" s="205" t="str">
        <f>RIGHT($C$83,3)&amp;"*"&amp;RIGHT($C$82,4)&amp;"*"&amp;AZ$55&amp;"*"&amp;"A"</f>
        <v>206*2017*8330*A</v>
      </c>
      <c r="B783" s="267">
        <f>ROUND(AZ59,0)</f>
        <v>0</v>
      </c>
      <c r="C783" s="269">
        <f>ROUND(AZ60,2)</f>
        <v>0</v>
      </c>
      <c r="D783" s="267">
        <f>ROUND(AZ61,0)</f>
        <v>0</v>
      </c>
      <c r="E783" s="267">
        <f>ROUND(AZ62,0)</f>
        <v>0</v>
      </c>
      <c r="F783" s="267">
        <f>ROUND(AZ63,0)</f>
        <v>0</v>
      </c>
      <c r="G783" s="267">
        <f>ROUND(AZ64,0)</f>
        <v>0</v>
      </c>
      <c r="H783" s="267">
        <f>ROUND(AZ65,0)</f>
        <v>0</v>
      </c>
      <c r="I783" s="267">
        <f>ROUND(AZ66,0)</f>
        <v>0</v>
      </c>
      <c r="J783" s="267">
        <f>ROUND(AZ67,0)</f>
        <v>0</v>
      </c>
      <c r="K783" s="267">
        <f>ROUND(AZ68,0)</f>
        <v>0</v>
      </c>
      <c r="L783" s="267">
        <f>ROUND(AZ69,0)</f>
        <v>0</v>
      </c>
      <c r="M783" s="267">
        <f>ROUND(AZ70,0)</f>
        <v>0</v>
      </c>
      <c r="N783" s="267"/>
      <c r="O783" s="267"/>
      <c r="P783" s="267">
        <f>IF(AZ76&gt;0,ROUND(AZ76,0),0)</f>
        <v>0</v>
      </c>
      <c r="Q783" s="267">
        <f>IF(AZ77&gt;0,ROUND(AZ77,0),0)</f>
        <v>0</v>
      </c>
      <c r="R783" s="267">
        <f>IF(AZ78&gt;0,ROUND(AZ78,0),0)</f>
        <v>0</v>
      </c>
      <c r="S783" s="267">
        <f>IF(AZ79&gt;0,ROUND(AZ79,0),0)</f>
        <v>0</v>
      </c>
      <c r="T783" s="269">
        <f>IF(AZ80&gt;0,ROUND(AZ80,2),0)</f>
        <v>0</v>
      </c>
      <c r="U783" s="267"/>
      <c r="V783" s="268"/>
      <c r="W783" s="267"/>
      <c r="X783" s="267"/>
      <c r="Y783" s="267"/>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row>
    <row r="784" spans="1:83" ht="12.6" customHeight="1" x14ac:dyDescent="0.25">
      <c r="A784" s="205" t="str">
        <f>RIGHT($C$83,3)&amp;"*"&amp;RIGHT($C$82,4)&amp;"*"&amp;BA$55&amp;"*"&amp;"A"</f>
        <v>206*2017*8350*A</v>
      </c>
      <c r="B784" s="267">
        <f>ROUND(BA59,0)</f>
        <v>0</v>
      </c>
      <c r="C784" s="269">
        <f>ROUND(BA60,2)</f>
        <v>0.59</v>
      </c>
      <c r="D784" s="267">
        <f>ROUND(BA61,0)</f>
        <v>20515</v>
      </c>
      <c r="E784" s="267">
        <f>ROUND(BA62,0)</f>
        <v>7129</v>
      </c>
      <c r="F784" s="267">
        <f>ROUND(BA63,0)</f>
        <v>0</v>
      </c>
      <c r="G784" s="267">
        <f>ROUND(BA64,0)</f>
        <v>103189</v>
      </c>
      <c r="H784" s="267">
        <f>ROUND(BA65,0)</f>
        <v>0</v>
      </c>
      <c r="I784" s="267">
        <f>ROUND(BA66,0)</f>
        <v>112348</v>
      </c>
      <c r="J784" s="267">
        <f>ROUND(BA67,0)</f>
        <v>119</v>
      </c>
      <c r="K784" s="267">
        <f>ROUND(BA68,0)</f>
        <v>0</v>
      </c>
      <c r="L784" s="267">
        <f>ROUND(BA69,0)</f>
        <v>1045</v>
      </c>
      <c r="M784" s="267">
        <f>ROUND(BA70,0)</f>
        <v>0</v>
      </c>
      <c r="N784" s="267"/>
      <c r="O784" s="267"/>
      <c r="P784" s="267">
        <f>IF(BA76&gt;0,ROUND(BA76,0),0)</f>
        <v>980</v>
      </c>
      <c r="Q784" s="267">
        <f>IF(BA77&gt;0,ROUND(BA77,0),0)</f>
        <v>0</v>
      </c>
      <c r="R784" s="267">
        <f>IF(BA78&gt;0,ROUND(BA78,0),0)</f>
        <v>102</v>
      </c>
      <c r="S784" s="267">
        <f>IF(BA79&gt;0,ROUND(BA79,0),0)</f>
        <v>0</v>
      </c>
      <c r="T784" s="269">
        <f>IF(BA80&gt;0,ROUND(BA80,2),0)</f>
        <v>0</v>
      </c>
      <c r="U784" s="267"/>
      <c r="V784" s="268"/>
      <c r="W784" s="267"/>
      <c r="X784" s="267"/>
      <c r="Y784" s="267"/>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row>
    <row r="785" spans="1:83" ht="12.6" customHeight="1" x14ac:dyDescent="0.25">
      <c r="A785" s="205" t="str">
        <f>RIGHT($C$83,3)&amp;"*"&amp;RIGHT($C$82,4)&amp;"*"&amp;BB$55&amp;"*"&amp;"A"</f>
        <v>206*2017*8360*A</v>
      </c>
      <c r="B785" s="267"/>
      <c r="C785" s="269">
        <f>ROUND(BB60,2)</f>
        <v>1.97</v>
      </c>
      <c r="D785" s="267">
        <f>ROUND(BB61,0)</f>
        <v>158035</v>
      </c>
      <c r="E785" s="267">
        <f>ROUND(BB62,0)</f>
        <v>53303</v>
      </c>
      <c r="F785" s="267">
        <f>ROUND(BB63,0)</f>
        <v>0</v>
      </c>
      <c r="G785" s="267">
        <f>ROUND(BB64,0)</f>
        <v>493</v>
      </c>
      <c r="H785" s="267">
        <f>ROUND(BB65,0)</f>
        <v>0</v>
      </c>
      <c r="I785" s="267">
        <f>ROUND(BB66,0)</f>
        <v>0</v>
      </c>
      <c r="J785" s="267">
        <f>ROUND(BB67,0)</f>
        <v>0</v>
      </c>
      <c r="K785" s="267">
        <f>ROUND(BB68,0)</f>
        <v>0</v>
      </c>
      <c r="L785" s="267">
        <f>ROUND(BB69,0)</f>
        <v>0</v>
      </c>
      <c r="M785" s="267">
        <f>ROUND(BB70,0)</f>
        <v>0</v>
      </c>
      <c r="N785" s="267"/>
      <c r="O785" s="267"/>
      <c r="P785" s="267">
        <f>IF(BB76&gt;0,ROUND(BB76,0),0)</f>
        <v>0</v>
      </c>
      <c r="Q785" s="267">
        <f>IF(BB77&gt;0,ROUND(BB77,0),0)</f>
        <v>0</v>
      </c>
      <c r="R785" s="267">
        <f>IF(BB78&gt;0,ROUND(BB78,0),0)</f>
        <v>0</v>
      </c>
      <c r="S785" s="267">
        <f>IF(BB79&gt;0,ROUND(BB79,0),0)</f>
        <v>0</v>
      </c>
      <c r="T785" s="269">
        <f>IF(BB80&gt;0,ROUND(BB80,2),0)</f>
        <v>0</v>
      </c>
      <c r="U785" s="267"/>
      <c r="V785" s="268"/>
      <c r="W785" s="267"/>
      <c r="X785" s="267"/>
      <c r="Y785" s="267"/>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row>
    <row r="786" spans="1:83" ht="12.6" customHeight="1" x14ac:dyDescent="0.25">
      <c r="A786" s="205" t="str">
        <f>RIGHT($C$83,3)&amp;"*"&amp;RIGHT($C$82,4)&amp;"*"&amp;BC$55&amp;"*"&amp;"A"</f>
        <v>206*2017*8370*A</v>
      </c>
      <c r="B786" s="267"/>
      <c r="C786" s="269">
        <f>ROUND(BC60,2)</f>
        <v>0</v>
      </c>
      <c r="D786" s="267">
        <f>ROUND(BC61,0)</f>
        <v>0</v>
      </c>
      <c r="E786" s="267">
        <f>ROUND(BC62,0)</f>
        <v>0</v>
      </c>
      <c r="F786" s="267">
        <f>ROUND(BC63,0)</f>
        <v>0</v>
      </c>
      <c r="G786" s="267">
        <f>ROUND(BC64,0)</f>
        <v>0</v>
      </c>
      <c r="H786" s="267">
        <f>ROUND(BC65,0)</f>
        <v>0</v>
      </c>
      <c r="I786" s="267">
        <f>ROUND(BC66,0)</f>
        <v>0</v>
      </c>
      <c r="J786" s="267">
        <f>ROUND(BC67,0)</f>
        <v>0</v>
      </c>
      <c r="K786" s="267">
        <f>ROUND(BC68,0)</f>
        <v>0</v>
      </c>
      <c r="L786" s="267">
        <f>ROUND(BC69,0)</f>
        <v>0</v>
      </c>
      <c r="M786" s="267">
        <f>ROUND(BC70,0)</f>
        <v>0</v>
      </c>
      <c r="N786" s="267"/>
      <c r="O786" s="267"/>
      <c r="P786" s="267">
        <f>IF(BC76&gt;0,ROUND(BC76,0),0)</f>
        <v>0</v>
      </c>
      <c r="Q786" s="267">
        <f>IF(BC77&gt;0,ROUND(BC77,0),0)</f>
        <v>0</v>
      </c>
      <c r="R786" s="267">
        <f>IF(BC78&gt;0,ROUND(BC78,0),0)</f>
        <v>0</v>
      </c>
      <c r="S786" s="267">
        <f>IF(BC79&gt;0,ROUND(BC79,0),0)</f>
        <v>0</v>
      </c>
      <c r="T786" s="269">
        <f>IF(BC80&gt;0,ROUND(BC80,2),0)</f>
        <v>0</v>
      </c>
      <c r="U786" s="267"/>
      <c r="V786" s="268"/>
      <c r="W786" s="267"/>
      <c r="X786" s="267"/>
      <c r="Y786" s="267"/>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row>
    <row r="787" spans="1:83" ht="12.6" customHeight="1" x14ac:dyDescent="0.25">
      <c r="A787" s="205" t="str">
        <f>RIGHT($C$83,3)&amp;"*"&amp;RIGHT($C$82,4)&amp;"*"&amp;BD$55&amp;"*"&amp;"A"</f>
        <v>206*2017*8420*A</v>
      </c>
      <c r="B787" s="267"/>
      <c r="C787" s="269">
        <f>ROUND(BD60,2)</f>
        <v>0</v>
      </c>
      <c r="D787" s="267">
        <f>ROUND(BD61,0)</f>
        <v>0</v>
      </c>
      <c r="E787" s="267">
        <f>ROUND(BD62,0)</f>
        <v>0</v>
      </c>
      <c r="F787" s="267">
        <f>ROUND(BD63,0)</f>
        <v>0</v>
      </c>
      <c r="G787" s="267">
        <f>ROUND(BD64,0)</f>
        <v>565</v>
      </c>
      <c r="H787" s="267">
        <f>ROUND(BD65,0)</f>
        <v>0</v>
      </c>
      <c r="I787" s="267">
        <f>ROUND(BD66,0)</f>
        <v>0</v>
      </c>
      <c r="J787" s="267">
        <f>ROUND(BD67,0)</f>
        <v>794</v>
      </c>
      <c r="K787" s="267">
        <f>ROUND(BD68,0)</f>
        <v>0</v>
      </c>
      <c r="L787" s="267">
        <f>ROUND(BD69,0)</f>
        <v>0</v>
      </c>
      <c r="M787" s="267">
        <f>ROUND(BD70,0)</f>
        <v>0</v>
      </c>
      <c r="N787" s="267"/>
      <c r="O787" s="267"/>
      <c r="P787" s="267">
        <f>IF(BD76&gt;0,ROUND(BD76,0),0)</f>
        <v>6546</v>
      </c>
      <c r="Q787" s="267">
        <f>IF(BD77&gt;0,ROUND(BD77,0),0)</f>
        <v>0</v>
      </c>
      <c r="R787" s="267">
        <f>IF(BD78&gt;0,ROUND(BD78,0),0)</f>
        <v>0</v>
      </c>
      <c r="S787" s="267">
        <f>IF(BD79&gt;0,ROUND(BD79,0),0)</f>
        <v>0</v>
      </c>
      <c r="T787" s="269">
        <f>IF(BD80&gt;0,ROUND(BD80,2),0)</f>
        <v>0</v>
      </c>
      <c r="U787" s="267"/>
      <c r="V787" s="268"/>
      <c r="W787" s="267"/>
      <c r="X787" s="267"/>
      <c r="Y787" s="267"/>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row>
    <row r="788" spans="1:83" ht="12.6" customHeight="1" x14ac:dyDescent="0.25">
      <c r="A788" s="205" t="str">
        <f>RIGHT($C$83,3)&amp;"*"&amp;RIGHT($C$82,4)&amp;"*"&amp;BE$55&amp;"*"&amp;"A"</f>
        <v>206*2017*8430*A</v>
      </c>
      <c r="B788" s="267">
        <f>ROUND(BE59,0)</f>
        <v>147934</v>
      </c>
      <c r="C788" s="269">
        <f>ROUND(BE60,2)</f>
        <v>4.09</v>
      </c>
      <c r="D788" s="267">
        <f>ROUND(BE61,0)</f>
        <v>348707</v>
      </c>
      <c r="E788" s="267">
        <f>ROUND(BE62,0)</f>
        <v>132430</v>
      </c>
      <c r="F788" s="267">
        <f>ROUND(BE63,0)</f>
        <v>0</v>
      </c>
      <c r="G788" s="267">
        <f>ROUND(BE64,0)</f>
        <v>40769</v>
      </c>
      <c r="H788" s="267">
        <f>ROUND(BE65,0)</f>
        <v>0</v>
      </c>
      <c r="I788" s="267">
        <f>ROUND(BE66,0)</f>
        <v>1244591</v>
      </c>
      <c r="J788" s="267">
        <f>ROUND(BE67,0)</f>
        <v>8758</v>
      </c>
      <c r="K788" s="267">
        <f>ROUND(BE68,0)</f>
        <v>1239</v>
      </c>
      <c r="L788" s="267">
        <f>ROUND(BE69,0)</f>
        <v>745</v>
      </c>
      <c r="M788" s="267">
        <f>ROUND(BE70,0)</f>
        <v>16913</v>
      </c>
      <c r="N788" s="267"/>
      <c r="O788" s="267"/>
      <c r="P788" s="267">
        <f>IF(BE76&gt;0,ROUND(BE76,0),0)</f>
        <v>39941</v>
      </c>
      <c r="Q788" s="267">
        <f>IF(BE77&gt;0,ROUND(BE77,0),0)</f>
        <v>0</v>
      </c>
      <c r="R788" s="267">
        <f>IF(BE78&gt;0,ROUND(BE78,0),0)</f>
        <v>0</v>
      </c>
      <c r="S788" s="267">
        <f>IF(BE79&gt;0,ROUND(BE79,0),0)</f>
        <v>0</v>
      </c>
      <c r="T788" s="269">
        <f>IF(BE80&gt;0,ROUND(BE80,2),0)</f>
        <v>0</v>
      </c>
      <c r="U788" s="267"/>
      <c r="V788" s="268"/>
      <c r="W788" s="267"/>
      <c r="X788" s="267"/>
      <c r="Y788" s="267"/>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row>
    <row r="789" spans="1:83" ht="12.6" customHeight="1" x14ac:dyDescent="0.25">
      <c r="A789" s="205" t="str">
        <f>RIGHT($C$83,3)&amp;"*"&amp;RIGHT($C$82,4)&amp;"*"&amp;BF$55&amp;"*"&amp;"A"</f>
        <v>206*2017*8460*A</v>
      </c>
      <c r="B789" s="267"/>
      <c r="C789" s="269">
        <f>ROUND(BF60,2)</f>
        <v>10.93</v>
      </c>
      <c r="D789" s="267">
        <f>ROUND(BF61,0)</f>
        <v>369575</v>
      </c>
      <c r="E789" s="267">
        <f>ROUND(BF62,0)</f>
        <v>115146</v>
      </c>
      <c r="F789" s="267">
        <f>ROUND(BF63,0)</f>
        <v>0</v>
      </c>
      <c r="G789" s="267">
        <f>ROUND(BF64,0)</f>
        <v>32487</v>
      </c>
      <c r="H789" s="267">
        <f>ROUND(BF65,0)</f>
        <v>2028</v>
      </c>
      <c r="I789" s="267">
        <f>ROUND(BF66,0)</f>
        <v>121723</v>
      </c>
      <c r="J789" s="267">
        <f>ROUND(BF67,0)</f>
        <v>1578</v>
      </c>
      <c r="K789" s="267">
        <f>ROUND(BF68,0)</f>
        <v>0</v>
      </c>
      <c r="L789" s="267">
        <f>ROUND(BF69,0)</f>
        <v>301</v>
      </c>
      <c r="M789" s="267">
        <f>ROUND(BF70,0)</f>
        <v>0</v>
      </c>
      <c r="N789" s="267"/>
      <c r="O789" s="267"/>
      <c r="P789" s="267">
        <f>IF(BF76&gt;0,ROUND(BF76,0),0)</f>
        <v>1209</v>
      </c>
      <c r="Q789" s="267">
        <f>IF(BF77&gt;0,ROUND(BF77,0),0)</f>
        <v>0</v>
      </c>
      <c r="R789" s="267">
        <f>IF(BF78&gt;0,ROUND(BF78,0),0)</f>
        <v>0</v>
      </c>
      <c r="S789" s="267">
        <f>IF(BF79&gt;0,ROUND(BF79,0),0)</f>
        <v>0</v>
      </c>
      <c r="T789" s="269">
        <f>IF(BF80&gt;0,ROUND(BF80,2),0)</f>
        <v>0</v>
      </c>
      <c r="U789" s="267"/>
      <c r="V789" s="268"/>
      <c r="W789" s="267"/>
      <c r="X789" s="267"/>
      <c r="Y789" s="267"/>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row>
    <row r="790" spans="1:83" ht="12.6" customHeight="1" x14ac:dyDescent="0.25">
      <c r="A790" s="205" t="str">
        <f>RIGHT($C$83,3)&amp;"*"&amp;RIGHT($C$82,4)&amp;"*"&amp;BG$55&amp;"*"&amp;"A"</f>
        <v>206*2017*8470*A</v>
      </c>
      <c r="B790" s="267"/>
      <c r="C790" s="269">
        <f>ROUND(BG60,2)</f>
        <v>2.12</v>
      </c>
      <c r="D790" s="267">
        <f>ROUND(BG61,0)</f>
        <v>84303</v>
      </c>
      <c r="E790" s="267">
        <f>ROUND(BG62,0)</f>
        <v>21752</v>
      </c>
      <c r="F790" s="267">
        <f>ROUND(BG63,0)</f>
        <v>0</v>
      </c>
      <c r="G790" s="267">
        <f>ROUND(BG64,0)</f>
        <v>264</v>
      </c>
      <c r="H790" s="267">
        <f>ROUND(BG65,0)</f>
        <v>0</v>
      </c>
      <c r="I790" s="267">
        <f>ROUND(BG66,0)</f>
        <v>0</v>
      </c>
      <c r="J790" s="267">
        <f>ROUND(BG67,0)</f>
        <v>0</v>
      </c>
      <c r="K790" s="267">
        <f>ROUND(BG68,0)</f>
        <v>0</v>
      </c>
      <c r="L790" s="267">
        <f>ROUND(BG69,0)</f>
        <v>0</v>
      </c>
      <c r="M790" s="267">
        <f>ROUND(BG70,0)</f>
        <v>0</v>
      </c>
      <c r="N790" s="267"/>
      <c r="O790" s="267"/>
      <c r="P790" s="267">
        <f>IF(BG76&gt;0,ROUND(BG76,0),0)</f>
        <v>0</v>
      </c>
      <c r="Q790" s="267">
        <f>IF(BG77&gt;0,ROUND(BG77,0),0)</f>
        <v>0</v>
      </c>
      <c r="R790" s="267">
        <f>IF(BG78&gt;0,ROUND(BG78,0),0)</f>
        <v>0</v>
      </c>
      <c r="S790" s="267">
        <f>IF(BG79&gt;0,ROUND(BG79,0),0)</f>
        <v>0</v>
      </c>
      <c r="T790" s="269">
        <f>IF(BG80&gt;0,ROUND(BG80,2),0)</f>
        <v>0</v>
      </c>
      <c r="U790" s="267"/>
      <c r="V790" s="268"/>
      <c r="W790" s="267"/>
      <c r="X790" s="267"/>
      <c r="Y790" s="267"/>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row>
    <row r="791" spans="1:83" ht="12.6" customHeight="1" x14ac:dyDescent="0.25">
      <c r="A791" s="205" t="str">
        <f>RIGHT($C$83,3)&amp;"*"&amp;RIGHT($C$82,4)&amp;"*"&amp;BH$55&amp;"*"&amp;"A"</f>
        <v>206*2017*8480*A</v>
      </c>
      <c r="B791" s="267"/>
      <c r="C791" s="269">
        <f>ROUND(BH60,2)</f>
        <v>0</v>
      </c>
      <c r="D791" s="267">
        <f>ROUND(BH61,0)</f>
        <v>0</v>
      </c>
      <c r="E791" s="267">
        <f>ROUND(BH62,0)</f>
        <v>0</v>
      </c>
      <c r="F791" s="267">
        <f>ROUND(BH63,0)</f>
        <v>0</v>
      </c>
      <c r="G791" s="267">
        <f>ROUND(BH64,0)</f>
        <v>0</v>
      </c>
      <c r="H791" s="267">
        <f>ROUND(BH65,0)</f>
        <v>0</v>
      </c>
      <c r="I791" s="267">
        <f>ROUND(BH66,0)</f>
        <v>0</v>
      </c>
      <c r="J791" s="267">
        <f>ROUND(BH67,0)</f>
        <v>0</v>
      </c>
      <c r="K791" s="267">
        <f>ROUND(BH68,0)</f>
        <v>0</v>
      </c>
      <c r="L791" s="267">
        <f>ROUND(BH69,0)</f>
        <v>0</v>
      </c>
      <c r="M791" s="267">
        <f>ROUND(BH70,0)</f>
        <v>0</v>
      </c>
      <c r="N791" s="267"/>
      <c r="O791" s="267"/>
      <c r="P791" s="267">
        <f>IF(BH76&gt;0,ROUND(BH76,0),0)</f>
        <v>0</v>
      </c>
      <c r="Q791" s="267">
        <f>IF(BH77&gt;0,ROUND(BH77,0),0)</f>
        <v>0</v>
      </c>
      <c r="R791" s="267">
        <f>IF(BH78&gt;0,ROUND(BH78,0),0)</f>
        <v>0</v>
      </c>
      <c r="S791" s="267">
        <f>IF(BH79&gt;0,ROUND(BH79,0),0)</f>
        <v>0</v>
      </c>
      <c r="T791" s="269">
        <f>IF(BH80&gt;0,ROUND(BH80,2),0)</f>
        <v>0</v>
      </c>
      <c r="U791" s="267"/>
      <c r="V791" s="268"/>
      <c r="W791" s="267"/>
      <c r="X791" s="267"/>
      <c r="Y791" s="267"/>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row>
    <row r="792" spans="1:83" ht="12.6" customHeight="1" x14ac:dyDescent="0.25">
      <c r="A792" s="205" t="str">
        <f>RIGHT($C$83,3)&amp;"*"&amp;RIGHT($C$82,4)&amp;"*"&amp;BI$55&amp;"*"&amp;"A"</f>
        <v>206*2017*8490*A</v>
      </c>
      <c r="B792" s="267"/>
      <c r="C792" s="269">
        <f>ROUND(BI60,2)</f>
        <v>0</v>
      </c>
      <c r="D792" s="267">
        <f>ROUND(BI61,0)</f>
        <v>0</v>
      </c>
      <c r="E792" s="267">
        <f>ROUND(BI62,0)</f>
        <v>0</v>
      </c>
      <c r="F792" s="267">
        <f>ROUND(BI63,0)</f>
        <v>0</v>
      </c>
      <c r="G792" s="267">
        <f>ROUND(BI64,0)</f>
        <v>0</v>
      </c>
      <c r="H792" s="267">
        <f>ROUND(BI65,0)</f>
        <v>582399</v>
      </c>
      <c r="I792" s="267">
        <f>ROUND(BI66,0)</f>
        <v>324</v>
      </c>
      <c r="J792" s="267">
        <f>ROUND(BI67,0)</f>
        <v>372</v>
      </c>
      <c r="K792" s="267">
        <f>ROUND(BI68,0)</f>
        <v>0</v>
      </c>
      <c r="L792" s="267">
        <f>ROUND(BI69,0)</f>
        <v>0</v>
      </c>
      <c r="M792" s="267">
        <f>ROUND(BI70,0)</f>
        <v>0</v>
      </c>
      <c r="N792" s="267"/>
      <c r="O792" s="267"/>
      <c r="P792" s="267">
        <f>IF(BI76&gt;0,ROUND(BI76,0),0)</f>
        <v>3069</v>
      </c>
      <c r="Q792" s="267">
        <f>IF(BI77&gt;0,ROUND(BI77,0),0)</f>
        <v>0</v>
      </c>
      <c r="R792" s="267">
        <f>IF(BI78&gt;0,ROUND(BI78,0),0)</f>
        <v>320</v>
      </c>
      <c r="S792" s="267">
        <f>IF(BI79&gt;0,ROUND(BI79,0),0)</f>
        <v>0</v>
      </c>
      <c r="T792" s="269">
        <f>IF(BI80&gt;0,ROUND(BI80,2),0)</f>
        <v>0</v>
      </c>
      <c r="U792" s="267"/>
      <c r="V792" s="268"/>
      <c r="W792" s="267"/>
      <c r="X792" s="267"/>
      <c r="Y792" s="267"/>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row>
    <row r="793" spans="1:83" ht="12.6" customHeight="1" x14ac:dyDescent="0.25">
      <c r="A793" s="205" t="str">
        <f>RIGHT($C$83,3)&amp;"*"&amp;RIGHT($C$82,4)&amp;"*"&amp;BJ$55&amp;"*"&amp;"A"</f>
        <v>206*2017*8510*A</v>
      </c>
      <c r="B793" s="267"/>
      <c r="C793" s="269">
        <f>ROUND(BJ60,2)</f>
        <v>0</v>
      </c>
      <c r="D793" s="267">
        <f>ROUND(BJ61,0)</f>
        <v>0</v>
      </c>
      <c r="E793" s="267">
        <f>ROUND(BJ62,0)</f>
        <v>0</v>
      </c>
      <c r="F793" s="267">
        <f>ROUND(BJ63,0)</f>
        <v>0</v>
      </c>
      <c r="G793" s="267">
        <f>ROUND(BJ64,0)</f>
        <v>0</v>
      </c>
      <c r="H793" s="267">
        <f>ROUND(BJ65,0)</f>
        <v>0</v>
      </c>
      <c r="I793" s="267">
        <f>ROUND(BJ66,0)</f>
        <v>0</v>
      </c>
      <c r="J793" s="267">
        <f>ROUND(BJ67,0)</f>
        <v>0</v>
      </c>
      <c r="K793" s="267">
        <f>ROUND(BJ68,0)</f>
        <v>0</v>
      </c>
      <c r="L793" s="267">
        <f>ROUND(BJ69,0)</f>
        <v>0</v>
      </c>
      <c r="M793" s="267">
        <f>ROUND(BJ70,0)</f>
        <v>0</v>
      </c>
      <c r="N793" s="267"/>
      <c r="O793" s="267"/>
      <c r="P793" s="267">
        <f>IF(BJ76&gt;0,ROUND(BJ76,0),0)</f>
        <v>0</v>
      </c>
      <c r="Q793" s="267">
        <f>IF(BJ77&gt;0,ROUND(BJ77,0),0)</f>
        <v>0</v>
      </c>
      <c r="R793" s="267">
        <f>IF(BJ78&gt;0,ROUND(BJ78,0),0)</f>
        <v>0</v>
      </c>
      <c r="S793" s="267">
        <f>IF(BJ79&gt;0,ROUND(BJ79,0),0)</f>
        <v>0</v>
      </c>
      <c r="T793" s="269">
        <f>IF(BJ80&gt;0,ROUND(BJ80,2),0)</f>
        <v>0</v>
      </c>
      <c r="U793" s="267"/>
      <c r="V793" s="268"/>
      <c r="W793" s="267"/>
      <c r="X793" s="267"/>
      <c r="Y793" s="267"/>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row>
    <row r="794" spans="1:83" ht="12.6" customHeight="1" x14ac:dyDescent="0.25">
      <c r="A794" s="205" t="str">
        <f>RIGHT($C$83,3)&amp;"*"&amp;RIGHT($C$82,4)&amp;"*"&amp;BK$55&amp;"*"&amp;"A"</f>
        <v>206*2017*8530*A</v>
      </c>
      <c r="B794" s="267"/>
      <c r="C794" s="269">
        <f>ROUND(BK60,2)</f>
        <v>0</v>
      </c>
      <c r="D794" s="267">
        <f>ROUND(BK61,0)</f>
        <v>0</v>
      </c>
      <c r="E794" s="267">
        <f>ROUND(BK62,0)</f>
        <v>0</v>
      </c>
      <c r="F794" s="267">
        <f>ROUND(BK63,0)</f>
        <v>0</v>
      </c>
      <c r="G794" s="267">
        <f>ROUND(BK64,0)</f>
        <v>0</v>
      </c>
      <c r="H794" s="267">
        <f>ROUND(BK65,0)</f>
        <v>0</v>
      </c>
      <c r="I794" s="267">
        <f>ROUND(BK66,0)</f>
        <v>3470</v>
      </c>
      <c r="J794" s="267">
        <f>ROUND(BK67,0)</f>
        <v>216</v>
      </c>
      <c r="K794" s="267">
        <f>ROUND(BK68,0)</f>
        <v>0</v>
      </c>
      <c r="L794" s="267">
        <f>ROUND(BK69,0)</f>
        <v>0</v>
      </c>
      <c r="M794" s="267">
        <f>ROUND(BK70,0)</f>
        <v>0</v>
      </c>
      <c r="N794" s="267"/>
      <c r="O794" s="267"/>
      <c r="P794" s="267">
        <f>IF(BK76&gt;0,ROUND(BK76,0),0)</f>
        <v>1779</v>
      </c>
      <c r="Q794" s="267">
        <f>IF(BK77&gt;0,ROUND(BK77,0),0)</f>
        <v>0</v>
      </c>
      <c r="R794" s="267">
        <f>IF(BK78&gt;0,ROUND(BK78,0),0)</f>
        <v>186</v>
      </c>
      <c r="S794" s="267">
        <f>IF(BK79&gt;0,ROUND(BK79,0),0)</f>
        <v>0</v>
      </c>
      <c r="T794" s="269">
        <f>IF(BK80&gt;0,ROUND(BK80,2),0)</f>
        <v>0</v>
      </c>
      <c r="U794" s="267"/>
      <c r="V794" s="268"/>
      <c r="W794" s="267"/>
      <c r="X794" s="267"/>
      <c r="Y794" s="267"/>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row>
    <row r="795" spans="1:83" ht="12.6" customHeight="1" x14ac:dyDescent="0.25">
      <c r="A795" s="205" t="str">
        <f>RIGHT($C$83,3)&amp;"*"&amp;RIGHT($C$82,4)&amp;"*"&amp;BL$55&amp;"*"&amp;"A"</f>
        <v>206*2017*8560*A</v>
      </c>
      <c r="B795" s="267"/>
      <c r="C795" s="269">
        <f>ROUND(BL60,2)</f>
        <v>4.18</v>
      </c>
      <c r="D795" s="267">
        <f>ROUND(BL61,0)</f>
        <v>172046</v>
      </c>
      <c r="E795" s="267">
        <f>ROUND(BL62,0)</f>
        <v>73945</v>
      </c>
      <c r="F795" s="267">
        <f>ROUND(BL63,0)</f>
        <v>0</v>
      </c>
      <c r="G795" s="267">
        <f>ROUND(BL64,0)</f>
        <v>11</v>
      </c>
      <c r="H795" s="267">
        <f>ROUND(BL65,0)</f>
        <v>1800</v>
      </c>
      <c r="I795" s="267">
        <f>ROUND(BL66,0)</f>
        <v>0</v>
      </c>
      <c r="J795" s="267">
        <f>ROUND(BL67,0)</f>
        <v>0</v>
      </c>
      <c r="K795" s="267">
        <f>ROUND(BL68,0)</f>
        <v>0</v>
      </c>
      <c r="L795" s="267">
        <f>ROUND(BL69,0)</f>
        <v>0</v>
      </c>
      <c r="M795" s="267">
        <f>ROUND(BL70,0)</f>
        <v>0</v>
      </c>
      <c r="N795" s="267"/>
      <c r="O795" s="267"/>
      <c r="P795" s="267">
        <f>IF(BL76&gt;0,ROUND(BL76,0),0)</f>
        <v>0</v>
      </c>
      <c r="Q795" s="267">
        <f>IF(BL77&gt;0,ROUND(BL77,0),0)</f>
        <v>0</v>
      </c>
      <c r="R795" s="267">
        <f>IF(BL78&gt;0,ROUND(BL78,0),0)</f>
        <v>0</v>
      </c>
      <c r="S795" s="267">
        <f>IF(BL79&gt;0,ROUND(BL79,0),0)</f>
        <v>0</v>
      </c>
      <c r="T795" s="269">
        <f>IF(BL80&gt;0,ROUND(BL80,2),0)</f>
        <v>0</v>
      </c>
      <c r="U795" s="267"/>
      <c r="V795" s="268"/>
      <c r="W795" s="267"/>
      <c r="X795" s="267"/>
      <c r="Y795" s="267"/>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row>
    <row r="796" spans="1:83" ht="12.6" customHeight="1" x14ac:dyDescent="0.25">
      <c r="A796" s="205" t="str">
        <f>RIGHT($C$83,3)&amp;"*"&amp;RIGHT($C$82,4)&amp;"*"&amp;BM$55&amp;"*"&amp;"A"</f>
        <v>206*2017*8590*A</v>
      </c>
      <c r="B796" s="267"/>
      <c r="C796" s="269">
        <f>ROUND(BM60,2)</f>
        <v>0</v>
      </c>
      <c r="D796" s="267">
        <f>ROUND(BM61,0)</f>
        <v>0</v>
      </c>
      <c r="E796" s="267">
        <f>ROUND(BM62,0)</f>
        <v>0</v>
      </c>
      <c r="F796" s="267">
        <f>ROUND(BM63,0)</f>
        <v>0</v>
      </c>
      <c r="G796" s="267">
        <f>ROUND(BM64,0)</f>
        <v>0</v>
      </c>
      <c r="H796" s="267">
        <f>ROUND(BM65,0)</f>
        <v>0</v>
      </c>
      <c r="I796" s="267">
        <f>ROUND(BM66,0)</f>
        <v>0</v>
      </c>
      <c r="J796" s="267">
        <f>ROUND(BM67,0)</f>
        <v>0</v>
      </c>
      <c r="K796" s="267">
        <f>ROUND(BM68,0)</f>
        <v>0</v>
      </c>
      <c r="L796" s="267">
        <f>ROUND(BM69,0)</f>
        <v>0</v>
      </c>
      <c r="M796" s="267">
        <f>ROUND(BM70,0)</f>
        <v>0</v>
      </c>
      <c r="N796" s="267"/>
      <c r="O796" s="267"/>
      <c r="P796" s="267">
        <f>IF(BM76&gt;0,ROUND(BM76,0),0)</f>
        <v>0</v>
      </c>
      <c r="Q796" s="267">
        <f>IF(BM77&gt;0,ROUND(BM77,0),0)</f>
        <v>0</v>
      </c>
      <c r="R796" s="267">
        <f>IF(BM78&gt;0,ROUND(BM78,0),0)</f>
        <v>0</v>
      </c>
      <c r="S796" s="267">
        <f>IF(BM79&gt;0,ROUND(BM79,0),0)</f>
        <v>0</v>
      </c>
      <c r="T796" s="269">
        <f>IF(BM80&gt;0,ROUND(BM80,2),0)</f>
        <v>0</v>
      </c>
      <c r="U796" s="267"/>
      <c r="V796" s="268"/>
      <c r="W796" s="267"/>
      <c r="X796" s="267"/>
      <c r="Y796" s="267"/>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row>
    <row r="797" spans="1:83" ht="12.6" customHeight="1" x14ac:dyDescent="0.25">
      <c r="A797" s="205" t="str">
        <f>RIGHT($C$83,3)&amp;"*"&amp;RIGHT($C$82,4)&amp;"*"&amp;BN$55&amp;"*"&amp;"A"</f>
        <v>206*2017*8610*A</v>
      </c>
      <c r="B797" s="267"/>
      <c r="C797" s="269">
        <f>ROUND(BN60,2)</f>
        <v>2.89</v>
      </c>
      <c r="D797" s="267">
        <f>ROUND(BN61,0)</f>
        <v>345746</v>
      </c>
      <c r="E797" s="267">
        <f>ROUND(BN62,0)</f>
        <v>86963</v>
      </c>
      <c r="F797" s="267">
        <f>ROUND(BN63,0)</f>
        <v>50000</v>
      </c>
      <c r="G797" s="267">
        <f>ROUND(BN64,0)</f>
        <v>18480</v>
      </c>
      <c r="H797" s="267">
        <f>ROUND(BN65,0)</f>
        <v>750</v>
      </c>
      <c r="I797" s="267">
        <f>ROUND(BN66,0)</f>
        <v>6738377</v>
      </c>
      <c r="J797" s="267">
        <f>ROUND(BN67,0)</f>
        <v>1186907</v>
      </c>
      <c r="K797" s="267">
        <f>ROUND(BN68,0)</f>
        <v>427190</v>
      </c>
      <c r="L797" s="267">
        <f>ROUND(BN69,0)</f>
        <v>89489</v>
      </c>
      <c r="M797" s="267">
        <f>ROUND(BN70,0)</f>
        <v>-1226</v>
      </c>
      <c r="N797" s="267"/>
      <c r="O797" s="267"/>
      <c r="P797" s="267">
        <f>IF(BN76&gt;0,ROUND(BN76,0),0)</f>
        <v>21426</v>
      </c>
      <c r="Q797" s="267">
        <f>IF(BN77&gt;0,ROUND(BN77,0),0)</f>
        <v>0</v>
      </c>
      <c r="R797" s="267">
        <f>IF(BN78&gt;0,ROUND(BN78,0),0)</f>
        <v>0</v>
      </c>
      <c r="S797" s="267">
        <f>IF(BN79&gt;0,ROUND(BN79,0),0)</f>
        <v>0</v>
      </c>
      <c r="T797" s="269">
        <f>IF(BN80&gt;0,ROUND(BN80,2),0)</f>
        <v>0</v>
      </c>
      <c r="U797" s="267"/>
      <c r="V797" s="268"/>
      <c r="W797" s="267"/>
      <c r="X797" s="267"/>
      <c r="Y797" s="267"/>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row>
    <row r="798" spans="1:83" ht="12.6" customHeight="1" x14ac:dyDescent="0.25">
      <c r="A798" s="205" t="str">
        <f>RIGHT($C$83,3)&amp;"*"&amp;RIGHT($C$82,4)&amp;"*"&amp;BO$55&amp;"*"&amp;"A"</f>
        <v>206*2017*8620*A</v>
      </c>
      <c r="B798" s="267"/>
      <c r="C798" s="269">
        <f>ROUND(BO60,2)</f>
        <v>0</v>
      </c>
      <c r="D798" s="267">
        <f>ROUND(BO61,0)</f>
        <v>0</v>
      </c>
      <c r="E798" s="267">
        <f>ROUND(BO62,0)</f>
        <v>0</v>
      </c>
      <c r="F798" s="267">
        <f>ROUND(BO63,0)</f>
        <v>0</v>
      </c>
      <c r="G798" s="267">
        <f>ROUND(BO64,0)</f>
        <v>0</v>
      </c>
      <c r="H798" s="267">
        <f>ROUND(BO65,0)</f>
        <v>0</v>
      </c>
      <c r="I798" s="267">
        <f>ROUND(BO66,0)</f>
        <v>0</v>
      </c>
      <c r="J798" s="267">
        <f>ROUND(BO67,0)</f>
        <v>0</v>
      </c>
      <c r="K798" s="267">
        <f>ROUND(BO68,0)</f>
        <v>0</v>
      </c>
      <c r="L798" s="267">
        <f>ROUND(BO69,0)</f>
        <v>0</v>
      </c>
      <c r="M798" s="267">
        <f>ROUND(BO70,0)</f>
        <v>0</v>
      </c>
      <c r="N798" s="267"/>
      <c r="O798" s="267"/>
      <c r="P798" s="267">
        <f>IF(BO76&gt;0,ROUND(BO76,0),0)</f>
        <v>0</v>
      </c>
      <c r="Q798" s="267">
        <f>IF(BO77&gt;0,ROUND(BO77,0),0)</f>
        <v>0</v>
      </c>
      <c r="R798" s="267">
        <f>IF(BO78&gt;0,ROUND(BO78,0),0)</f>
        <v>0</v>
      </c>
      <c r="S798" s="267">
        <f>IF(BO79&gt;0,ROUND(BO79,0),0)</f>
        <v>0</v>
      </c>
      <c r="T798" s="269">
        <f>IF(BO80&gt;0,ROUND(BO80,2),0)</f>
        <v>0</v>
      </c>
      <c r="U798" s="267"/>
      <c r="V798" s="268"/>
      <c r="W798" s="267"/>
      <c r="X798" s="267"/>
      <c r="Y798" s="267"/>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row>
    <row r="799" spans="1:83" ht="12.6" customHeight="1" x14ac:dyDescent="0.25">
      <c r="A799" s="205" t="str">
        <f>RIGHT($C$83,3)&amp;"*"&amp;RIGHT($C$82,4)&amp;"*"&amp;BP$55&amp;"*"&amp;"A"</f>
        <v>206*2017*8630*A</v>
      </c>
      <c r="B799" s="267"/>
      <c r="C799" s="269">
        <f>ROUND(BP60,2)</f>
        <v>0</v>
      </c>
      <c r="D799" s="267">
        <f>ROUND(BP61,0)</f>
        <v>0</v>
      </c>
      <c r="E799" s="267">
        <f>ROUND(BP62,0)</f>
        <v>0</v>
      </c>
      <c r="F799" s="267">
        <f>ROUND(BP63,0)</f>
        <v>0</v>
      </c>
      <c r="G799" s="267">
        <f>ROUND(BP64,0)</f>
        <v>0</v>
      </c>
      <c r="H799" s="267">
        <f>ROUND(BP65,0)</f>
        <v>0</v>
      </c>
      <c r="I799" s="267">
        <f>ROUND(BP66,0)</f>
        <v>0</v>
      </c>
      <c r="J799" s="267">
        <f>ROUND(BP67,0)</f>
        <v>0</v>
      </c>
      <c r="K799" s="267">
        <f>ROUND(BP68,0)</f>
        <v>0</v>
      </c>
      <c r="L799" s="267">
        <f>ROUND(BP69,0)</f>
        <v>0</v>
      </c>
      <c r="M799" s="267">
        <f>ROUND(BP70,0)</f>
        <v>0</v>
      </c>
      <c r="N799" s="267"/>
      <c r="O799" s="267"/>
      <c r="P799" s="267">
        <f>IF(BP76&gt;0,ROUND(BP76,0),0)</f>
        <v>0</v>
      </c>
      <c r="Q799" s="267">
        <f>IF(BP77&gt;0,ROUND(BP77,0),0)</f>
        <v>0</v>
      </c>
      <c r="R799" s="267">
        <f>IF(BP78&gt;0,ROUND(BP78,0),0)</f>
        <v>0</v>
      </c>
      <c r="S799" s="267">
        <f>IF(BP79&gt;0,ROUND(BP79,0),0)</f>
        <v>0</v>
      </c>
      <c r="T799" s="269">
        <f>IF(BP80&gt;0,ROUND(BP80,2),0)</f>
        <v>0</v>
      </c>
      <c r="U799" s="267"/>
      <c r="V799" s="268"/>
      <c r="W799" s="267"/>
      <c r="X799" s="267"/>
      <c r="Y799" s="267"/>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row>
    <row r="800" spans="1:83" ht="12.6" customHeight="1" x14ac:dyDescent="0.25">
      <c r="A800" s="205" t="str">
        <f>RIGHT($C$83,3)&amp;"*"&amp;RIGHT($C$82,4)&amp;"*"&amp;BQ$55&amp;"*"&amp;"A"</f>
        <v>206*2017*8640*A</v>
      </c>
      <c r="B800" s="267"/>
      <c r="C800" s="269">
        <f>ROUND(BQ60,2)</f>
        <v>0</v>
      </c>
      <c r="D800" s="267">
        <f>ROUND(BQ61,0)</f>
        <v>0</v>
      </c>
      <c r="E800" s="267">
        <f>ROUND(BQ62,0)</f>
        <v>0</v>
      </c>
      <c r="F800" s="267">
        <f>ROUND(BQ63,0)</f>
        <v>0</v>
      </c>
      <c r="G800" s="267">
        <f>ROUND(BQ64,0)</f>
        <v>0</v>
      </c>
      <c r="H800" s="267">
        <f>ROUND(BQ65,0)</f>
        <v>0</v>
      </c>
      <c r="I800" s="267">
        <f>ROUND(BQ66,0)</f>
        <v>0</v>
      </c>
      <c r="J800" s="267">
        <f>ROUND(BQ67,0)</f>
        <v>0</v>
      </c>
      <c r="K800" s="267">
        <f>ROUND(BQ68,0)</f>
        <v>0</v>
      </c>
      <c r="L800" s="267">
        <f>ROUND(BQ69,0)</f>
        <v>0</v>
      </c>
      <c r="M800" s="267">
        <f>ROUND(BQ70,0)</f>
        <v>0</v>
      </c>
      <c r="N800" s="267"/>
      <c r="O800" s="267"/>
      <c r="P800" s="267">
        <f>IF(BQ76&gt;0,ROUND(BQ76,0),0)</f>
        <v>0</v>
      </c>
      <c r="Q800" s="267">
        <f>IF(BQ77&gt;0,ROUND(BQ77,0),0)</f>
        <v>0</v>
      </c>
      <c r="R800" s="267">
        <f>IF(BQ78&gt;0,ROUND(BQ78,0),0)</f>
        <v>0</v>
      </c>
      <c r="S800" s="267">
        <f>IF(BQ79&gt;0,ROUND(BQ79,0),0)</f>
        <v>0</v>
      </c>
      <c r="T800" s="269">
        <f>IF(BQ80&gt;0,ROUND(BQ80,2),0)</f>
        <v>0</v>
      </c>
      <c r="U800" s="267"/>
      <c r="V800" s="268"/>
      <c r="W800" s="267"/>
      <c r="X800" s="267"/>
      <c r="Y800" s="267"/>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row>
    <row r="801" spans="1:83" ht="12.6" customHeight="1" x14ac:dyDescent="0.25">
      <c r="A801" s="205" t="str">
        <f>RIGHT($C$83,3)&amp;"*"&amp;RIGHT($C$82,4)&amp;"*"&amp;BR$55&amp;"*"&amp;"A"</f>
        <v>206*2017*8650*A</v>
      </c>
      <c r="B801" s="267"/>
      <c r="C801" s="269">
        <f>ROUND(BR60,2)</f>
        <v>0.05</v>
      </c>
      <c r="D801" s="267">
        <f>ROUND(BR61,0)</f>
        <v>6119</v>
      </c>
      <c r="E801" s="267">
        <f>ROUND(BR62,0)</f>
        <v>1921</v>
      </c>
      <c r="F801" s="267">
        <f>ROUND(BR63,0)</f>
        <v>0</v>
      </c>
      <c r="G801" s="267">
        <f>ROUND(BR64,0)</f>
        <v>0</v>
      </c>
      <c r="H801" s="267">
        <f>ROUND(BR65,0)</f>
        <v>0</v>
      </c>
      <c r="I801" s="267">
        <f>ROUND(BR66,0)</f>
        <v>0</v>
      </c>
      <c r="J801" s="267">
        <f>ROUND(BR67,0)</f>
        <v>79</v>
      </c>
      <c r="K801" s="267">
        <f>ROUND(BR68,0)</f>
        <v>0</v>
      </c>
      <c r="L801" s="267">
        <f>ROUND(BR69,0)</f>
        <v>0</v>
      </c>
      <c r="M801" s="267">
        <f>ROUND(BR70,0)</f>
        <v>0</v>
      </c>
      <c r="N801" s="267"/>
      <c r="O801" s="267"/>
      <c r="P801" s="267">
        <f>IF(BR76&gt;0,ROUND(BR76,0),0)</f>
        <v>650</v>
      </c>
      <c r="Q801" s="267">
        <f>IF(BR77&gt;0,ROUND(BR77,0),0)</f>
        <v>0</v>
      </c>
      <c r="R801" s="267">
        <f>IF(BR78&gt;0,ROUND(BR78,0),0)</f>
        <v>0</v>
      </c>
      <c r="S801" s="267">
        <f>IF(BR79&gt;0,ROUND(BR79,0),0)</f>
        <v>0</v>
      </c>
      <c r="T801" s="269">
        <f>IF(BR80&gt;0,ROUND(BR80,2),0)</f>
        <v>0</v>
      </c>
      <c r="U801" s="267"/>
      <c r="V801" s="268"/>
      <c r="W801" s="267"/>
      <c r="X801" s="267"/>
      <c r="Y801" s="267"/>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row>
    <row r="802" spans="1:83" ht="12.6" customHeight="1" x14ac:dyDescent="0.25">
      <c r="A802" s="205" t="str">
        <f>RIGHT($C$83,3)&amp;"*"&amp;RIGHT($C$82,4)&amp;"*"&amp;BS$55&amp;"*"&amp;"A"</f>
        <v>206*2017*8660*A</v>
      </c>
      <c r="B802" s="267"/>
      <c r="C802" s="269">
        <f>ROUND(BS60,2)</f>
        <v>0.61</v>
      </c>
      <c r="D802" s="267">
        <f>ROUND(BS61,0)</f>
        <v>34244</v>
      </c>
      <c r="E802" s="267">
        <f>ROUND(BS62,0)</f>
        <v>7081</v>
      </c>
      <c r="F802" s="267">
        <f>ROUND(BS63,0)</f>
        <v>0</v>
      </c>
      <c r="G802" s="267">
        <f>ROUND(BS64,0)</f>
        <v>7477</v>
      </c>
      <c r="H802" s="267">
        <f>ROUND(BS65,0)</f>
        <v>0</v>
      </c>
      <c r="I802" s="267">
        <f>ROUND(BS66,0)</f>
        <v>2422</v>
      </c>
      <c r="J802" s="267">
        <f>ROUND(BS67,0)</f>
        <v>280</v>
      </c>
      <c r="K802" s="267">
        <f>ROUND(BS68,0)</f>
        <v>0</v>
      </c>
      <c r="L802" s="267">
        <f>ROUND(BS69,0)</f>
        <v>39</v>
      </c>
      <c r="M802" s="267">
        <f>ROUND(BS70,0)</f>
        <v>0</v>
      </c>
      <c r="N802" s="267"/>
      <c r="O802" s="267"/>
      <c r="P802" s="267">
        <f>IF(BS76&gt;0,ROUND(BS76,0),0)</f>
        <v>2309</v>
      </c>
      <c r="Q802" s="267">
        <f>IF(BS77&gt;0,ROUND(BS77,0),0)</f>
        <v>0</v>
      </c>
      <c r="R802" s="267">
        <f>IF(BS78&gt;0,ROUND(BS78,0),0)</f>
        <v>241</v>
      </c>
      <c r="S802" s="267">
        <f>IF(BS79&gt;0,ROUND(BS79,0),0)</f>
        <v>0</v>
      </c>
      <c r="T802" s="269">
        <f>IF(BS80&gt;0,ROUND(BS80,2),0)</f>
        <v>0</v>
      </c>
      <c r="U802" s="267"/>
      <c r="V802" s="268"/>
      <c r="W802" s="267"/>
      <c r="X802" s="267"/>
      <c r="Y802" s="267"/>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row>
    <row r="803" spans="1:83" ht="12.6" customHeight="1" x14ac:dyDescent="0.25">
      <c r="A803" s="205" t="str">
        <f>RIGHT($C$83,3)&amp;"*"&amp;RIGHT($C$82,4)&amp;"*"&amp;BT$55&amp;"*"&amp;"A"</f>
        <v>206*2017*8670*A</v>
      </c>
      <c r="B803" s="267"/>
      <c r="C803" s="269">
        <f>ROUND(BT60,2)</f>
        <v>0.64</v>
      </c>
      <c r="D803" s="267">
        <f>ROUND(BT61,0)</f>
        <v>41930</v>
      </c>
      <c r="E803" s="267">
        <f>ROUND(BT62,0)</f>
        <v>6537</v>
      </c>
      <c r="F803" s="267">
        <f>ROUND(BT63,0)</f>
        <v>0</v>
      </c>
      <c r="G803" s="267">
        <f>ROUND(BT64,0)</f>
        <v>98</v>
      </c>
      <c r="H803" s="267">
        <f>ROUND(BT65,0)</f>
        <v>0</v>
      </c>
      <c r="I803" s="267">
        <f>ROUND(BT66,0)</f>
        <v>0</v>
      </c>
      <c r="J803" s="267">
        <f>ROUND(BT67,0)</f>
        <v>0</v>
      </c>
      <c r="K803" s="267">
        <f>ROUND(BT68,0)</f>
        <v>0</v>
      </c>
      <c r="L803" s="267">
        <f>ROUND(BT69,0)</f>
        <v>805</v>
      </c>
      <c r="M803" s="267">
        <f>ROUND(BT70,0)</f>
        <v>0</v>
      </c>
      <c r="N803" s="267"/>
      <c r="O803" s="267"/>
      <c r="P803" s="267">
        <f>IF(BT76&gt;0,ROUND(BT76,0),0)</f>
        <v>0</v>
      </c>
      <c r="Q803" s="267">
        <f>IF(BT77&gt;0,ROUND(BT77,0),0)</f>
        <v>0</v>
      </c>
      <c r="R803" s="267">
        <f>IF(BT78&gt;0,ROUND(BT78,0),0)</f>
        <v>0</v>
      </c>
      <c r="S803" s="267">
        <f>IF(BT79&gt;0,ROUND(BT79,0),0)</f>
        <v>0</v>
      </c>
      <c r="T803" s="269">
        <f>IF(BT80&gt;0,ROUND(BT80,2),0)</f>
        <v>0</v>
      </c>
      <c r="U803" s="267"/>
      <c r="V803" s="268"/>
      <c r="W803" s="267"/>
      <c r="X803" s="267"/>
      <c r="Y803" s="267"/>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row>
    <row r="804" spans="1:83" ht="12.6" customHeight="1" x14ac:dyDescent="0.25">
      <c r="A804" s="205" t="str">
        <f>RIGHT($C$83,3)&amp;"*"&amp;RIGHT($C$82,4)&amp;"*"&amp;BU$55&amp;"*"&amp;"A"</f>
        <v>206*2017*8680*A</v>
      </c>
      <c r="B804" s="267"/>
      <c r="C804" s="269">
        <f>ROUND(BU60,2)</f>
        <v>0</v>
      </c>
      <c r="D804" s="267">
        <f>ROUND(BU61,0)</f>
        <v>0</v>
      </c>
      <c r="E804" s="267">
        <f>ROUND(BU62,0)</f>
        <v>0</v>
      </c>
      <c r="F804" s="267">
        <f>ROUND(BU63,0)</f>
        <v>0</v>
      </c>
      <c r="G804" s="267">
        <f>ROUND(BU64,0)</f>
        <v>0</v>
      </c>
      <c r="H804" s="267">
        <f>ROUND(BU65,0)</f>
        <v>0</v>
      </c>
      <c r="I804" s="267">
        <f>ROUND(BU66,0)</f>
        <v>0</v>
      </c>
      <c r="J804" s="267">
        <f>ROUND(BU67,0)</f>
        <v>0</v>
      </c>
      <c r="K804" s="267">
        <f>ROUND(BU68,0)</f>
        <v>0</v>
      </c>
      <c r="L804" s="267">
        <f>ROUND(BU69,0)</f>
        <v>0</v>
      </c>
      <c r="M804" s="267">
        <f>ROUND(BU70,0)</f>
        <v>0</v>
      </c>
      <c r="N804" s="267"/>
      <c r="O804" s="267"/>
      <c r="P804" s="267">
        <f>IF(BU76&gt;0,ROUND(BU76,0),0)</f>
        <v>0</v>
      </c>
      <c r="Q804" s="267">
        <f>IF(BU77&gt;0,ROUND(BU77,0),0)</f>
        <v>0</v>
      </c>
      <c r="R804" s="267">
        <f>IF(BU78&gt;0,ROUND(BU78,0),0)</f>
        <v>0</v>
      </c>
      <c r="S804" s="267">
        <f>IF(BU79&gt;0,ROUND(BU79,0),0)</f>
        <v>0</v>
      </c>
      <c r="T804" s="269">
        <f>IF(BU80&gt;0,ROUND(BU80,2),0)</f>
        <v>0</v>
      </c>
      <c r="U804" s="267"/>
      <c r="V804" s="268"/>
      <c r="W804" s="267"/>
      <c r="X804" s="267"/>
      <c r="Y804" s="267"/>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row>
    <row r="805" spans="1:83" ht="12.6" customHeight="1" x14ac:dyDescent="0.25">
      <c r="A805" s="205" t="str">
        <f>RIGHT($C$83,3)&amp;"*"&amp;RIGHT($C$82,4)&amp;"*"&amp;BV$55&amp;"*"&amp;"A"</f>
        <v>206*2017*8690*A</v>
      </c>
      <c r="B805" s="267"/>
      <c r="C805" s="269">
        <f>ROUND(BV60,2)</f>
        <v>0</v>
      </c>
      <c r="D805" s="267">
        <f>ROUND(BV61,0)</f>
        <v>0</v>
      </c>
      <c r="E805" s="267">
        <f>ROUND(BV62,0)</f>
        <v>0</v>
      </c>
      <c r="F805" s="267">
        <f>ROUND(BV63,0)</f>
        <v>0</v>
      </c>
      <c r="G805" s="267">
        <f>ROUND(BV64,0)</f>
        <v>0</v>
      </c>
      <c r="H805" s="267">
        <f>ROUND(BV65,0)</f>
        <v>0</v>
      </c>
      <c r="I805" s="267">
        <f>ROUND(BV66,0)</f>
        <v>0</v>
      </c>
      <c r="J805" s="267">
        <f>ROUND(BV67,0)</f>
        <v>0</v>
      </c>
      <c r="K805" s="267">
        <f>ROUND(BV68,0)</f>
        <v>0</v>
      </c>
      <c r="L805" s="267">
        <f>ROUND(BV69,0)</f>
        <v>0</v>
      </c>
      <c r="M805" s="267">
        <f>ROUND(BV70,0)</f>
        <v>0</v>
      </c>
      <c r="N805" s="267"/>
      <c r="O805" s="267"/>
      <c r="P805" s="267">
        <f>IF(BV76&gt;0,ROUND(BV76,0),0)</f>
        <v>0</v>
      </c>
      <c r="Q805" s="267">
        <f>IF(BV77&gt;0,ROUND(BV77,0),0)</f>
        <v>0</v>
      </c>
      <c r="R805" s="267">
        <f>IF(BV78&gt;0,ROUND(BV78,0),0)</f>
        <v>0</v>
      </c>
      <c r="S805" s="267">
        <f>IF(BV79&gt;0,ROUND(BV79,0),0)</f>
        <v>0</v>
      </c>
      <c r="T805" s="269">
        <f>IF(BV80&gt;0,ROUND(BV80,2),0)</f>
        <v>0</v>
      </c>
      <c r="U805" s="267"/>
      <c r="V805" s="268"/>
      <c r="W805" s="267"/>
      <c r="X805" s="267"/>
      <c r="Y805" s="267"/>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row>
    <row r="806" spans="1:83" ht="12.6" customHeight="1" x14ac:dyDescent="0.25">
      <c r="A806" s="205" t="str">
        <f>RIGHT($C$83,3)&amp;"*"&amp;RIGHT($C$82,4)&amp;"*"&amp;BW$55&amp;"*"&amp;"A"</f>
        <v>206*2017*8700*A</v>
      </c>
      <c r="B806" s="267"/>
      <c r="C806" s="269">
        <f>ROUND(BW60,2)</f>
        <v>1.01</v>
      </c>
      <c r="D806" s="267">
        <f>ROUND(BW61,0)</f>
        <v>92207</v>
      </c>
      <c r="E806" s="267">
        <f>ROUND(BW62,0)</f>
        <v>25797</v>
      </c>
      <c r="F806" s="267">
        <f>ROUND(BW63,0)</f>
        <v>2474</v>
      </c>
      <c r="G806" s="267">
        <f>ROUND(BW64,0)</f>
        <v>105</v>
      </c>
      <c r="H806" s="267">
        <f>ROUND(BW65,0)</f>
        <v>0</v>
      </c>
      <c r="I806" s="267">
        <f>ROUND(BW66,0)</f>
        <v>13931</v>
      </c>
      <c r="J806" s="267">
        <f>ROUND(BW67,0)</f>
        <v>357</v>
      </c>
      <c r="K806" s="267">
        <f>ROUND(BW68,0)</f>
        <v>0</v>
      </c>
      <c r="L806" s="267">
        <f>ROUND(BW69,0)</f>
        <v>2572</v>
      </c>
      <c r="M806" s="267">
        <f>ROUND(BW70,0)</f>
        <v>0</v>
      </c>
      <c r="N806" s="267"/>
      <c r="O806" s="267"/>
      <c r="P806" s="267">
        <f>IF(BW76&gt;0,ROUND(BW76,0),0)</f>
        <v>2944</v>
      </c>
      <c r="Q806" s="267">
        <f>IF(BW77&gt;0,ROUND(BW77,0),0)</f>
        <v>0</v>
      </c>
      <c r="R806" s="267">
        <f>IF(BW78&gt;0,ROUND(BW78,0),0)</f>
        <v>307</v>
      </c>
      <c r="S806" s="267">
        <f>IF(BW79&gt;0,ROUND(BW79,0),0)</f>
        <v>0</v>
      </c>
      <c r="T806" s="269">
        <f>IF(BW80&gt;0,ROUND(BW80,2),0)</f>
        <v>0</v>
      </c>
      <c r="U806" s="267"/>
      <c r="V806" s="268"/>
      <c r="W806" s="267"/>
      <c r="X806" s="267"/>
      <c r="Y806" s="267"/>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row>
    <row r="807" spans="1:83" ht="12.6" customHeight="1" x14ac:dyDescent="0.25">
      <c r="A807" s="205" t="str">
        <f>RIGHT($C$83,3)&amp;"*"&amp;RIGHT($C$82,4)&amp;"*"&amp;BX$55&amp;"*"&amp;"A"</f>
        <v>206*2017*8710*A</v>
      </c>
      <c r="B807" s="267"/>
      <c r="C807" s="269">
        <f>ROUND(BX60,2)</f>
        <v>0</v>
      </c>
      <c r="D807" s="267">
        <f>ROUND(BX61,0)</f>
        <v>0</v>
      </c>
      <c r="E807" s="267">
        <f>ROUND(BX62,0)</f>
        <v>0</v>
      </c>
      <c r="F807" s="267">
        <f>ROUND(BX63,0)</f>
        <v>0</v>
      </c>
      <c r="G807" s="267">
        <f>ROUND(BX64,0)</f>
        <v>0</v>
      </c>
      <c r="H807" s="267">
        <f>ROUND(BX65,0)</f>
        <v>0</v>
      </c>
      <c r="I807" s="267">
        <f>ROUND(BX66,0)</f>
        <v>0</v>
      </c>
      <c r="J807" s="267">
        <f>ROUND(BX67,0)</f>
        <v>0</v>
      </c>
      <c r="K807" s="267">
        <f>ROUND(BX68,0)</f>
        <v>0</v>
      </c>
      <c r="L807" s="267">
        <f>ROUND(BX69,0)</f>
        <v>0</v>
      </c>
      <c r="M807" s="267">
        <f>ROUND(BX70,0)</f>
        <v>0</v>
      </c>
      <c r="N807" s="267"/>
      <c r="O807" s="267"/>
      <c r="P807" s="267">
        <f>IF(BX76&gt;0,ROUND(BX76,0),0)</f>
        <v>0</v>
      </c>
      <c r="Q807" s="267">
        <f>IF(BX77&gt;0,ROUND(BX77,0),0)</f>
        <v>0</v>
      </c>
      <c r="R807" s="267">
        <f>IF(BX78&gt;0,ROUND(BX78,0),0)</f>
        <v>0</v>
      </c>
      <c r="S807" s="267">
        <f>IF(BX79&gt;0,ROUND(BX79,0),0)</f>
        <v>0</v>
      </c>
      <c r="T807" s="269">
        <f>IF(BX80&gt;0,ROUND(BX80,2),0)</f>
        <v>0</v>
      </c>
      <c r="U807" s="267"/>
      <c r="V807" s="268"/>
      <c r="W807" s="267"/>
      <c r="X807" s="267"/>
      <c r="Y807" s="267"/>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row>
    <row r="808" spans="1:83" ht="12.6" customHeight="1" x14ac:dyDescent="0.25">
      <c r="A808" s="205" t="str">
        <f>RIGHT($C$83,3)&amp;"*"&amp;RIGHT($C$82,4)&amp;"*"&amp;BY$55&amp;"*"&amp;"A"</f>
        <v>206*2017*8720*A</v>
      </c>
      <c r="B808" s="267"/>
      <c r="C808" s="269">
        <f>ROUND(BY60,2)</f>
        <v>7.03</v>
      </c>
      <c r="D808" s="267">
        <f>ROUND(BY61,0)</f>
        <v>771533</v>
      </c>
      <c r="E808" s="267">
        <f>ROUND(BY62,0)</f>
        <v>160708</v>
      </c>
      <c r="F808" s="267">
        <f>ROUND(BY63,0)</f>
        <v>0</v>
      </c>
      <c r="G808" s="267">
        <f>ROUND(BY64,0)</f>
        <v>793</v>
      </c>
      <c r="H808" s="267">
        <f>ROUND(BY65,0)</f>
        <v>1000</v>
      </c>
      <c r="I808" s="267">
        <f>ROUND(BY66,0)</f>
        <v>146551</v>
      </c>
      <c r="J808" s="267">
        <f>ROUND(BY67,0)</f>
        <v>63</v>
      </c>
      <c r="K808" s="267">
        <f>ROUND(BY68,0)</f>
        <v>0</v>
      </c>
      <c r="L808" s="267">
        <f>ROUND(BY69,0)</f>
        <v>1992</v>
      </c>
      <c r="M808" s="267">
        <f>ROUND(BY70,0)</f>
        <v>3253</v>
      </c>
      <c r="N808" s="267"/>
      <c r="O808" s="267"/>
      <c r="P808" s="267">
        <f>IF(BY76&gt;0,ROUND(BY76,0),0)</f>
        <v>518</v>
      </c>
      <c r="Q808" s="267">
        <f>IF(BY77&gt;0,ROUND(BY77,0),0)</f>
        <v>0</v>
      </c>
      <c r="R808" s="267">
        <f>IF(BY78&gt;0,ROUND(BY78,0),0)</f>
        <v>54</v>
      </c>
      <c r="S808" s="267">
        <f>IF(BY79&gt;0,ROUND(BY79,0),0)</f>
        <v>0</v>
      </c>
      <c r="T808" s="269">
        <f>IF(BY80&gt;0,ROUND(BY80,2),0)</f>
        <v>0</v>
      </c>
      <c r="U808" s="267"/>
      <c r="V808" s="268"/>
      <c r="W808" s="267"/>
      <c r="X808" s="267"/>
      <c r="Y808" s="267"/>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row>
    <row r="809" spans="1:83" ht="12.6" customHeight="1" x14ac:dyDescent="0.25">
      <c r="A809" s="205" t="str">
        <f>RIGHT($C$83,3)&amp;"*"&amp;RIGHT($C$82,4)&amp;"*"&amp;BZ$55&amp;"*"&amp;"A"</f>
        <v>206*2017*8730*A</v>
      </c>
      <c r="B809" s="267"/>
      <c r="C809" s="269">
        <f>ROUND(BZ60,2)</f>
        <v>0</v>
      </c>
      <c r="D809" s="267">
        <f>ROUND(BZ61,0)</f>
        <v>0</v>
      </c>
      <c r="E809" s="267">
        <f>ROUND(BZ62,0)</f>
        <v>0</v>
      </c>
      <c r="F809" s="267">
        <f>ROUND(BZ63,0)</f>
        <v>0</v>
      </c>
      <c r="G809" s="267">
        <f>ROUND(BZ64,0)</f>
        <v>0</v>
      </c>
      <c r="H809" s="267">
        <f>ROUND(BZ65,0)</f>
        <v>0</v>
      </c>
      <c r="I809" s="267">
        <f>ROUND(BZ66,0)</f>
        <v>0</v>
      </c>
      <c r="J809" s="267">
        <f>ROUND(BZ67,0)</f>
        <v>0</v>
      </c>
      <c r="K809" s="267">
        <f>ROUND(BZ68,0)</f>
        <v>0</v>
      </c>
      <c r="L809" s="267">
        <f>ROUND(BZ69,0)</f>
        <v>0</v>
      </c>
      <c r="M809" s="267">
        <f>ROUND(BZ70,0)</f>
        <v>0</v>
      </c>
      <c r="N809" s="267"/>
      <c r="O809" s="267"/>
      <c r="P809" s="267">
        <f>IF(BZ76&gt;0,ROUND(BZ76,0),0)</f>
        <v>0</v>
      </c>
      <c r="Q809" s="267">
        <f>IF(BZ77&gt;0,ROUND(BZ77,0),0)</f>
        <v>0</v>
      </c>
      <c r="R809" s="267">
        <f>IF(BZ78&gt;0,ROUND(BZ78,0),0)</f>
        <v>0</v>
      </c>
      <c r="S809" s="267">
        <f>IF(BZ79&gt;0,ROUND(BZ79,0),0)</f>
        <v>0</v>
      </c>
      <c r="T809" s="269">
        <f>IF(BZ80&gt;0,ROUND(BZ80,2),0)</f>
        <v>0</v>
      </c>
      <c r="U809" s="267"/>
      <c r="V809" s="268"/>
      <c r="W809" s="267"/>
      <c r="X809" s="267"/>
      <c r="Y809" s="267"/>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row>
    <row r="810" spans="1:83" ht="12.6" customHeight="1" x14ac:dyDescent="0.25">
      <c r="A810" s="205" t="str">
        <f>RIGHT($C$83,3)&amp;"*"&amp;RIGHT($C$82,4)&amp;"*"&amp;CA$55&amp;"*"&amp;"A"</f>
        <v>206*2017*8740*A</v>
      </c>
      <c r="B810" s="267"/>
      <c r="C810" s="269">
        <f>ROUND(CA60,2)</f>
        <v>0</v>
      </c>
      <c r="D810" s="267">
        <f>ROUND(CA61,0)</f>
        <v>0</v>
      </c>
      <c r="E810" s="267">
        <f>ROUND(CA62,0)</f>
        <v>0</v>
      </c>
      <c r="F810" s="267">
        <f>ROUND(CA63,0)</f>
        <v>0</v>
      </c>
      <c r="G810" s="267">
        <f>ROUND(CA64,0)</f>
        <v>0</v>
      </c>
      <c r="H810" s="267">
        <f>ROUND(CA65,0)</f>
        <v>0</v>
      </c>
      <c r="I810" s="267">
        <f>ROUND(CA66,0)</f>
        <v>0</v>
      </c>
      <c r="J810" s="267">
        <f>ROUND(CA67,0)</f>
        <v>0</v>
      </c>
      <c r="K810" s="267">
        <f>ROUND(CA68,0)</f>
        <v>0</v>
      </c>
      <c r="L810" s="267">
        <f>ROUND(CA69,0)</f>
        <v>0</v>
      </c>
      <c r="M810" s="267">
        <f>ROUND(CA70,0)</f>
        <v>0</v>
      </c>
      <c r="N810" s="267"/>
      <c r="O810" s="267"/>
      <c r="P810" s="267">
        <f>IF(CA76&gt;0,ROUND(CA76,0),0)</f>
        <v>0</v>
      </c>
      <c r="Q810" s="267">
        <f>IF(CA77&gt;0,ROUND(CA77,0),0)</f>
        <v>0</v>
      </c>
      <c r="R810" s="267">
        <f>IF(CA78&gt;0,ROUND(CA78,0),0)</f>
        <v>0</v>
      </c>
      <c r="S810" s="267">
        <f>IF(CA79&gt;0,ROUND(CA79,0),0)</f>
        <v>0</v>
      </c>
      <c r="T810" s="269">
        <f>IF(CA80&gt;0,ROUND(CA80,2),0)</f>
        <v>0</v>
      </c>
      <c r="U810" s="267"/>
      <c r="V810" s="268"/>
      <c r="W810" s="267"/>
      <c r="X810" s="267"/>
      <c r="Y810" s="267"/>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row>
    <row r="811" spans="1:83" ht="12.6" customHeight="1" x14ac:dyDescent="0.25">
      <c r="A811" s="205" t="str">
        <f>RIGHT($C$83,3)&amp;"*"&amp;RIGHT($C$82,4)&amp;"*"&amp;CB$55&amp;"*"&amp;"A"</f>
        <v>206*2017*8770*A</v>
      </c>
      <c r="B811" s="267"/>
      <c r="C811" s="269">
        <f>ROUND(CB60,2)</f>
        <v>0</v>
      </c>
      <c r="D811" s="267">
        <f>ROUND(CB61,0)</f>
        <v>0</v>
      </c>
      <c r="E811" s="267">
        <f>ROUND(CB62,0)</f>
        <v>0</v>
      </c>
      <c r="F811" s="267">
        <f>ROUND(CB63,0)</f>
        <v>0</v>
      </c>
      <c r="G811" s="267">
        <f>ROUND(CB64,0)</f>
        <v>0</v>
      </c>
      <c r="H811" s="267">
        <f>ROUND(CB65,0)</f>
        <v>0</v>
      </c>
      <c r="I811" s="267">
        <f>ROUND(CB66,0)</f>
        <v>0</v>
      </c>
      <c r="J811" s="267">
        <f>ROUND(CB67,0)</f>
        <v>0</v>
      </c>
      <c r="K811" s="267">
        <f>ROUND(CB68,0)</f>
        <v>0</v>
      </c>
      <c r="L811" s="267">
        <f>ROUND(CB69,0)</f>
        <v>0</v>
      </c>
      <c r="M811" s="267">
        <f>ROUND(CB70,0)</f>
        <v>0</v>
      </c>
      <c r="N811" s="267"/>
      <c r="O811" s="267"/>
      <c r="P811" s="267">
        <f>IF(CB76&gt;0,ROUND(CB76,0),0)</f>
        <v>0</v>
      </c>
      <c r="Q811" s="267">
        <f>IF(CB77&gt;0,ROUND(CB77,0),0)</f>
        <v>0</v>
      </c>
      <c r="R811" s="267">
        <f>IF(CB78&gt;0,ROUND(CB78,0),0)</f>
        <v>0</v>
      </c>
      <c r="S811" s="267">
        <f>IF(CB79&gt;0,ROUND(CB79,0),0)</f>
        <v>0</v>
      </c>
      <c r="T811" s="269">
        <f>IF(CB80&gt;0,ROUND(CB80,2),0)</f>
        <v>0</v>
      </c>
      <c r="U811" s="267"/>
      <c r="V811" s="268"/>
      <c r="W811" s="267"/>
      <c r="X811" s="267"/>
      <c r="Y811" s="267"/>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row>
    <row r="812" spans="1:83" ht="12.6" customHeight="1" x14ac:dyDescent="0.25">
      <c r="A812" s="205" t="str">
        <f>RIGHT($C$83,3)&amp;"*"&amp;RIGHT($C$82,4)&amp;"*"&amp;CC$55&amp;"*"&amp;"A"</f>
        <v>206*2017*8790*A</v>
      </c>
      <c r="B812" s="267"/>
      <c r="C812" s="269">
        <f>ROUND(CC60,2)</f>
        <v>-0.02</v>
      </c>
      <c r="D812" s="267">
        <f>ROUND(CC61,0)</f>
        <v>11671</v>
      </c>
      <c r="E812" s="267">
        <f>ROUND(CC62,0)</f>
        <v>5795</v>
      </c>
      <c r="F812" s="267">
        <f>ROUND(CC63,0)</f>
        <v>0</v>
      </c>
      <c r="G812" s="267">
        <f>ROUND(CC64,0)</f>
        <v>-13174</v>
      </c>
      <c r="H812" s="267">
        <f>ROUND(CC65,0)</f>
        <v>0</v>
      </c>
      <c r="I812" s="267">
        <f>ROUND(CC66,0)</f>
        <v>7317</v>
      </c>
      <c r="J812" s="267">
        <f>ROUND(CC67,0)</f>
        <v>205</v>
      </c>
      <c r="K812" s="267">
        <f>ROUND(CC68,0)</f>
        <v>-72488</v>
      </c>
      <c r="L812" s="267">
        <f>ROUND(CC69,0)</f>
        <v>15847</v>
      </c>
      <c r="M812" s="267">
        <f>ROUND(CC70,0)</f>
        <v>12125</v>
      </c>
      <c r="N812" s="267"/>
      <c r="O812" s="267"/>
      <c r="P812" s="267">
        <f>IF(CC76&gt;0,ROUND(CC76,0),0)</f>
        <v>1687</v>
      </c>
      <c r="Q812" s="267">
        <f>IF(CC77&gt;0,ROUND(CC77,0),0)</f>
        <v>0</v>
      </c>
      <c r="R812" s="267">
        <f>IF(CC78&gt;0,ROUND(CC78,0),0)</f>
        <v>0</v>
      </c>
      <c r="S812" s="267">
        <f>IF(CC79&gt;0,ROUND(CC79,0),0)</f>
        <v>0</v>
      </c>
      <c r="T812" s="269">
        <f>IF(CC80&gt;0,ROUND(CC80,2),0)</f>
        <v>0</v>
      </c>
      <c r="U812" s="267"/>
      <c r="V812" s="268"/>
      <c r="W812" s="267"/>
      <c r="X812" s="267"/>
      <c r="Y812" s="267"/>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row>
    <row r="813" spans="1:83" ht="12.6" customHeight="1" x14ac:dyDescent="0.25">
      <c r="A813" s="205" t="str">
        <f>RIGHT($C$83,3)&amp;"*"&amp;RIGHT($C$82,4)&amp;"*"&amp;"9000"&amp;"*"&amp;"A"</f>
        <v>206*2017*9000*A</v>
      </c>
      <c r="B813" s="267"/>
      <c r="C813" s="270"/>
      <c r="D813" s="267"/>
      <c r="E813" s="267"/>
      <c r="F813" s="267"/>
      <c r="G813" s="267"/>
      <c r="H813" s="267"/>
      <c r="I813" s="267"/>
      <c r="J813" s="267"/>
      <c r="K813" s="267"/>
      <c r="L813" s="267"/>
      <c r="M813" s="267"/>
      <c r="N813" s="267"/>
      <c r="O813" s="267"/>
      <c r="P813" s="267"/>
      <c r="Q813" s="267"/>
      <c r="R813" s="267"/>
      <c r="S813" s="267"/>
      <c r="T813" s="270"/>
      <c r="U813" s="267">
        <f>ROUND(CD69,0)</f>
        <v>692755</v>
      </c>
      <c r="V813" s="268">
        <f>ROUND(CD70,0)</f>
        <v>436095</v>
      </c>
      <c r="W813" s="267">
        <f>ROUND(CE72,0)</f>
        <v>0</v>
      </c>
      <c r="X813" s="267">
        <f>ROUND(C131,0)</f>
        <v>0</v>
      </c>
      <c r="Y813" s="267"/>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c r="BD813" s="268"/>
      <c r="BE813" s="268"/>
      <c r="BF813" s="268"/>
      <c r="BG813" s="268"/>
      <c r="BH813" s="268"/>
      <c r="BI813" s="268"/>
      <c r="BJ813" s="268"/>
      <c r="BK813" s="268"/>
      <c r="BL813" s="268"/>
      <c r="BM813" s="268"/>
      <c r="BN813" s="268"/>
      <c r="BO813" s="268"/>
      <c r="BP813" s="268"/>
      <c r="BQ813" s="268"/>
      <c r="BR813" s="268"/>
      <c r="BS813" s="268"/>
      <c r="BT813" s="268"/>
      <c r="BU813" s="268"/>
      <c r="BV813" s="268"/>
      <c r="BW813" s="268"/>
      <c r="BX813" s="268"/>
      <c r="BY813" s="268"/>
      <c r="BZ813" s="268"/>
      <c r="CA813" s="268"/>
      <c r="CB813" s="268"/>
      <c r="CC813" s="268"/>
      <c r="CD813" s="268"/>
      <c r="CE813" s="268"/>
    </row>
    <row r="814" spans="1:83" ht="12.6" customHeight="1" x14ac:dyDescent="0.25">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c r="BD814" s="268"/>
      <c r="BE814" s="268"/>
      <c r="BF814" s="268"/>
      <c r="BG814" s="268"/>
      <c r="BH814" s="268"/>
      <c r="BI814" s="268"/>
      <c r="BJ814" s="268"/>
      <c r="BK814" s="268"/>
      <c r="BL814" s="268"/>
      <c r="BM814" s="268"/>
      <c r="BN814" s="268"/>
      <c r="BO814" s="268"/>
      <c r="BP814" s="268"/>
      <c r="BQ814" s="268"/>
      <c r="BR814" s="268"/>
      <c r="BS814" s="268"/>
      <c r="BT814" s="268"/>
      <c r="BU814" s="268"/>
      <c r="BV814" s="268"/>
      <c r="BW814" s="268"/>
      <c r="BX814" s="268"/>
      <c r="BY814" s="268"/>
      <c r="BZ814" s="268"/>
      <c r="CA814" s="268"/>
      <c r="CB814" s="268"/>
      <c r="CC814" s="268"/>
      <c r="CD814" s="268"/>
      <c r="CE814" s="268"/>
    </row>
    <row r="815" spans="1:83" ht="12.6" customHeight="1" x14ac:dyDescent="0.25">
      <c r="B815" s="271" t="s">
        <v>1004</v>
      </c>
      <c r="C815" s="272">
        <f t="shared" ref="C815:K815" si="22">SUM(C734:C813)</f>
        <v>186.32</v>
      </c>
      <c r="D815" s="268">
        <f t="shared" si="22"/>
        <v>15931041</v>
      </c>
      <c r="E815" s="268">
        <f t="shared" si="22"/>
        <v>4188353</v>
      </c>
      <c r="F815" s="268">
        <f t="shared" si="22"/>
        <v>2897779</v>
      </c>
      <c r="G815" s="268">
        <f t="shared" si="22"/>
        <v>5140933</v>
      </c>
      <c r="H815" s="268">
        <f t="shared" si="22"/>
        <v>623781</v>
      </c>
      <c r="I815" s="268">
        <f t="shared" si="22"/>
        <v>12129268</v>
      </c>
      <c r="J815" s="268">
        <f t="shared" si="22"/>
        <v>1603147</v>
      </c>
      <c r="K815" s="268">
        <f t="shared" si="22"/>
        <v>587195</v>
      </c>
      <c r="L815" s="268">
        <f>SUM(L734:L813)+SUM(U734:U813)</f>
        <v>882411</v>
      </c>
      <c r="M815" s="268">
        <f>SUM(M734:M813)+SUM(V734:V813)</f>
        <v>471589</v>
      </c>
      <c r="N815" s="268">
        <f t="shared" ref="N815:Y815" si="23">SUM(N734:N813)</f>
        <v>104618675</v>
      </c>
      <c r="O815" s="268">
        <f t="shared" si="23"/>
        <v>18070858</v>
      </c>
      <c r="P815" s="268">
        <f t="shared" si="23"/>
        <v>147933</v>
      </c>
      <c r="Q815" s="268">
        <f t="shared" si="23"/>
        <v>11049</v>
      </c>
      <c r="R815" s="268">
        <f t="shared" si="23"/>
        <v>20460</v>
      </c>
      <c r="S815" s="268">
        <f t="shared" si="23"/>
        <v>200579</v>
      </c>
      <c r="T815" s="272">
        <f t="shared" si="23"/>
        <v>249.29999999999995</v>
      </c>
      <c r="U815" s="268">
        <f t="shared" si="23"/>
        <v>692755</v>
      </c>
      <c r="V815" s="268">
        <f t="shared" si="23"/>
        <v>436095</v>
      </c>
      <c r="W815" s="268">
        <f t="shared" si="23"/>
        <v>0</v>
      </c>
      <c r="X815" s="268">
        <f t="shared" si="23"/>
        <v>0</v>
      </c>
      <c r="Y815" s="268">
        <f t="shared" si="23"/>
        <v>15028740</v>
      </c>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c r="BD815" s="268"/>
      <c r="BE815" s="268"/>
      <c r="BF815" s="268"/>
      <c r="BG815" s="268"/>
      <c r="BH815" s="268"/>
      <c r="BI815" s="268"/>
      <c r="BJ815" s="268"/>
      <c r="BK815" s="268"/>
      <c r="BL815" s="268"/>
      <c r="BM815" s="268"/>
      <c r="BN815" s="268"/>
      <c r="BO815" s="268"/>
      <c r="BP815" s="268"/>
      <c r="BQ815" s="268"/>
      <c r="BR815" s="268"/>
      <c r="BS815" s="268"/>
      <c r="BT815" s="268"/>
      <c r="BU815" s="268"/>
      <c r="BV815" s="268"/>
      <c r="BW815" s="268"/>
      <c r="BX815" s="268"/>
      <c r="BY815" s="268"/>
      <c r="BZ815" s="268"/>
      <c r="CA815" s="268"/>
      <c r="CB815" s="268"/>
      <c r="CC815" s="268"/>
      <c r="CD815" s="268"/>
      <c r="CE815" s="268"/>
    </row>
    <row r="816" spans="1:83" ht="12.6" customHeight="1" x14ac:dyDescent="0.25">
      <c r="B816" s="268" t="s">
        <v>1005</v>
      </c>
      <c r="C816" s="272">
        <f>CE60</f>
        <v>186.30428114096162</v>
      </c>
      <c r="D816" s="268">
        <f>CE61</f>
        <v>15931038.719999999</v>
      </c>
      <c r="E816" s="268">
        <f>CE62</f>
        <v>4188353</v>
      </c>
      <c r="F816" s="268">
        <f>CE63</f>
        <v>2897777.9899999998</v>
      </c>
      <c r="G816" s="268">
        <f>CE64</f>
        <v>5140933.3600000003</v>
      </c>
      <c r="H816" s="271">
        <f>CE65</f>
        <v>623781.07000000007</v>
      </c>
      <c r="I816" s="271">
        <f>CE66</f>
        <v>12129268.399999999</v>
      </c>
      <c r="J816" s="271">
        <f>CE67</f>
        <v>1603147</v>
      </c>
      <c r="K816" s="271">
        <f>CE68</f>
        <v>587196.61999999988</v>
      </c>
      <c r="L816" s="271">
        <f>CE69</f>
        <v>882409.99</v>
      </c>
      <c r="M816" s="271">
        <f>CE70</f>
        <v>471589.01</v>
      </c>
      <c r="N816" s="268">
        <f>CE75</f>
        <v>104618674.25999999</v>
      </c>
      <c r="O816" s="268">
        <f>CE73</f>
        <v>18070858.739999998</v>
      </c>
      <c r="P816" s="268">
        <f>CE76</f>
        <v>147934.19000000003</v>
      </c>
      <c r="Q816" s="268">
        <f>CE77</f>
        <v>11049</v>
      </c>
      <c r="R816" s="268">
        <f>CE78</f>
        <v>20460.804699999993</v>
      </c>
      <c r="S816" s="268">
        <f>CE79</f>
        <v>200579.82</v>
      </c>
      <c r="T816" s="272">
        <f>CE80</f>
        <v>249.29115418623076</v>
      </c>
      <c r="U816" s="268" t="s">
        <v>1006</v>
      </c>
      <c r="V816" s="268" t="s">
        <v>1006</v>
      </c>
      <c r="W816" s="268" t="s">
        <v>1006</v>
      </c>
      <c r="X816" s="268" t="s">
        <v>1006</v>
      </c>
      <c r="Y816" s="268">
        <f>M716</f>
        <v>15028741.199999997</v>
      </c>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268"/>
      <c r="BN816" s="268"/>
      <c r="BO816" s="268"/>
      <c r="BP816" s="268"/>
      <c r="BQ816" s="268"/>
      <c r="BR816" s="268"/>
      <c r="BS816" s="268"/>
      <c r="BT816" s="268"/>
      <c r="BU816" s="268"/>
      <c r="BV816" s="268"/>
      <c r="BW816" s="268"/>
      <c r="BX816" s="268"/>
      <c r="BY816" s="268"/>
      <c r="BZ816" s="268"/>
      <c r="CA816" s="268"/>
      <c r="CB816" s="268"/>
      <c r="CC816" s="268"/>
      <c r="CD816" s="268"/>
      <c r="CE816" s="268"/>
    </row>
    <row r="817" spans="2:15" ht="12.6" customHeight="1" x14ac:dyDescent="0.25">
      <c r="B817" s="180" t="s">
        <v>471</v>
      </c>
      <c r="C817" s="195" t="s">
        <v>1007</v>
      </c>
      <c r="D817" s="180">
        <f>C378</f>
        <v>15931038.719999999</v>
      </c>
      <c r="E817" s="180">
        <f>C379</f>
        <v>4188352.9100000006</v>
      </c>
      <c r="F817" s="180">
        <f>C380</f>
        <v>2897777.9899999998</v>
      </c>
      <c r="G817" s="231">
        <f>C381</f>
        <v>5140933.3600000003</v>
      </c>
      <c r="H817" s="231">
        <f>C382</f>
        <v>623781.07000000007</v>
      </c>
      <c r="I817" s="231">
        <f>C383</f>
        <v>12129268.399999999</v>
      </c>
      <c r="J817" s="231">
        <f>C384</f>
        <v>1603144.6399999997</v>
      </c>
      <c r="K817" s="231">
        <f>C385</f>
        <v>587196.62</v>
      </c>
      <c r="L817" s="231">
        <f>C386+C387+C388+C389</f>
        <v>882409.99</v>
      </c>
      <c r="M817" s="231">
        <f>C370</f>
        <v>471589.01</v>
      </c>
      <c r="N817" s="180">
        <f>D361</f>
        <v>104618674.26000001</v>
      </c>
      <c r="O817" s="180">
        <f>C359</f>
        <v>18070858.739999998</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INFO_PG1</vt:lpstr>
      <vt:lpstr>INFO_PG2</vt:lpstr>
      <vt:lpstr>SS2_3_5_6</vt:lpstr>
      <vt:lpstr>SS4</vt:lpstr>
      <vt:lpstr>SS8</vt:lpstr>
      <vt:lpstr>FS</vt:lpstr>
      <vt:lpstr>CC's</vt:lpstr>
      <vt:lpstr>Prior Year</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PeaceHealth United General Medical Center Year End Report</dc:title>
  <dc:subject>2018 PeaceHealth United General Medical Center Year End Report</dc:subject>
  <dc:creator>Washington State Dept of Health - HSQA - Community Health Systems</dc:creator>
  <cp:keywords>hospital financial reports</cp:keywords>
  <cp:lastModifiedBy>Huyck, Randall  (DOH)</cp:lastModifiedBy>
  <cp:lastPrinted>2018-10-30T22:15:09Z</cp:lastPrinted>
  <dcterms:created xsi:type="dcterms:W3CDTF">1999-06-02T22:01:56Z</dcterms:created>
  <dcterms:modified xsi:type="dcterms:W3CDTF">2018-11-07T18:54:04Z</dcterms:modified>
</cp:coreProperties>
</file>