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O817" i="10"/>
  <c r="M817" i="10"/>
  <c r="L817" i="10"/>
  <c r="K817" i="10"/>
  <c r="J817" i="10"/>
  <c r="I817" i="10"/>
  <c r="H817" i="10"/>
  <c r="G817" i="10"/>
  <c r="F817" i="10"/>
  <c r="E817" i="10"/>
  <c r="D817" i="10"/>
  <c r="V815" i="10"/>
  <c r="X813" i="10"/>
  <c r="X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L734" i="10"/>
  <c r="L815" i="10" s="1"/>
  <c r="K734" i="10"/>
  <c r="K815" i="10" s="1"/>
  <c r="I734" i="10"/>
  <c r="I815" i="10" s="1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E546" i="10"/>
  <c r="E545" i="10"/>
  <c r="E544" i="10"/>
  <c r="F544" i="10"/>
  <c r="H540" i="10"/>
  <c r="F540" i="10"/>
  <c r="E540" i="10"/>
  <c r="H539" i="10"/>
  <c r="E539" i="10"/>
  <c r="F539" i="10"/>
  <c r="E538" i="10"/>
  <c r="H537" i="10"/>
  <c r="F537" i="10"/>
  <c r="E537" i="10"/>
  <c r="E536" i="10"/>
  <c r="F536" i="10"/>
  <c r="H535" i="10"/>
  <c r="F535" i="10"/>
  <c r="E535" i="10"/>
  <c r="H534" i="10"/>
  <c r="E534" i="10"/>
  <c r="F534" i="10"/>
  <c r="F533" i="10"/>
  <c r="E533" i="10"/>
  <c r="H533" i="10"/>
  <c r="H532" i="10"/>
  <c r="E532" i="10"/>
  <c r="F532" i="10"/>
  <c r="H531" i="10"/>
  <c r="F531" i="10"/>
  <c r="E531" i="10"/>
  <c r="F530" i="10"/>
  <c r="E530" i="10"/>
  <c r="H530" i="10"/>
  <c r="E529" i="10"/>
  <c r="F529" i="10"/>
  <c r="F528" i="10"/>
  <c r="E528" i="10"/>
  <c r="H527" i="10"/>
  <c r="E527" i="10"/>
  <c r="F527" i="10"/>
  <c r="E526" i="10"/>
  <c r="F526" i="10"/>
  <c r="E525" i="10"/>
  <c r="H525" i="10"/>
  <c r="E524" i="10"/>
  <c r="H523" i="10"/>
  <c r="F523" i="10"/>
  <c r="E523" i="10"/>
  <c r="E522" i="10"/>
  <c r="F522" i="10"/>
  <c r="F521" i="10"/>
  <c r="F520" i="10"/>
  <c r="E520" i="10"/>
  <c r="E519" i="10"/>
  <c r="F519" i="10"/>
  <c r="E518" i="10"/>
  <c r="E517" i="10"/>
  <c r="F517" i="10"/>
  <c r="E516" i="10"/>
  <c r="F516" i="10"/>
  <c r="F515" i="10"/>
  <c r="E515" i="10"/>
  <c r="H515" i="10"/>
  <c r="F514" i="10"/>
  <c r="E514" i="10"/>
  <c r="F512" i="10"/>
  <c r="E511" i="10"/>
  <c r="F510" i="10"/>
  <c r="E510" i="10"/>
  <c r="E509" i="10"/>
  <c r="E508" i="10"/>
  <c r="H508" i="10"/>
  <c r="F507" i="10"/>
  <c r="E507" i="10"/>
  <c r="H507" i="10"/>
  <c r="E506" i="10"/>
  <c r="H505" i="10"/>
  <c r="F505" i="10"/>
  <c r="E505" i="10"/>
  <c r="H504" i="10"/>
  <c r="E504" i="10"/>
  <c r="F504" i="10"/>
  <c r="F503" i="10"/>
  <c r="E503" i="10"/>
  <c r="H503" i="10"/>
  <c r="H502" i="10"/>
  <c r="F502" i="10"/>
  <c r="E502" i="10"/>
  <c r="H501" i="10"/>
  <c r="E501" i="10"/>
  <c r="F501" i="10"/>
  <c r="F500" i="10"/>
  <c r="E500" i="10"/>
  <c r="H500" i="10"/>
  <c r="E499" i="10"/>
  <c r="F499" i="10"/>
  <c r="E498" i="10"/>
  <c r="E497" i="10"/>
  <c r="F497" i="10"/>
  <c r="E496" i="10"/>
  <c r="F496" i="10"/>
  <c r="G493" i="10"/>
  <c r="E493" i="10"/>
  <c r="C493" i="10"/>
  <c r="A493" i="10"/>
  <c r="C482" i="10"/>
  <c r="B478" i="10"/>
  <c r="B475" i="10"/>
  <c r="B474" i="10"/>
  <c r="B473" i="10"/>
  <c r="C472" i="10"/>
  <c r="B472" i="10"/>
  <c r="B471" i="10"/>
  <c r="C470" i="10"/>
  <c r="B470" i="10"/>
  <c r="B469" i="10"/>
  <c r="C468" i="10"/>
  <c r="B468" i="10"/>
  <c r="B465" i="10"/>
  <c r="C464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4" i="10"/>
  <c r="B440" i="10"/>
  <c r="C439" i="10"/>
  <c r="B439" i="10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D361" i="10"/>
  <c r="N817" i="10" s="1"/>
  <c r="D339" i="10"/>
  <c r="D330" i="10"/>
  <c r="D329" i="10"/>
  <c r="D328" i="10"/>
  <c r="D319" i="10"/>
  <c r="D314" i="10"/>
  <c r="D290" i="10"/>
  <c r="D283" i="10"/>
  <c r="D277" i="10"/>
  <c r="D275" i="10"/>
  <c r="B476" i="10" s="1"/>
  <c r="D265" i="10"/>
  <c r="D260" i="10"/>
  <c r="D240" i="10"/>
  <c r="B447" i="10" s="1"/>
  <c r="D236" i="10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E196" i="10"/>
  <c r="C469" i="10" s="1"/>
  <c r="E195" i="10"/>
  <c r="D190" i="10"/>
  <c r="D437" i="10" s="1"/>
  <c r="D186" i="10"/>
  <c r="D436" i="10" s="1"/>
  <c r="D181" i="10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E141" i="10"/>
  <c r="D463" i="10" s="1"/>
  <c r="E140" i="10"/>
  <c r="E139" i="10"/>
  <c r="C415" i="10" s="1"/>
  <c r="E138" i="10"/>
  <c r="E127" i="10"/>
  <c r="CE80" i="10"/>
  <c r="CF79" i="10"/>
  <c r="CE79" i="10"/>
  <c r="CE78" i="10"/>
  <c r="CF77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E73" i="10"/>
  <c r="CE72" i="10"/>
  <c r="W813" i="10" s="1"/>
  <c r="W815" i="10" s="1"/>
  <c r="CD71" i="10"/>
  <c r="C575" i="10" s="1"/>
  <c r="CE70" i="10"/>
  <c r="CE69" i="10"/>
  <c r="L816" i="10" s="1"/>
  <c r="CE68" i="10"/>
  <c r="CE66" i="10"/>
  <c r="CE65" i="10"/>
  <c r="CE64" i="10"/>
  <c r="CE63" i="10"/>
  <c r="F816" i="10" s="1"/>
  <c r="CB62" i="10"/>
  <c r="E811" i="10" s="1"/>
  <c r="CA62" i="10"/>
  <c r="BT62" i="10"/>
  <c r="BS62" i="10"/>
  <c r="BR62" i="10"/>
  <c r="BL62" i="10"/>
  <c r="E795" i="10" s="1"/>
  <c r="BK62" i="10"/>
  <c r="BJ62" i="10"/>
  <c r="BD62" i="10"/>
  <c r="E787" i="10" s="1"/>
  <c r="BC62" i="10"/>
  <c r="AV62" i="10"/>
  <c r="E779" i="10" s="1"/>
  <c r="AU62" i="10"/>
  <c r="AN62" i="10"/>
  <c r="AM62" i="10"/>
  <c r="AL62" i="10"/>
  <c r="AK62" i="10"/>
  <c r="E768" i="10" s="1"/>
  <c r="AF62" i="10"/>
  <c r="E763" i="10" s="1"/>
  <c r="AE62" i="10"/>
  <c r="AD62" i="10"/>
  <c r="Y62" i="10"/>
  <c r="X62" i="10"/>
  <c r="E755" i="10" s="1"/>
  <c r="W62" i="10"/>
  <c r="Q62" i="10"/>
  <c r="P62" i="10"/>
  <c r="E747" i="10" s="1"/>
  <c r="O62" i="10"/>
  <c r="M62" i="10"/>
  <c r="E744" i="10" s="1"/>
  <c r="I62" i="10"/>
  <c r="H62" i="10"/>
  <c r="G62" i="10"/>
  <c r="F62" i="10"/>
  <c r="E62" i="10"/>
  <c r="E736" i="10" s="1"/>
  <c r="CE61" i="10"/>
  <c r="D816" i="10" s="1"/>
  <c r="CE60" i="10"/>
  <c r="B53" i="10"/>
  <c r="CE51" i="10"/>
  <c r="B49" i="10"/>
  <c r="CB48" i="10"/>
  <c r="CA48" i="10"/>
  <c r="BZ48" i="10"/>
  <c r="BZ62" i="10" s="1"/>
  <c r="BY48" i="10"/>
  <c r="BY62" i="10" s="1"/>
  <c r="BX48" i="10"/>
  <c r="BX62" i="10" s="1"/>
  <c r="E807" i="10" s="1"/>
  <c r="BW48" i="10"/>
  <c r="BW62" i="10" s="1"/>
  <c r="BV48" i="10"/>
  <c r="BV62" i="10" s="1"/>
  <c r="BT48" i="10"/>
  <c r="BS48" i="10"/>
  <c r="BR48" i="10"/>
  <c r="BQ48" i="10"/>
  <c r="BQ62" i="10" s="1"/>
  <c r="BP48" i="10"/>
  <c r="BP62" i="10" s="1"/>
  <c r="BO48" i="10"/>
  <c r="BO62" i="10" s="1"/>
  <c r="BN48" i="10"/>
  <c r="BN62" i="10" s="1"/>
  <c r="E797" i="10" s="1"/>
  <c r="BL48" i="10"/>
  <c r="BK48" i="10"/>
  <c r="BJ48" i="10"/>
  <c r="BI48" i="10"/>
  <c r="BI62" i="10" s="1"/>
  <c r="BH48" i="10"/>
  <c r="BH62" i="10" s="1"/>
  <c r="BG48" i="10"/>
  <c r="BG62" i="10" s="1"/>
  <c r="BF48" i="10"/>
  <c r="BF62" i="10" s="1"/>
  <c r="E789" i="10" s="1"/>
  <c r="BD48" i="10"/>
  <c r="BC48" i="10"/>
  <c r="BB48" i="10"/>
  <c r="BB62" i="10" s="1"/>
  <c r="BA48" i="10"/>
  <c r="BA62" i="10" s="1"/>
  <c r="AZ48" i="10"/>
  <c r="AZ62" i="10" s="1"/>
  <c r="AY48" i="10"/>
  <c r="AY62" i="10" s="1"/>
  <c r="AX48" i="10"/>
  <c r="AX62" i="10" s="1"/>
  <c r="AV48" i="10"/>
  <c r="AU48" i="10"/>
  <c r="AT48" i="10"/>
  <c r="AT62" i="10" s="1"/>
  <c r="AS48" i="10"/>
  <c r="AS62" i="10" s="1"/>
  <c r="AR48" i="10"/>
  <c r="AR62" i="10" s="1"/>
  <c r="E775" i="10" s="1"/>
  <c r="AQ48" i="10"/>
  <c r="AQ62" i="10" s="1"/>
  <c r="AP48" i="10"/>
  <c r="AP62" i="10" s="1"/>
  <c r="E773" i="10" s="1"/>
  <c r="AN48" i="10"/>
  <c r="AM48" i="10"/>
  <c r="AL48" i="10"/>
  <c r="AK48" i="10"/>
  <c r="AJ48" i="10"/>
  <c r="AJ62" i="10" s="1"/>
  <c r="AI48" i="10"/>
  <c r="AI62" i="10" s="1"/>
  <c r="AH48" i="10"/>
  <c r="AH62" i="10" s="1"/>
  <c r="E765" i="10" s="1"/>
  <c r="AF48" i="10"/>
  <c r="AE48" i="10"/>
  <c r="AD48" i="10"/>
  <c r="AC48" i="10"/>
  <c r="AC62" i="10" s="1"/>
  <c r="AB48" i="10"/>
  <c r="AB62" i="10" s="1"/>
  <c r="AA48" i="10"/>
  <c r="AA62" i="10" s="1"/>
  <c r="Z48" i="10"/>
  <c r="Z62" i="10" s="1"/>
  <c r="E757" i="10" s="1"/>
  <c r="Y48" i="10"/>
  <c r="X48" i="10"/>
  <c r="W48" i="10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P48" i="10"/>
  <c r="O48" i="10"/>
  <c r="N48" i="10"/>
  <c r="N62" i="10" s="1"/>
  <c r="M48" i="10"/>
  <c r="L48" i="10"/>
  <c r="L62" i="10" s="1"/>
  <c r="E743" i="10" s="1"/>
  <c r="K48" i="10"/>
  <c r="K62" i="10" s="1"/>
  <c r="J48" i="10"/>
  <c r="J62" i="10" s="1"/>
  <c r="E741" i="10" s="1"/>
  <c r="I48" i="10"/>
  <c r="H48" i="10"/>
  <c r="G48" i="10"/>
  <c r="F48" i="10"/>
  <c r="E48" i="10"/>
  <c r="D48" i="10"/>
  <c r="D62" i="10" s="1"/>
  <c r="C48" i="10"/>
  <c r="C62" i="10" s="1"/>
  <c r="CE47" i="10"/>
  <c r="E760" i="10" l="1"/>
  <c r="E745" i="10"/>
  <c r="E753" i="10"/>
  <c r="E808" i="10"/>
  <c r="E800" i="10"/>
  <c r="E776" i="10"/>
  <c r="E809" i="10"/>
  <c r="E792" i="10"/>
  <c r="E784" i="10"/>
  <c r="E785" i="10"/>
  <c r="E777" i="10"/>
  <c r="E752" i="10"/>
  <c r="E790" i="10"/>
  <c r="E754" i="10"/>
  <c r="E735" i="10"/>
  <c r="E759" i="10"/>
  <c r="E737" i="10"/>
  <c r="E802" i="10"/>
  <c r="E798" i="10"/>
  <c r="E739" i="10"/>
  <c r="E778" i="10"/>
  <c r="E803" i="10"/>
  <c r="F511" i="10"/>
  <c r="E769" i="10"/>
  <c r="E781" i="10"/>
  <c r="E740" i="10"/>
  <c r="E791" i="10"/>
  <c r="I816" i="10"/>
  <c r="C432" i="10"/>
  <c r="E774" i="10"/>
  <c r="E783" i="10"/>
  <c r="BI730" i="10"/>
  <c r="C816" i="10"/>
  <c r="H612" i="10"/>
  <c r="E756" i="10"/>
  <c r="E770" i="10"/>
  <c r="M816" i="10"/>
  <c r="C458" i="10"/>
  <c r="Q816" i="10"/>
  <c r="G612" i="10"/>
  <c r="D435" i="10"/>
  <c r="D438" i="10"/>
  <c r="C473" i="10"/>
  <c r="F545" i="10"/>
  <c r="H545" i="10"/>
  <c r="E799" i="10"/>
  <c r="H816" i="10"/>
  <c r="C431" i="10"/>
  <c r="H538" i="10"/>
  <c r="F538" i="10"/>
  <c r="E782" i="10"/>
  <c r="E794" i="10"/>
  <c r="E749" i="10"/>
  <c r="E766" i="10"/>
  <c r="E746" i="10"/>
  <c r="E771" i="10"/>
  <c r="E810" i="10"/>
  <c r="F506" i="10"/>
  <c r="H506" i="10"/>
  <c r="F525" i="10"/>
  <c r="E793" i="10"/>
  <c r="E742" i="10"/>
  <c r="E750" i="10"/>
  <c r="E758" i="10"/>
  <c r="E767" i="10"/>
  <c r="E761" i="10"/>
  <c r="E786" i="10"/>
  <c r="N735" i="10"/>
  <c r="N815" i="10" s="1"/>
  <c r="CE75" i="10"/>
  <c r="R816" i="10"/>
  <c r="I612" i="10"/>
  <c r="CD722" i="10"/>
  <c r="D242" i="10"/>
  <c r="B448" i="10" s="1"/>
  <c r="C440" i="10"/>
  <c r="K816" i="10"/>
  <c r="C434" i="10"/>
  <c r="E751" i="10"/>
  <c r="E748" i="10"/>
  <c r="C448" i="10"/>
  <c r="D368" i="10"/>
  <c r="D373" i="10" s="1"/>
  <c r="D391" i="10" s="1"/>
  <c r="D393" i="10" s="1"/>
  <c r="D396" i="10" s="1"/>
  <c r="F513" i="10"/>
  <c r="F524" i="10"/>
  <c r="E734" i="10"/>
  <c r="E805" i="10"/>
  <c r="E762" i="10"/>
  <c r="E801" i="10"/>
  <c r="E806" i="10"/>
  <c r="E738" i="10"/>
  <c r="T816" i="10"/>
  <c r="L612" i="10"/>
  <c r="F498" i="10"/>
  <c r="H536" i="10"/>
  <c r="O816" i="10"/>
  <c r="C463" i="10"/>
  <c r="C429" i="10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G816" i="10"/>
  <c r="C430" i="10"/>
  <c r="E217" i="10"/>
  <c r="C478" i="10" s="1"/>
  <c r="D292" i="10"/>
  <c r="D341" i="10" s="1"/>
  <c r="C481" i="10" s="1"/>
  <c r="F508" i="10"/>
  <c r="F518" i="10"/>
  <c r="F612" i="10"/>
  <c r="R815" i="10"/>
  <c r="F509" i="10"/>
  <c r="F546" i="10"/>
  <c r="D464" i="10"/>
  <c r="D465" i="10" s="1"/>
  <c r="E204" i="10"/>
  <c r="C476" i="10" s="1"/>
  <c r="S816" i="10"/>
  <c r="J612" i="10"/>
  <c r="D612" i="10"/>
  <c r="CF76" i="10"/>
  <c r="D815" i="10"/>
  <c r="F815" i="10"/>
  <c r="P815" i="10"/>
  <c r="G815" i="10"/>
  <c r="Q815" i="10"/>
  <c r="H815" i="10"/>
  <c r="S815" i="10"/>
  <c r="T815" i="10"/>
  <c r="C815" i="10"/>
  <c r="M815" i="10"/>
  <c r="CA52" i="10" l="1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AO52" i="10"/>
  <c r="AO67" i="10" s="1"/>
  <c r="J772" i="10" s="1"/>
  <c r="BX52" i="10"/>
  <c r="BX67" i="10" s="1"/>
  <c r="BM52" i="10"/>
  <c r="BM67" i="10" s="1"/>
  <c r="J796" i="10" s="1"/>
  <c r="AN52" i="10"/>
  <c r="AN67" i="10" s="1"/>
  <c r="L52" i="10"/>
  <c r="L67" i="10" s="1"/>
  <c r="D52" i="10"/>
  <c r="D67" i="10" s="1"/>
  <c r="AY52" i="10"/>
  <c r="AY67" i="10" s="1"/>
  <c r="R52" i="10"/>
  <c r="R67" i="10" s="1"/>
  <c r="BW52" i="10"/>
  <c r="BW67" i="10" s="1"/>
  <c r="BL52" i="10"/>
  <c r="BL67" i="10" s="1"/>
  <c r="AX52" i="10"/>
  <c r="AX67" i="10" s="1"/>
  <c r="AJ52" i="10"/>
  <c r="AJ67" i="10" s="1"/>
  <c r="Y52" i="10"/>
  <c r="Y67" i="10" s="1"/>
  <c r="K52" i="10"/>
  <c r="K67" i="10" s="1"/>
  <c r="BP52" i="10"/>
  <c r="BP67" i="10" s="1"/>
  <c r="BV52" i="10"/>
  <c r="BV67" i="10" s="1"/>
  <c r="BH52" i="10"/>
  <c r="BH67" i="10" s="1"/>
  <c r="AW52" i="10"/>
  <c r="AW67" i="10" s="1"/>
  <c r="J780" i="10" s="1"/>
  <c r="AI52" i="10"/>
  <c r="AI67" i="10" s="1"/>
  <c r="X52" i="10"/>
  <c r="X67" i="10" s="1"/>
  <c r="J52" i="10"/>
  <c r="J67" i="10" s="1"/>
  <c r="BT52" i="10"/>
  <c r="BT67" i="10" s="1"/>
  <c r="AR52" i="10"/>
  <c r="AR67" i="10" s="1"/>
  <c r="S52" i="10"/>
  <c r="S67" i="10" s="1"/>
  <c r="BE52" i="10"/>
  <c r="BE67" i="10" s="1"/>
  <c r="J788" i="10" s="1"/>
  <c r="BU52" i="10"/>
  <c r="BU67" i="10" s="1"/>
  <c r="J804" i="10" s="1"/>
  <c r="BG52" i="10"/>
  <c r="BG67" i="10" s="1"/>
  <c r="AV52" i="10"/>
  <c r="AV67" i="10" s="1"/>
  <c r="AH52" i="10"/>
  <c r="AH67" i="10" s="1"/>
  <c r="T52" i="10"/>
  <c r="T67" i="10" s="1"/>
  <c r="I52" i="10"/>
  <c r="I67" i="10" s="1"/>
  <c r="BF52" i="10"/>
  <c r="BF67" i="10" s="1"/>
  <c r="H52" i="10"/>
  <c r="H67" i="10" s="1"/>
  <c r="AQ52" i="10"/>
  <c r="AQ67" i="10" s="1"/>
  <c r="AG52" i="10"/>
  <c r="AG67" i="10" s="1"/>
  <c r="J764" i="10" s="1"/>
  <c r="CC52" i="10"/>
  <c r="CC67" i="10" s="1"/>
  <c r="J812" i="10" s="1"/>
  <c r="BO52" i="10"/>
  <c r="BO67" i="10" s="1"/>
  <c r="BD52" i="10"/>
  <c r="BD67" i="10" s="1"/>
  <c r="AP52" i="10"/>
  <c r="AP67" i="10" s="1"/>
  <c r="AB52" i="10"/>
  <c r="AB67" i="10" s="1"/>
  <c r="Q52" i="10"/>
  <c r="Q67" i="10" s="1"/>
  <c r="C52" i="10"/>
  <c r="CB52" i="10"/>
  <c r="CB67" i="10" s="1"/>
  <c r="BN52" i="10"/>
  <c r="BN67" i="10" s="1"/>
  <c r="AZ52" i="10"/>
  <c r="AZ67" i="10" s="1"/>
  <c r="AA52" i="10"/>
  <c r="AA67" i="10" s="1"/>
  <c r="P52" i="10"/>
  <c r="P67" i="10" s="1"/>
  <c r="Z52" i="10"/>
  <c r="Z67" i="10" s="1"/>
  <c r="AF52" i="10"/>
  <c r="AF67" i="10" s="1"/>
  <c r="E796" i="10"/>
  <c r="BM71" i="10"/>
  <c r="E788" i="10"/>
  <c r="E780" i="10"/>
  <c r="AW71" i="10"/>
  <c r="E764" i="10"/>
  <c r="E815" i="10" s="1"/>
  <c r="CE62" i="10"/>
  <c r="E772" i="10"/>
  <c r="CE48" i="10"/>
  <c r="E812" i="10"/>
  <c r="CC71" i="10"/>
  <c r="E804" i="10"/>
  <c r="BU71" i="10"/>
  <c r="N816" i="10"/>
  <c r="K612" i="10"/>
  <c r="C465" i="10"/>
  <c r="J739" i="10" l="1"/>
  <c r="H71" i="10"/>
  <c r="E816" i="10"/>
  <c r="C428" i="10"/>
  <c r="J755" i="10"/>
  <c r="X71" i="10"/>
  <c r="J753" i="10"/>
  <c r="V71" i="10"/>
  <c r="C641" i="10"/>
  <c r="C566" i="10"/>
  <c r="C638" i="10"/>
  <c r="C558" i="10"/>
  <c r="J766" i="10"/>
  <c r="AI71" i="10"/>
  <c r="J761" i="10"/>
  <c r="AD71" i="10"/>
  <c r="AG71" i="10"/>
  <c r="CE52" i="10"/>
  <c r="C67" i="10"/>
  <c r="J774" i="10"/>
  <c r="AQ71" i="10"/>
  <c r="J795" i="10"/>
  <c r="BL71" i="10"/>
  <c r="J807" i="10"/>
  <c r="BX71" i="10"/>
  <c r="J784" i="10"/>
  <c r="BA71" i="10"/>
  <c r="J769" i="10"/>
  <c r="AL71" i="10"/>
  <c r="J754" i="10"/>
  <c r="W71" i="10"/>
  <c r="J789" i="10"/>
  <c r="BF71" i="10"/>
  <c r="J736" i="10"/>
  <c r="E71" i="10"/>
  <c r="J770" i="10"/>
  <c r="AM71" i="10"/>
  <c r="J806" i="10"/>
  <c r="BW71" i="10"/>
  <c r="J777" i="10"/>
  <c r="AT71" i="10"/>
  <c r="J757" i="10"/>
  <c r="Z71" i="10"/>
  <c r="J749" i="10"/>
  <c r="R71" i="10"/>
  <c r="J747" i="10"/>
  <c r="P71" i="10"/>
  <c r="J773" i="10"/>
  <c r="AP71" i="10"/>
  <c r="J799" i="10"/>
  <c r="BP71" i="10"/>
  <c r="J793" i="10"/>
  <c r="BJ71" i="10"/>
  <c r="J778" i="10"/>
  <c r="AU71" i="10"/>
  <c r="C574" i="10"/>
  <c r="C620" i="10"/>
  <c r="J763" i="10"/>
  <c r="AF71" i="10"/>
  <c r="J792" i="10"/>
  <c r="BI71" i="10"/>
  <c r="J750" i="10"/>
  <c r="S71" i="10"/>
  <c r="J800" i="10"/>
  <c r="BQ71" i="10"/>
  <c r="J775" i="10"/>
  <c r="AR71" i="10"/>
  <c r="J808" i="10"/>
  <c r="BY71" i="10"/>
  <c r="AO71" i="10"/>
  <c r="J758" i="10"/>
  <c r="AA71" i="10"/>
  <c r="J787" i="10"/>
  <c r="BD71" i="10"/>
  <c r="J751" i="10"/>
  <c r="T71" i="10"/>
  <c r="J803" i="10"/>
  <c r="BT71" i="10"/>
  <c r="J742" i="10"/>
  <c r="K71" i="10"/>
  <c r="J735" i="10"/>
  <c r="D71" i="10"/>
  <c r="J752" i="10"/>
  <c r="U71" i="10"/>
  <c r="J737" i="10"/>
  <c r="F71" i="10"/>
  <c r="J801" i="10"/>
  <c r="BR71" i="10"/>
  <c r="J786" i="10"/>
  <c r="BC71" i="10"/>
  <c r="J762" i="10"/>
  <c r="AE71" i="10"/>
  <c r="J759" i="10"/>
  <c r="AB71" i="10"/>
  <c r="J805" i="10"/>
  <c r="BV71" i="10"/>
  <c r="J785" i="10"/>
  <c r="BB71" i="10"/>
  <c r="C631" i="10"/>
  <c r="C542" i="10"/>
  <c r="J740" i="10"/>
  <c r="I71" i="10"/>
  <c r="J782" i="10"/>
  <c r="AY71" i="10"/>
  <c r="J744" i="10"/>
  <c r="M71" i="10"/>
  <c r="BE71" i="10"/>
  <c r="J783" i="10"/>
  <c r="AZ71" i="10"/>
  <c r="J798" i="10"/>
  <c r="BO71" i="10"/>
  <c r="J765" i="10"/>
  <c r="AH71" i="10"/>
  <c r="J741" i="10"/>
  <c r="J71" i="10"/>
  <c r="J756" i="10"/>
  <c r="Y71" i="10"/>
  <c r="J743" i="10"/>
  <c r="L71" i="10"/>
  <c r="J760" i="10"/>
  <c r="AC71" i="10"/>
  <c r="J745" i="10"/>
  <c r="N71" i="10"/>
  <c r="J809" i="10"/>
  <c r="BZ71" i="10"/>
  <c r="J794" i="10"/>
  <c r="BK71" i="10"/>
  <c r="J791" i="10"/>
  <c r="BH71" i="10"/>
  <c r="J797" i="10"/>
  <c r="BN71" i="10"/>
  <c r="J767" i="10"/>
  <c r="AJ71" i="10"/>
  <c r="J771" i="10"/>
  <c r="AN71" i="10"/>
  <c r="J738" i="10"/>
  <c r="G71" i="10"/>
  <c r="J802" i="10"/>
  <c r="BS71" i="10"/>
  <c r="J748" i="10"/>
  <c r="Q71" i="10"/>
  <c r="J779" i="10"/>
  <c r="AV71" i="10"/>
  <c r="J768" i="10"/>
  <c r="AK71" i="10"/>
  <c r="J811" i="10"/>
  <c r="CB71" i="10"/>
  <c r="J790" i="10"/>
  <c r="BG71" i="10"/>
  <c r="J781" i="10"/>
  <c r="AX71" i="10"/>
  <c r="J776" i="10"/>
  <c r="AS71" i="10"/>
  <c r="J746" i="10"/>
  <c r="O71" i="10"/>
  <c r="J810" i="10"/>
  <c r="CA71" i="10"/>
  <c r="C636" i="10" l="1"/>
  <c r="C553" i="10"/>
  <c r="C707" i="10"/>
  <c r="C535" i="10"/>
  <c r="G535" i="10" s="1"/>
  <c r="C673" i="10"/>
  <c r="C501" i="10"/>
  <c r="G501" i="10" s="1"/>
  <c r="C625" i="10"/>
  <c r="C544" i="10"/>
  <c r="C567" i="10"/>
  <c r="C642" i="10"/>
  <c r="C676" i="10"/>
  <c r="C504" i="10"/>
  <c r="G504" i="10" s="1"/>
  <c r="C616" i="10"/>
  <c r="C543" i="10"/>
  <c r="C541" i="10"/>
  <c r="C713" i="10"/>
  <c r="C533" i="10"/>
  <c r="G533" i="10" s="1"/>
  <c r="C705" i="10"/>
  <c r="C635" i="10"/>
  <c r="C556" i="10"/>
  <c r="C677" i="10"/>
  <c r="C505" i="10"/>
  <c r="G505" i="10" s="1"/>
  <c r="C560" i="10"/>
  <c r="C627" i="10"/>
  <c r="C684" i="10"/>
  <c r="C512" i="10"/>
  <c r="C712" i="10"/>
  <c r="C540" i="10"/>
  <c r="G540" i="10" s="1"/>
  <c r="C681" i="10"/>
  <c r="C509" i="10"/>
  <c r="C643" i="10"/>
  <c r="C568" i="10"/>
  <c r="C688" i="10"/>
  <c r="C516" i="10"/>
  <c r="C637" i="10"/>
  <c r="C557" i="10"/>
  <c r="C674" i="10"/>
  <c r="C502" i="10"/>
  <c r="G502" i="10" s="1"/>
  <c r="C693" i="10"/>
  <c r="C521" i="10"/>
  <c r="C671" i="10"/>
  <c r="C499" i="10"/>
  <c r="C640" i="10"/>
  <c r="C565" i="10"/>
  <c r="C706" i="10"/>
  <c r="C534" i="10"/>
  <c r="G534" i="10" s="1"/>
  <c r="C700" i="10"/>
  <c r="C528" i="10"/>
  <c r="C689" i="10"/>
  <c r="C517" i="10"/>
  <c r="C702" i="10"/>
  <c r="C530" i="10"/>
  <c r="G530" i="10" s="1"/>
  <c r="C699" i="10"/>
  <c r="C527" i="10"/>
  <c r="G527" i="10" s="1"/>
  <c r="C562" i="10"/>
  <c r="C623" i="10"/>
  <c r="C551" i="10"/>
  <c r="C629" i="10"/>
  <c r="C701" i="10"/>
  <c r="C529" i="10"/>
  <c r="C708" i="10"/>
  <c r="C536" i="10"/>
  <c r="G536" i="10" s="1"/>
  <c r="C710" i="10"/>
  <c r="C538" i="10"/>
  <c r="G538" i="10" s="1"/>
  <c r="C698" i="10"/>
  <c r="C526" i="10"/>
  <c r="C552" i="10"/>
  <c r="C618" i="10"/>
  <c r="C571" i="10"/>
  <c r="C646" i="10"/>
  <c r="C628" i="10"/>
  <c r="C545" i="10"/>
  <c r="G545" i="10" s="1"/>
  <c r="C634" i="10"/>
  <c r="C554" i="10"/>
  <c r="C683" i="10"/>
  <c r="C511" i="10"/>
  <c r="C703" i="10"/>
  <c r="C531" i="10"/>
  <c r="G531" i="10" s="1"/>
  <c r="C696" i="10"/>
  <c r="C524" i="10"/>
  <c r="C685" i="10"/>
  <c r="C513" i="10"/>
  <c r="C573" i="10"/>
  <c r="C622" i="10"/>
  <c r="C507" i="10"/>
  <c r="G507" i="10" s="1"/>
  <c r="C679" i="10"/>
  <c r="C614" i="10"/>
  <c r="C550" i="10"/>
  <c r="C709" i="10"/>
  <c r="C537" i="10"/>
  <c r="G537" i="10" s="1"/>
  <c r="C697" i="10"/>
  <c r="C525" i="10"/>
  <c r="G525" i="10" s="1"/>
  <c r="C621" i="10"/>
  <c r="C561" i="10"/>
  <c r="C691" i="10"/>
  <c r="C519" i="10"/>
  <c r="C670" i="10"/>
  <c r="C498" i="10"/>
  <c r="C630" i="10"/>
  <c r="C546" i="10"/>
  <c r="J734" i="10"/>
  <c r="J815" i="10" s="1"/>
  <c r="CE67" i="10"/>
  <c r="C71" i="10"/>
  <c r="C694" i="10"/>
  <c r="C522" i="10"/>
  <c r="C644" i="10"/>
  <c r="C569" i="10"/>
  <c r="C647" i="10"/>
  <c r="C572" i="10"/>
  <c r="C682" i="10"/>
  <c r="C510" i="10"/>
  <c r="C690" i="10"/>
  <c r="C518" i="10"/>
  <c r="C645" i="10"/>
  <c r="C570" i="10"/>
  <c r="C555" i="10"/>
  <c r="C617" i="10"/>
  <c r="C704" i="10"/>
  <c r="C532" i="10"/>
  <c r="G532" i="10" s="1"/>
  <c r="C686" i="10"/>
  <c r="C514" i="10"/>
  <c r="C680" i="10"/>
  <c r="C508" i="10"/>
  <c r="G508" i="10" s="1"/>
  <c r="C639" i="10"/>
  <c r="C564" i="10"/>
  <c r="C559" i="10"/>
  <c r="C619" i="10"/>
  <c r="C675" i="10"/>
  <c r="C503" i="10"/>
  <c r="G503" i="10" s="1"/>
  <c r="C678" i="10"/>
  <c r="C506" i="10"/>
  <c r="G506" i="10" s="1"/>
  <c r="C632" i="10"/>
  <c r="C547" i="10"/>
  <c r="C633" i="10"/>
  <c r="C548" i="10"/>
  <c r="C669" i="10"/>
  <c r="C497" i="10"/>
  <c r="C624" i="10"/>
  <c r="C549" i="10"/>
  <c r="C672" i="10"/>
  <c r="C500" i="10"/>
  <c r="G500" i="10" s="1"/>
  <c r="C711" i="10"/>
  <c r="C539" i="10"/>
  <c r="G539" i="10" s="1"/>
  <c r="C563" i="10"/>
  <c r="C626" i="10"/>
  <c r="C692" i="10"/>
  <c r="C520" i="10"/>
  <c r="C695" i="10"/>
  <c r="C523" i="10"/>
  <c r="G523" i="10" s="1"/>
  <c r="C515" i="10"/>
  <c r="G515" i="10" s="1"/>
  <c r="C687" i="10"/>
  <c r="G544" i="10" l="1"/>
  <c r="H544" i="10"/>
  <c r="J816" i="10"/>
  <c r="C433" i="10"/>
  <c r="C441" i="10" s="1"/>
  <c r="CE71" i="10"/>
  <c r="C716" i="10" s="1"/>
  <c r="C648" i="10"/>
  <c r="M716" i="10" s="1"/>
  <c r="Y816" i="10" s="1"/>
  <c r="D615" i="10"/>
  <c r="C668" i="10"/>
  <c r="C715" i="10" s="1"/>
  <c r="C496" i="10"/>
  <c r="G524" i="10"/>
  <c r="H524" i="10"/>
  <c r="H509" i="10"/>
  <c r="G509" i="10"/>
  <c r="G550" i="10"/>
  <c r="H550" i="10" s="1"/>
  <c r="G520" i="10"/>
  <c r="H520" i="10" s="1"/>
  <c r="G546" i="10"/>
  <c r="H546" i="10"/>
  <c r="G528" i="10"/>
  <c r="H528" i="10"/>
  <c r="G511" i="10"/>
  <c r="H511" i="10"/>
  <c r="G529" i="10"/>
  <c r="H529" i="10"/>
  <c r="G497" i="10"/>
  <c r="H497" i="10" s="1"/>
  <c r="G514" i="10"/>
  <c r="H514" i="10"/>
  <c r="G518" i="10"/>
  <c r="H518" i="10" s="1"/>
  <c r="G522" i="10"/>
  <c r="H522" i="10" s="1"/>
  <c r="G498" i="10"/>
  <c r="H498" i="10" s="1"/>
  <c r="G521" i="10"/>
  <c r="H521" i="10"/>
  <c r="G513" i="10"/>
  <c r="H513" i="10"/>
  <c r="G526" i="10"/>
  <c r="H526" i="10" s="1"/>
  <c r="H517" i="10"/>
  <c r="G517" i="10"/>
  <c r="G499" i="10"/>
  <c r="H499" i="10"/>
  <c r="G516" i="10"/>
  <c r="H516" i="10"/>
  <c r="G512" i="10"/>
  <c r="H512" i="10"/>
  <c r="G510" i="10"/>
  <c r="H510" i="10"/>
  <c r="G519" i="10"/>
  <c r="H519" i="10"/>
  <c r="D712" i="10" l="1"/>
  <c r="D704" i="10"/>
  <c r="D696" i="10"/>
  <c r="D688" i="10"/>
  <c r="D706" i="10"/>
  <c r="D698" i="10"/>
  <c r="D711" i="10"/>
  <c r="D703" i="10"/>
  <c r="D695" i="10"/>
  <c r="D708" i="10"/>
  <c r="D700" i="10"/>
  <c r="D692" i="10"/>
  <c r="D713" i="10"/>
  <c r="D705" i="10"/>
  <c r="D697" i="10"/>
  <c r="D689" i="10"/>
  <c r="D716" i="10"/>
  <c r="D707" i="10"/>
  <c r="D699" i="10"/>
  <c r="D691" i="10"/>
  <c r="D683" i="10"/>
  <c r="D709" i="10"/>
  <c r="D687" i="10"/>
  <c r="D686" i="10"/>
  <c r="D684" i="10"/>
  <c r="D681" i="10"/>
  <c r="D678" i="10"/>
  <c r="D670" i="10"/>
  <c r="D647" i="10"/>
  <c r="D646" i="10"/>
  <c r="D645" i="10"/>
  <c r="D629" i="10"/>
  <c r="D626" i="10"/>
  <c r="D621" i="10"/>
  <c r="D617" i="10"/>
  <c r="D710" i="10"/>
  <c r="D69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1" i="10"/>
  <c r="D690" i="10"/>
  <c r="D680" i="10"/>
  <c r="D672" i="10"/>
  <c r="D620" i="10"/>
  <c r="D616" i="10"/>
  <c r="D682" i="10"/>
  <c r="D677" i="10"/>
  <c r="D676" i="10"/>
  <c r="D671" i="10"/>
  <c r="D622" i="10"/>
  <c r="D702" i="10"/>
  <c r="D674" i="10"/>
  <c r="D673" i="10"/>
  <c r="D627" i="10"/>
  <c r="D619" i="10"/>
  <c r="D694" i="10"/>
  <c r="D669" i="10"/>
  <c r="D628" i="10"/>
  <c r="D685" i="10"/>
  <c r="D623" i="10"/>
  <c r="D668" i="10"/>
  <c r="D679" i="10"/>
  <c r="D618" i="10"/>
  <c r="D625" i="10"/>
  <c r="G496" i="10"/>
  <c r="H496" i="10"/>
  <c r="E612" i="10" l="1"/>
  <c r="D715" i="10"/>
  <c r="E623" i="10"/>
  <c r="E709" i="10" l="1"/>
  <c r="E701" i="10"/>
  <c r="E693" i="10"/>
  <c r="E685" i="10"/>
  <c r="E711" i="10"/>
  <c r="E703" i="10"/>
  <c r="E695" i="10"/>
  <c r="E708" i="10"/>
  <c r="E700" i="10"/>
  <c r="E713" i="10"/>
  <c r="E705" i="10"/>
  <c r="E697" i="10"/>
  <c r="E710" i="10"/>
  <c r="E702" i="10"/>
  <c r="E694" i="10"/>
  <c r="E712" i="10"/>
  <c r="E704" i="10"/>
  <c r="E696" i="10"/>
  <c r="E688" i="10"/>
  <c r="E706" i="10"/>
  <c r="E683" i="10"/>
  <c r="E689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7" i="10"/>
  <c r="E690" i="10"/>
  <c r="E680" i="10"/>
  <c r="E672" i="10"/>
  <c r="E698" i="10"/>
  <c r="E677" i="10"/>
  <c r="E669" i="10"/>
  <c r="E627" i="10"/>
  <c r="E691" i="10"/>
  <c r="E681" i="10"/>
  <c r="E668" i="10"/>
  <c r="E699" i="10"/>
  <c r="E671" i="10"/>
  <c r="E670" i="10"/>
  <c r="E626" i="10"/>
  <c r="E679" i="10"/>
  <c r="E678" i="10"/>
  <c r="E646" i="10"/>
  <c r="E628" i="10"/>
  <c r="E647" i="10"/>
  <c r="E686" i="10"/>
  <c r="E645" i="10"/>
  <c r="E692" i="10"/>
  <c r="E674" i="10"/>
  <c r="E684" i="10"/>
  <c r="E629" i="10"/>
  <c r="E687" i="10"/>
  <c r="E676" i="10"/>
  <c r="E673" i="10"/>
  <c r="E625" i="10"/>
  <c r="E716" i="10"/>
  <c r="E682" i="10"/>
  <c r="E715" i="10" l="1"/>
  <c r="F624" i="10"/>
  <c r="F706" i="10" l="1"/>
  <c r="F698" i="10"/>
  <c r="F690" i="10"/>
  <c r="F682" i="10"/>
  <c r="F708" i="10"/>
  <c r="F700" i="10"/>
  <c r="F713" i="10"/>
  <c r="F705" i="10"/>
  <c r="F697" i="10"/>
  <c r="F710" i="10"/>
  <c r="F702" i="10"/>
  <c r="F694" i="10"/>
  <c r="F716" i="10"/>
  <c r="F707" i="10"/>
  <c r="F699" i="10"/>
  <c r="F691" i="10"/>
  <c r="F709" i="10"/>
  <c r="F701" i="10"/>
  <c r="F693" i="10"/>
  <c r="F685" i="10"/>
  <c r="F703" i="10"/>
  <c r="F711" i="10"/>
  <c r="F692" i="10"/>
  <c r="F688" i="10"/>
  <c r="F680" i="10"/>
  <c r="F672" i="10"/>
  <c r="F704" i="10"/>
  <c r="F677" i="10"/>
  <c r="F669" i="10"/>
  <c r="F627" i="10"/>
  <c r="F695" i="10"/>
  <c r="F674" i="10"/>
  <c r="F686" i="10"/>
  <c r="F684" i="10"/>
  <c r="F676" i="10"/>
  <c r="F675" i="10"/>
  <c r="F645" i="10"/>
  <c r="F642" i="10"/>
  <c r="F671" i="10"/>
  <c r="F670" i="10"/>
  <c r="F679" i="10"/>
  <c r="F678" i="10"/>
  <c r="F646" i="10"/>
  <c r="F643" i="10"/>
  <c r="F635" i="10"/>
  <c r="F628" i="10"/>
  <c r="F712" i="10"/>
  <c r="F687" i="10"/>
  <c r="F638" i="10"/>
  <c r="F630" i="10"/>
  <c r="F625" i="10"/>
  <c r="F681" i="10"/>
  <c r="F668" i="10"/>
  <c r="F639" i="10"/>
  <c r="F631" i="10"/>
  <c r="F636" i="10"/>
  <c r="F641" i="10"/>
  <c r="F633" i="10"/>
  <c r="F644" i="10"/>
  <c r="F696" i="10"/>
  <c r="F689" i="10"/>
  <c r="F683" i="10"/>
  <c r="F673" i="10"/>
  <c r="F647" i="10"/>
  <c r="F640" i="10"/>
  <c r="F626" i="10"/>
  <c r="F637" i="10"/>
  <c r="F632" i="10"/>
  <c r="F629" i="10"/>
  <c r="F634" i="10"/>
  <c r="F715" i="10" l="1"/>
  <c r="G625" i="10"/>
  <c r="G711" i="10" l="1"/>
  <c r="G703" i="10"/>
  <c r="G695" i="10"/>
  <c r="G687" i="10"/>
  <c r="G713" i="10"/>
  <c r="G705" i="10"/>
  <c r="G697" i="10"/>
  <c r="G710" i="10"/>
  <c r="G702" i="10"/>
  <c r="G694" i="10"/>
  <c r="G716" i="10"/>
  <c r="G707" i="10"/>
  <c r="G699" i="10"/>
  <c r="G691" i="10"/>
  <c r="G712" i="10"/>
  <c r="G704" i="10"/>
  <c r="G696" i="10"/>
  <c r="G688" i="10"/>
  <c r="G706" i="10"/>
  <c r="G698" i="10"/>
  <c r="G690" i="10"/>
  <c r="G682" i="10"/>
  <c r="G700" i="10"/>
  <c r="G708" i="10"/>
  <c r="G689" i="10"/>
  <c r="G693" i="10"/>
  <c r="G677" i="10"/>
  <c r="G669" i="10"/>
  <c r="G627" i="10"/>
  <c r="G701" i="10"/>
  <c r="G674" i="10"/>
  <c r="G679" i="10"/>
  <c r="G671" i="10"/>
  <c r="G678" i="10"/>
  <c r="G646" i="10"/>
  <c r="G638" i="10"/>
  <c r="G630" i="10"/>
  <c r="G685" i="10"/>
  <c r="G683" i="10"/>
  <c r="G673" i="10"/>
  <c r="G672" i="10"/>
  <c r="G641" i="10"/>
  <c r="G633" i="10"/>
  <c r="G709" i="10"/>
  <c r="G686" i="10"/>
  <c r="G684" i="10"/>
  <c r="G676" i="10"/>
  <c r="G675" i="10"/>
  <c r="G645" i="10"/>
  <c r="G642" i="10"/>
  <c r="G634" i="10"/>
  <c r="G629" i="10"/>
  <c r="G636" i="10"/>
  <c r="G631" i="10"/>
  <c r="G628" i="10"/>
  <c r="H628" i="10" s="1"/>
  <c r="G692" i="10"/>
  <c r="G681" i="10"/>
  <c r="G668" i="10"/>
  <c r="G644" i="10"/>
  <c r="G680" i="10"/>
  <c r="G647" i="10"/>
  <c r="G640" i="10"/>
  <c r="G635" i="10"/>
  <c r="G626" i="10"/>
  <c r="G670" i="10"/>
  <c r="G643" i="10"/>
  <c r="G637" i="10"/>
  <c r="G632" i="10"/>
  <c r="G639" i="10"/>
  <c r="G715" i="10" l="1"/>
  <c r="H708" i="10"/>
  <c r="H700" i="10"/>
  <c r="H692" i="10"/>
  <c r="H684" i="10"/>
  <c r="H710" i="10"/>
  <c r="H702" i="10"/>
  <c r="H694" i="10"/>
  <c r="H716" i="10"/>
  <c r="H707" i="10"/>
  <c r="H699" i="10"/>
  <c r="H712" i="10"/>
  <c r="H704" i="10"/>
  <c r="H696" i="10"/>
  <c r="H709" i="10"/>
  <c r="H701" i="10"/>
  <c r="H693" i="10"/>
  <c r="H711" i="10"/>
  <c r="H703" i="10"/>
  <c r="H695" i="10"/>
  <c r="H687" i="10"/>
  <c r="H705" i="10"/>
  <c r="H713" i="10"/>
  <c r="H690" i="10"/>
  <c r="H674" i="10"/>
  <c r="H698" i="10"/>
  <c r="H679" i="10"/>
  <c r="H671" i="10"/>
  <c r="H686" i="10"/>
  <c r="H676" i="10"/>
  <c r="H668" i="10"/>
  <c r="H682" i="10"/>
  <c r="H670" i="10"/>
  <c r="H669" i="10"/>
  <c r="H640" i="10"/>
  <c r="H706" i="10"/>
  <c r="H685" i="10"/>
  <c r="H683" i="10"/>
  <c r="H673" i="10"/>
  <c r="H672" i="10"/>
  <c r="H641" i="10"/>
  <c r="H633" i="10"/>
  <c r="H697" i="10"/>
  <c r="H680" i="10"/>
  <c r="H647" i="10"/>
  <c r="H644" i="10"/>
  <c r="H636" i="10"/>
  <c r="H691" i="10"/>
  <c r="H637" i="10"/>
  <c r="H681" i="10"/>
  <c r="H678" i="10"/>
  <c r="H675" i="10"/>
  <c r="H645" i="10"/>
  <c r="H638" i="10"/>
  <c r="H677" i="10"/>
  <c r="H635" i="10"/>
  <c r="H630" i="10"/>
  <c r="H689" i="10"/>
  <c r="H643" i="10"/>
  <c r="H632" i="10"/>
  <c r="H629" i="10"/>
  <c r="H631" i="10"/>
  <c r="H688" i="10"/>
  <c r="H646" i="10"/>
  <c r="H639" i="10"/>
  <c r="H634" i="10"/>
  <c r="H642" i="10"/>
  <c r="H715" i="10" l="1"/>
  <c r="I629" i="10"/>
  <c r="I713" i="10" l="1"/>
  <c r="I705" i="10"/>
  <c r="I697" i="10"/>
  <c r="I689" i="10"/>
  <c r="I681" i="10"/>
  <c r="I716" i="10"/>
  <c r="I707" i="10"/>
  <c r="I699" i="10"/>
  <c r="I712" i="10"/>
  <c r="I704" i="10"/>
  <c r="I696" i="10"/>
  <c r="I709" i="10"/>
  <c r="I701" i="10"/>
  <c r="I693" i="10"/>
  <c r="I706" i="10"/>
  <c r="I698" i="10"/>
  <c r="I690" i="10"/>
  <c r="I708" i="10"/>
  <c r="I700" i="10"/>
  <c r="I692" i="10"/>
  <c r="I684" i="10"/>
  <c r="I702" i="10"/>
  <c r="I710" i="10"/>
  <c r="I679" i="10"/>
  <c r="I671" i="10"/>
  <c r="I695" i="10"/>
  <c r="I686" i="10"/>
  <c r="I676" i="10"/>
  <c r="I668" i="10"/>
  <c r="I691" i="10"/>
  <c r="I685" i="10"/>
  <c r="I683" i="10"/>
  <c r="I673" i="10"/>
  <c r="I694" i="10"/>
  <c r="I688" i="10"/>
  <c r="I678" i="10"/>
  <c r="I677" i="10"/>
  <c r="I646" i="10"/>
  <c r="I643" i="10"/>
  <c r="I672" i="10"/>
  <c r="I687" i="10"/>
  <c r="I680" i="10"/>
  <c r="I647" i="10"/>
  <c r="I644" i="10"/>
  <c r="I636" i="10"/>
  <c r="I639" i="10"/>
  <c r="I631" i="10"/>
  <c r="I682" i="10"/>
  <c r="I670" i="10"/>
  <c r="I669" i="10"/>
  <c r="I640" i="10"/>
  <c r="I632" i="10"/>
  <c r="I711" i="10"/>
  <c r="I641" i="10"/>
  <c r="I638" i="10"/>
  <c r="I633" i="10"/>
  <c r="I674" i="10"/>
  <c r="I635" i="10"/>
  <c r="I630" i="10"/>
  <c r="I703" i="10"/>
  <c r="I637" i="10"/>
  <c r="I675" i="10"/>
  <c r="I645" i="10"/>
  <c r="I634" i="10"/>
  <c r="I642" i="10"/>
  <c r="I715" i="10" l="1"/>
  <c r="J630" i="10"/>
  <c r="J710" i="10" l="1"/>
  <c r="J702" i="10"/>
  <c r="J694" i="10"/>
  <c r="J686" i="10"/>
  <c r="J712" i="10"/>
  <c r="J704" i="10"/>
  <c r="J696" i="10"/>
  <c r="J709" i="10"/>
  <c r="J701" i="10"/>
  <c r="J693" i="10"/>
  <c r="J706" i="10"/>
  <c r="J698" i="10"/>
  <c r="J690" i="10"/>
  <c r="J711" i="10"/>
  <c r="J703" i="10"/>
  <c r="J695" i="10"/>
  <c r="J687" i="10"/>
  <c r="J713" i="10"/>
  <c r="J705" i="10"/>
  <c r="J697" i="10"/>
  <c r="J689" i="10"/>
  <c r="J699" i="10"/>
  <c r="J707" i="10"/>
  <c r="J676" i="10"/>
  <c r="J668" i="10"/>
  <c r="J691" i="10"/>
  <c r="J685" i="10"/>
  <c r="J683" i="10"/>
  <c r="J673" i="10"/>
  <c r="J716" i="10"/>
  <c r="J684" i="10"/>
  <c r="J682" i="10"/>
  <c r="J678" i="10"/>
  <c r="J670" i="10"/>
  <c r="J647" i="10"/>
  <c r="J646" i="10"/>
  <c r="J645" i="10"/>
  <c r="J708" i="10"/>
  <c r="J700" i="10"/>
  <c r="J680" i="10"/>
  <c r="J679" i="10"/>
  <c r="J644" i="10"/>
  <c r="J639" i="10"/>
  <c r="J631" i="10"/>
  <c r="J692" i="10"/>
  <c r="J681" i="10"/>
  <c r="J675" i="10"/>
  <c r="J674" i="10"/>
  <c r="J642" i="10"/>
  <c r="J634" i="10"/>
  <c r="J688" i="10"/>
  <c r="J677" i="10"/>
  <c r="J643" i="10"/>
  <c r="J635" i="10"/>
  <c r="J641" i="10"/>
  <c r="J638" i="10"/>
  <c r="J633" i="10"/>
  <c r="J671" i="10"/>
  <c r="J640" i="10"/>
  <c r="J637" i="10"/>
  <c r="J632" i="10"/>
  <c r="J636" i="10"/>
  <c r="J669" i="10"/>
  <c r="J672" i="10"/>
  <c r="J715" i="10" l="1"/>
  <c r="L647" i="10"/>
  <c r="K644" i="10"/>
  <c r="L712" i="10" l="1"/>
  <c r="L704" i="10"/>
  <c r="L696" i="10"/>
  <c r="L688" i="10"/>
  <c r="L680" i="10"/>
  <c r="L706" i="10"/>
  <c r="L698" i="10"/>
  <c r="L711" i="10"/>
  <c r="M711" i="10" s="1"/>
  <c r="Y777" i="10" s="1"/>
  <c r="L703" i="10"/>
  <c r="L695" i="10"/>
  <c r="L708" i="10"/>
  <c r="L700" i="10"/>
  <c r="L692" i="10"/>
  <c r="L713" i="10"/>
  <c r="L705" i="10"/>
  <c r="L697" i="10"/>
  <c r="M697" i="10" s="1"/>
  <c r="Y763" i="10" s="1"/>
  <c r="L689" i="10"/>
  <c r="L716" i="10"/>
  <c r="L707" i="10"/>
  <c r="L699" i="10"/>
  <c r="M699" i="10" s="1"/>
  <c r="Y765" i="10" s="1"/>
  <c r="L691" i="10"/>
  <c r="L683" i="10"/>
  <c r="L693" i="10"/>
  <c r="M693" i="10" s="1"/>
  <c r="Y759" i="10" s="1"/>
  <c r="L690" i="10"/>
  <c r="M690" i="10" s="1"/>
  <c r="Y756" i="10" s="1"/>
  <c r="L701" i="10"/>
  <c r="L686" i="10"/>
  <c r="L684" i="10"/>
  <c r="L682" i="10"/>
  <c r="L678" i="10"/>
  <c r="M678" i="10" s="1"/>
  <c r="Y744" i="10" s="1"/>
  <c r="L670" i="10"/>
  <c r="M670" i="10" s="1"/>
  <c r="Y736" i="10" s="1"/>
  <c r="L687" i="10"/>
  <c r="L681" i="10"/>
  <c r="M681" i="10" s="1"/>
  <c r="Y747" i="10" s="1"/>
  <c r="L675" i="10"/>
  <c r="L709" i="10"/>
  <c r="L672" i="10"/>
  <c r="L679" i="10"/>
  <c r="L685" i="10"/>
  <c r="L674" i="10"/>
  <c r="L673" i="10"/>
  <c r="L669" i="10"/>
  <c r="M669" i="10" s="1"/>
  <c r="Y735" i="10" s="1"/>
  <c r="L668" i="10"/>
  <c r="L694" i="10"/>
  <c r="L671" i="10"/>
  <c r="M671" i="10" s="1"/>
  <c r="Y737" i="10" s="1"/>
  <c r="L710" i="10"/>
  <c r="L677" i="10"/>
  <c r="L702" i="10"/>
  <c r="L676" i="10"/>
  <c r="M676" i="10" s="1"/>
  <c r="Y742" i="10" s="1"/>
  <c r="K716" i="10"/>
  <c r="K707" i="10"/>
  <c r="K699" i="10"/>
  <c r="K691" i="10"/>
  <c r="K683" i="10"/>
  <c r="K709" i="10"/>
  <c r="K701" i="10"/>
  <c r="K706" i="10"/>
  <c r="K698" i="10"/>
  <c r="K711" i="10"/>
  <c r="K703" i="10"/>
  <c r="K695" i="10"/>
  <c r="K708" i="10"/>
  <c r="K700" i="10"/>
  <c r="K692" i="10"/>
  <c r="K710" i="10"/>
  <c r="K702" i="10"/>
  <c r="K694" i="10"/>
  <c r="K686" i="10"/>
  <c r="K696" i="10"/>
  <c r="K704" i="10"/>
  <c r="K685" i="10"/>
  <c r="K673" i="10"/>
  <c r="K684" i="10"/>
  <c r="K682" i="10"/>
  <c r="K678" i="10"/>
  <c r="K670" i="10"/>
  <c r="K712" i="10"/>
  <c r="K688" i="10"/>
  <c r="K687" i="10"/>
  <c r="K681" i="10"/>
  <c r="K675" i="10"/>
  <c r="K672" i="10"/>
  <c r="K671" i="10"/>
  <c r="K693" i="10"/>
  <c r="K690" i="10"/>
  <c r="K713" i="10"/>
  <c r="K705" i="10"/>
  <c r="K697" i="10"/>
  <c r="K674" i="10"/>
  <c r="K689" i="10"/>
  <c r="K668" i="10"/>
  <c r="K680" i="10"/>
  <c r="K677" i="10"/>
  <c r="K679" i="10"/>
  <c r="K676" i="10"/>
  <c r="K669" i="10"/>
  <c r="M673" i="10" l="1"/>
  <c r="Y739" i="10" s="1"/>
  <c r="M687" i="10"/>
  <c r="Y753" i="10" s="1"/>
  <c r="M705" i="10"/>
  <c r="Y771" i="10" s="1"/>
  <c r="M698" i="10"/>
  <c r="Y764" i="10" s="1"/>
  <c r="M702" i="10"/>
  <c r="Y768" i="10" s="1"/>
  <c r="M674" i="10"/>
  <c r="Y740" i="10" s="1"/>
  <c r="M683" i="10"/>
  <c r="Y749" i="10" s="1"/>
  <c r="M713" i="10"/>
  <c r="Y779" i="10" s="1"/>
  <c r="M706" i="10"/>
  <c r="Y772" i="10" s="1"/>
  <c r="M677" i="10"/>
  <c r="Y743" i="10" s="1"/>
  <c r="M685" i="10"/>
  <c r="Y751" i="10" s="1"/>
  <c r="M691" i="10"/>
  <c r="Y757" i="10" s="1"/>
  <c r="M692" i="10"/>
  <c r="Y758" i="10" s="1"/>
  <c r="M680" i="10"/>
  <c r="Y746" i="10" s="1"/>
  <c r="M710" i="10"/>
  <c r="Y776" i="10" s="1"/>
  <c r="M679" i="10"/>
  <c r="Y745" i="10" s="1"/>
  <c r="M682" i="10"/>
  <c r="Y748" i="10" s="1"/>
  <c r="M700" i="10"/>
  <c r="Y766" i="10" s="1"/>
  <c r="M688" i="10"/>
  <c r="Y754" i="10" s="1"/>
  <c r="M672" i="10"/>
  <c r="Y738" i="10" s="1"/>
  <c r="M684" i="10"/>
  <c r="Y750" i="10" s="1"/>
  <c r="M707" i="10"/>
  <c r="Y773" i="10" s="1"/>
  <c r="M708" i="10"/>
  <c r="Y774" i="10" s="1"/>
  <c r="M696" i="10"/>
  <c r="Y762" i="10" s="1"/>
  <c r="M694" i="10"/>
  <c r="Y760" i="10" s="1"/>
  <c r="M709" i="10"/>
  <c r="Y775" i="10" s="1"/>
  <c r="M686" i="10"/>
  <c r="Y752" i="10" s="1"/>
  <c r="M695" i="10"/>
  <c r="Y761" i="10" s="1"/>
  <c r="M704" i="10"/>
  <c r="Y770" i="10" s="1"/>
  <c r="K715" i="10"/>
  <c r="L715" i="10"/>
  <c r="M668" i="10"/>
  <c r="M675" i="10"/>
  <c r="Y741" i="10" s="1"/>
  <c r="M701" i="10"/>
  <c r="Y767" i="10" s="1"/>
  <c r="M689" i="10"/>
  <c r="Y755" i="10" s="1"/>
  <c r="M703" i="10"/>
  <c r="Y769" i="10" s="1"/>
  <c r="M712" i="10"/>
  <c r="Y778" i="10" s="1"/>
  <c r="Y734" i="10" l="1"/>
  <c r="Y815" i="10" s="1"/>
  <c r="M715" i="10"/>
  <c r="F493" i="1" l="1"/>
  <c r="D493" i="1"/>
  <c r="B493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D204" i="1"/>
  <c r="B204" i="1"/>
  <c r="D190" i="1"/>
  <c r="D437" i="1" s="1"/>
  <c r="D186" i="1"/>
  <c r="D436" i="1" s="1"/>
  <c r="D181" i="1"/>
  <c r="D177" i="1"/>
  <c r="C20" i="5" s="1"/>
  <c r="E154" i="1"/>
  <c r="G28" i="4" s="1"/>
  <c r="E153" i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C432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H48" i="1"/>
  <c r="H62" i="1" s="1"/>
  <c r="D368" i="1"/>
  <c r="C120" i="8" s="1"/>
  <c r="C34" i="5"/>
  <c r="C473" i="1"/>
  <c r="F12" i="6"/>
  <c r="C469" i="1"/>
  <c r="F8" i="6"/>
  <c r="I377" i="9"/>
  <c r="C464" i="1"/>
  <c r="G122" i="9"/>
  <c r="I26" i="9"/>
  <c r="F90" i="9"/>
  <c r="D366" i="9"/>
  <c r="CE64" i="1"/>
  <c r="F612" i="1" s="1"/>
  <c r="D368" i="9"/>
  <c r="C276" i="9"/>
  <c r="CE70" i="1"/>
  <c r="C458" i="1" s="1"/>
  <c r="CE76" i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AK48" i="1"/>
  <c r="AK62" i="1" s="1"/>
  <c r="Y48" i="1"/>
  <c r="Y62" i="1" s="1"/>
  <c r="C615" i="1"/>
  <c r="E372" i="9"/>
  <c r="BJ48" i="1"/>
  <c r="BJ62" i="1" s="1"/>
  <c r="J48" i="1"/>
  <c r="J62" i="1" s="1"/>
  <c r="AG48" i="1" l="1"/>
  <c r="AG62" i="1" s="1"/>
  <c r="F11" i="6"/>
  <c r="F19" i="4"/>
  <c r="BP48" i="1"/>
  <c r="BP62" i="1" s="1"/>
  <c r="C575" i="1"/>
  <c r="BY48" i="1"/>
  <c r="BY62" i="1" s="1"/>
  <c r="U48" i="1"/>
  <c r="U62" i="1" s="1"/>
  <c r="C10" i="4"/>
  <c r="AJ48" i="1"/>
  <c r="AJ62" i="1" s="1"/>
  <c r="D330" i="1"/>
  <c r="C86" i="8" s="1"/>
  <c r="CB48" i="1"/>
  <c r="CB62" i="1" s="1"/>
  <c r="C364" i="9" s="1"/>
  <c r="BC48" i="1"/>
  <c r="BC62" i="1" s="1"/>
  <c r="F236" i="9" s="1"/>
  <c r="AT48" i="1"/>
  <c r="AT62" i="1" s="1"/>
  <c r="D204" i="9" s="1"/>
  <c r="AE48" i="1"/>
  <c r="AE62" i="1" s="1"/>
  <c r="AD48" i="1"/>
  <c r="AD62" i="1" s="1"/>
  <c r="AQ48" i="1"/>
  <c r="AQ62" i="1" s="1"/>
  <c r="H172" i="9" s="1"/>
  <c r="AZ48" i="1"/>
  <c r="AZ62" i="1" s="1"/>
  <c r="C236" i="9" s="1"/>
  <c r="AY48" i="1"/>
  <c r="AY62" i="1" s="1"/>
  <c r="D48" i="1"/>
  <c r="D62" i="1" s="1"/>
  <c r="I372" i="9"/>
  <c r="CF76" i="1"/>
  <c r="BZ52" i="1" s="1"/>
  <c r="BZ67" i="1" s="1"/>
  <c r="H337" i="9" s="1"/>
  <c r="D612" i="1"/>
  <c r="I380" i="9"/>
  <c r="H12" i="9"/>
  <c r="C440" i="1"/>
  <c r="C430" i="1"/>
  <c r="I366" i="9"/>
  <c r="H140" i="9"/>
  <c r="N48" i="1"/>
  <c r="N62" i="1" s="1"/>
  <c r="G44" i="9" s="1"/>
  <c r="AL48" i="1"/>
  <c r="AL62" i="1" s="1"/>
  <c r="BB48" i="1"/>
  <c r="BB62" i="1" s="1"/>
  <c r="E236" i="9" s="1"/>
  <c r="BR48" i="1"/>
  <c r="BR62" i="1" s="1"/>
  <c r="G300" i="9" s="1"/>
  <c r="K48" i="1"/>
  <c r="K62" i="1" s="1"/>
  <c r="BW48" i="1"/>
  <c r="BW62" i="1" s="1"/>
  <c r="BE48" i="1"/>
  <c r="BE62" i="1" s="1"/>
  <c r="C427" i="1"/>
  <c r="AU48" i="1"/>
  <c r="AU62" i="1" s="1"/>
  <c r="E204" i="9" s="1"/>
  <c r="T48" i="1"/>
  <c r="T62" i="1" s="1"/>
  <c r="F76" i="9" s="1"/>
  <c r="Z48" i="1"/>
  <c r="Z62" i="1" s="1"/>
  <c r="AR48" i="1"/>
  <c r="AR62" i="1" s="1"/>
  <c r="I172" i="9" s="1"/>
  <c r="BH48" i="1"/>
  <c r="BH62" i="1" s="1"/>
  <c r="BX48" i="1"/>
  <c r="BX62" i="1" s="1"/>
  <c r="F332" i="9" s="1"/>
  <c r="S48" i="1"/>
  <c r="S62" i="1" s="1"/>
  <c r="CC48" i="1"/>
  <c r="CC62" i="1" s="1"/>
  <c r="BM48" i="1"/>
  <c r="BM62" i="1" s="1"/>
  <c r="BI48" i="1"/>
  <c r="BI62" i="1" s="1"/>
  <c r="E268" i="9" s="1"/>
  <c r="AC48" i="1"/>
  <c r="AC62" i="1" s="1"/>
  <c r="H108" i="9" s="1"/>
  <c r="X48" i="1"/>
  <c r="X62" i="1" s="1"/>
  <c r="C108" i="9" s="1"/>
  <c r="R48" i="1"/>
  <c r="R62" i="1" s="1"/>
  <c r="AF48" i="1"/>
  <c r="AF62" i="1" s="1"/>
  <c r="AN48" i="1"/>
  <c r="AN62" i="1" s="1"/>
  <c r="AV48" i="1"/>
  <c r="AV62" i="1" s="1"/>
  <c r="BD48" i="1"/>
  <c r="BD62" i="1" s="1"/>
  <c r="BL48" i="1"/>
  <c r="BL62" i="1" s="1"/>
  <c r="BT48" i="1"/>
  <c r="BT62" i="1" s="1"/>
  <c r="I300" i="9" s="1"/>
  <c r="CA48" i="1"/>
  <c r="CA62" i="1" s="1"/>
  <c r="I332" i="9" s="1"/>
  <c r="C48" i="1"/>
  <c r="C62" i="1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F172" i="9" s="1"/>
  <c r="BU48" i="1"/>
  <c r="BU62" i="1" s="1"/>
  <c r="C332" i="9" s="1"/>
  <c r="BA48" i="1"/>
  <c r="BA62" i="1" s="1"/>
  <c r="D236" i="9" s="1"/>
  <c r="AM48" i="1"/>
  <c r="AM62" i="1" s="1"/>
  <c r="D172" i="9" s="1"/>
  <c r="M48" i="1"/>
  <c r="M62" i="1" s="1"/>
  <c r="F44" i="9" s="1"/>
  <c r="G48" i="1"/>
  <c r="G62" i="1" s="1"/>
  <c r="G12" i="9" s="1"/>
  <c r="L48" i="1"/>
  <c r="L62" i="1" s="1"/>
  <c r="AB48" i="1"/>
  <c r="AB62" i="1" s="1"/>
  <c r="G108" i="9" s="1"/>
  <c r="F48" i="1"/>
  <c r="F62" i="1" s="1"/>
  <c r="V48" i="1"/>
  <c r="V62" i="1" s="1"/>
  <c r="H76" i="9" s="1"/>
  <c r="AH48" i="1"/>
  <c r="AH62" i="1" s="1"/>
  <c r="AP48" i="1"/>
  <c r="AP62" i="1" s="1"/>
  <c r="G172" i="9" s="1"/>
  <c r="AX48" i="1"/>
  <c r="AX62" i="1" s="1"/>
  <c r="BF48" i="1"/>
  <c r="BF62" i="1" s="1"/>
  <c r="BN48" i="1"/>
  <c r="BN62" i="1" s="1"/>
  <c r="BV48" i="1"/>
  <c r="BV62" i="1" s="1"/>
  <c r="D332" i="9" s="1"/>
  <c r="AI48" i="1"/>
  <c r="AI62" i="1" s="1"/>
  <c r="BO48" i="1"/>
  <c r="BO62" i="1" s="1"/>
  <c r="D300" i="9" s="1"/>
  <c r="Q48" i="1"/>
  <c r="Q62" i="1" s="1"/>
  <c r="AW48" i="1"/>
  <c r="AW62" i="1" s="1"/>
  <c r="E48" i="1"/>
  <c r="E62" i="1" s="1"/>
  <c r="BQ48" i="1"/>
  <c r="BQ62" i="1" s="1"/>
  <c r="O48" i="1"/>
  <c r="O62" i="1" s="1"/>
  <c r="BS48" i="1"/>
  <c r="BS62" i="1" s="1"/>
  <c r="BZ48" i="1"/>
  <c r="BZ62" i="1" s="1"/>
  <c r="H332" i="9" s="1"/>
  <c r="P48" i="1"/>
  <c r="P62" i="1" s="1"/>
  <c r="I44" i="9" s="1"/>
  <c r="I363" i="9"/>
  <c r="E300" i="9"/>
  <c r="E140" i="9"/>
  <c r="E172" i="9"/>
  <c r="W48" i="1"/>
  <c r="D44" i="9"/>
  <c r="AS48" i="1"/>
  <c r="AS62" i="1" s="1"/>
  <c r="I612" i="1"/>
  <c r="G612" i="1"/>
  <c r="CF77" i="1"/>
  <c r="I362" i="9"/>
  <c r="G10" i="4"/>
  <c r="B10" i="4"/>
  <c r="D428" i="1"/>
  <c r="D5" i="7"/>
  <c r="B440" i="1"/>
  <c r="B441" i="1"/>
  <c r="G76" i="9"/>
  <c r="C44" i="9"/>
  <c r="I140" i="9"/>
  <c r="C140" i="9"/>
  <c r="I90" i="9"/>
  <c r="F140" i="9"/>
  <c r="D12" i="9"/>
  <c r="I108" i="9"/>
  <c r="F268" i="9"/>
  <c r="G332" i="9"/>
  <c r="C300" i="9"/>
  <c r="C172" i="9"/>
  <c r="B446" i="1"/>
  <c r="D242" i="1"/>
  <c r="E332" i="9"/>
  <c r="C418" i="1"/>
  <c r="D438" i="1"/>
  <c r="F14" i="6"/>
  <c r="C471" i="1"/>
  <c r="F10" i="6"/>
  <c r="D339" i="1"/>
  <c r="D26" i="9"/>
  <c r="CE75" i="1"/>
  <c r="G204" i="9"/>
  <c r="D108" i="9"/>
  <c r="F7" i="6"/>
  <c r="E204" i="1"/>
  <c r="C468" i="1"/>
  <c r="I383" i="9"/>
  <c r="D22" i="7"/>
  <c r="C40" i="5"/>
  <c r="C420" i="1"/>
  <c r="B28" i="4"/>
  <c r="F186" i="9"/>
  <c r="I204" i="9"/>
  <c r="T52" i="1"/>
  <c r="T67" i="1" s="1"/>
  <c r="T71" i="1" s="1"/>
  <c r="C685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AX52" i="1" l="1"/>
  <c r="AX67" i="1" s="1"/>
  <c r="AK52" i="1"/>
  <c r="AK67" i="1" s="1"/>
  <c r="AK71" i="1" s="1"/>
  <c r="BY52" i="1"/>
  <c r="BY67" i="1" s="1"/>
  <c r="BY71" i="1" s="1"/>
  <c r="BF52" i="1"/>
  <c r="BF67" i="1" s="1"/>
  <c r="G140" i="9"/>
  <c r="E12" i="9"/>
  <c r="D76" i="9"/>
  <c r="CC52" i="1"/>
  <c r="CC67" i="1" s="1"/>
  <c r="CC71" i="1" s="1"/>
  <c r="C620" i="1" s="1"/>
  <c r="N52" i="1"/>
  <c r="N67" i="1" s="1"/>
  <c r="BC52" i="1"/>
  <c r="BC67" i="1" s="1"/>
  <c r="BC71" i="1" s="1"/>
  <c r="C633" i="1" s="1"/>
  <c r="BE52" i="1"/>
  <c r="BE67" i="1" s="1"/>
  <c r="AW52" i="1"/>
  <c r="AW67" i="1" s="1"/>
  <c r="AM52" i="1"/>
  <c r="AM67" i="1" s="1"/>
  <c r="AM71" i="1" s="1"/>
  <c r="C704" i="1" s="1"/>
  <c r="O52" i="1"/>
  <c r="O67" i="1" s="1"/>
  <c r="AZ52" i="1"/>
  <c r="AZ67" i="1" s="1"/>
  <c r="AZ71" i="1" s="1"/>
  <c r="C245" i="9" s="1"/>
  <c r="BX52" i="1"/>
  <c r="BX67" i="1" s="1"/>
  <c r="BX71" i="1" s="1"/>
  <c r="F341" i="9" s="1"/>
  <c r="BA52" i="1"/>
  <c r="BA67" i="1" s="1"/>
  <c r="BV52" i="1"/>
  <c r="BV67" i="1" s="1"/>
  <c r="BV71" i="1" s="1"/>
  <c r="C642" i="1" s="1"/>
  <c r="AY52" i="1"/>
  <c r="AY67" i="1" s="1"/>
  <c r="AY71" i="1" s="1"/>
  <c r="R52" i="1"/>
  <c r="R67" i="1" s="1"/>
  <c r="D81" i="9" s="1"/>
  <c r="AR52" i="1"/>
  <c r="AR67" i="1" s="1"/>
  <c r="AR71" i="1" s="1"/>
  <c r="C537" i="1" s="1"/>
  <c r="G537" i="1" s="1"/>
  <c r="K52" i="1"/>
  <c r="K67" i="1" s="1"/>
  <c r="K71" i="1" s="1"/>
  <c r="D53" i="9" s="1"/>
  <c r="BR52" i="1"/>
  <c r="BR67" i="1" s="1"/>
  <c r="BR71" i="1" s="1"/>
  <c r="AA52" i="1"/>
  <c r="AA67" i="1" s="1"/>
  <c r="AA71" i="1" s="1"/>
  <c r="M52" i="1"/>
  <c r="M67" i="1" s="1"/>
  <c r="M71" i="1" s="1"/>
  <c r="C506" i="1" s="1"/>
  <c r="G506" i="1" s="1"/>
  <c r="CB52" i="1"/>
  <c r="CB67" i="1" s="1"/>
  <c r="CB71" i="1" s="1"/>
  <c r="F52" i="1"/>
  <c r="F67" i="1" s="1"/>
  <c r="BD52" i="1"/>
  <c r="BD67" i="1" s="1"/>
  <c r="H49" i="9"/>
  <c r="X52" i="1"/>
  <c r="X67" i="1" s="1"/>
  <c r="P52" i="1"/>
  <c r="P67" i="1" s="1"/>
  <c r="P71" i="1" s="1"/>
  <c r="AJ52" i="1"/>
  <c r="AJ67" i="1" s="1"/>
  <c r="AJ71" i="1" s="1"/>
  <c r="C701" i="1" s="1"/>
  <c r="CA52" i="1"/>
  <c r="CA67" i="1" s="1"/>
  <c r="Q52" i="1"/>
  <c r="Q67" i="1" s="1"/>
  <c r="W52" i="1"/>
  <c r="W67" i="1" s="1"/>
  <c r="S52" i="1"/>
  <c r="S67" i="1" s="1"/>
  <c r="E81" i="9" s="1"/>
  <c r="AE52" i="1"/>
  <c r="AE67" i="1" s="1"/>
  <c r="BU52" i="1"/>
  <c r="BU67" i="1" s="1"/>
  <c r="AI52" i="1"/>
  <c r="AI67" i="1" s="1"/>
  <c r="AI71" i="1" s="1"/>
  <c r="G52" i="1"/>
  <c r="G67" i="1" s="1"/>
  <c r="D52" i="1"/>
  <c r="D67" i="1" s="1"/>
  <c r="D71" i="1" s="1"/>
  <c r="BN52" i="1"/>
  <c r="BN67" i="1" s="1"/>
  <c r="BN71" i="1" s="1"/>
  <c r="BM52" i="1"/>
  <c r="BM67" i="1" s="1"/>
  <c r="BQ52" i="1"/>
  <c r="BQ67" i="1" s="1"/>
  <c r="BQ71" i="1" s="1"/>
  <c r="G49" i="9"/>
  <c r="O71" i="1"/>
  <c r="N71" i="1"/>
  <c r="G53" i="9" s="1"/>
  <c r="AO52" i="1"/>
  <c r="AO67" i="1" s="1"/>
  <c r="BJ52" i="1"/>
  <c r="BJ67" i="1" s="1"/>
  <c r="BB52" i="1"/>
  <c r="BB67" i="1" s="1"/>
  <c r="BB71" i="1" s="1"/>
  <c r="E245" i="9" s="1"/>
  <c r="BG52" i="1"/>
  <c r="BG67" i="1" s="1"/>
  <c r="Z52" i="1"/>
  <c r="Z67" i="1" s="1"/>
  <c r="Z71" i="1" s="1"/>
  <c r="E117" i="9" s="1"/>
  <c r="AH52" i="1"/>
  <c r="AH67" i="1" s="1"/>
  <c r="AB52" i="1"/>
  <c r="AB67" i="1" s="1"/>
  <c r="AD52" i="1"/>
  <c r="AD67" i="1" s="1"/>
  <c r="AS52" i="1"/>
  <c r="AS67" i="1" s="1"/>
  <c r="BK52" i="1"/>
  <c r="BK67" i="1" s="1"/>
  <c r="J52" i="1"/>
  <c r="J67" i="1" s="1"/>
  <c r="I52" i="1"/>
  <c r="I67" i="1" s="1"/>
  <c r="AC52" i="1"/>
  <c r="AC67" i="1" s="1"/>
  <c r="AN52" i="1"/>
  <c r="AN67" i="1" s="1"/>
  <c r="AF52" i="1"/>
  <c r="AF67" i="1" s="1"/>
  <c r="BL52" i="1"/>
  <c r="BL67" i="1" s="1"/>
  <c r="BL71" i="1" s="1"/>
  <c r="C637" i="1" s="1"/>
  <c r="AU52" i="1"/>
  <c r="AU67" i="1" s="1"/>
  <c r="E209" i="9" s="1"/>
  <c r="BT52" i="1"/>
  <c r="BT67" i="1" s="1"/>
  <c r="AV52" i="1"/>
  <c r="AV67" i="1" s="1"/>
  <c r="BS52" i="1"/>
  <c r="BS67" i="1" s="1"/>
  <c r="BS71" i="1" s="1"/>
  <c r="U52" i="1"/>
  <c r="U67" i="1" s="1"/>
  <c r="E52" i="1"/>
  <c r="E67" i="1" s="1"/>
  <c r="E71" i="1" s="1"/>
  <c r="BO52" i="1"/>
  <c r="BO67" i="1" s="1"/>
  <c r="BO71" i="1" s="1"/>
  <c r="AL52" i="1"/>
  <c r="AL67" i="1" s="1"/>
  <c r="C52" i="1"/>
  <c r="Y52" i="1"/>
  <c r="Y67" i="1" s="1"/>
  <c r="AP52" i="1"/>
  <c r="AP67" i="1" s="1"/>
  <c r="AP71" i="1" s="1"/>
  <c r="BW52" i="1"/>
  <c r="BW67" i="1" s="1"/>
  <c r="V52" i="1"/>
  <c r="V67" i="1" s="1"/>
  <c r="H52" i="1"/>
  <c r="H67" i="1" s="1"/>
  <c r="L52" i="1"/>
  <c r="L67" i="1" s="1"/>
  <c r="L71" i="1" s="1"/>
  <c r="BH52" i="1"/>
  <c r="BH67" i="1" s="1"/>
  <c r="BH71" i="1" s="1"/>
  <c r="BP52" i="1"/>
  <c r="BP67" i="1" s="1"/>
  <c r="AT52" i="1"/>
  <c r="AT67" i="1" s="1"/>
  <c r="AG52" i="1"/>
  <c r="AG67" i="1" s="1"/>
  <c r="BI52" i="1"/>
  <c r="BI67" i="1" s="1"/>
  <c r="AQ52" i="1"/>
  <c r="AQ67" i="1" s="1"/>
  <c r="D305" i="9"/>
  <c r="C530" i="1"/>
  <c r="G530" i="1" s="1"/>
  <c r="I149" i="9"/>
  <c r="C702" i="1"/>
  <c r="D49" i="9"/>
  <c r="AO71" i="1"/>
  <c r="C706" i="1" s="1"/>
  <c r="E113" i="9"/>
  <c r="AX71" i="1"/>
  <c r="C616" i="1" s="1"/>
  <c r="C209" i="9"/>
  <c r="D268" i="9"/>
  <c r="BG71" i="1"/>
  <c r="C277" i="9" s="1"/>
  <c r="H236" i="9"/>
  <c r="BD71" i="1"/>
  <c r="C624" i="1" s="1"/>
  <c r="AV71" i="1"/>
  <c r="C713" i="1" s="1"/>
  <c r="F204" i="9"/>
  <c r="AB71" i="1"/>
  <c r="G117" i="9" s="1"/>
  <c r="X71" i="1"/>
  <c r="C117" i="9" s="1"/>
  <c r="E76" i="9"/>
  <c r="R71" i="1"/>
  <c r="C683" i="1" s="1"/>
  <c r="Q71" i="1"/>
  <c r="C510" i="1" s="1"/>
  <c r="G510" i="1" s="1"/>
  <c r="F12" i="9"/>
  <c r="C12" i="9"/>
  <c r="D364" i="9"/>
  <c r="BE71" i="1"/>
  <c r="C550" i="1" s="1"/>
  <c r="G550" i="1" s="1"/>
  <c r="H44" i="9"/>
  <c r="H204" i="9"/>
  <c r="G236" i="9"/>
  <c r="E108" i="9"/>
  <c r="H268" i="9"/>
  <c r="AF71" i="1"/>
  <c r="D149" i="9" s="1"/>
  <c r="F71" i="1"/>
  <c r="C499" i="1" s="1"/>
  <c r="G499" i="1" s="1"/>
  <c r="G71" i="1"/>
  <c r="G21" i="9" s="1"/>
  <c r="D140" i="9"/>
  <c r="BT71" i="1"/>
  <c r="I309" i="9" s="1"/>
  <c r="BZ71" i="1"/>
  <c r="C571" i="1" s="1"/>
  <c r="I268" i="9"/>
  <c r="BM71" i="1"/>
  <c r="I236" i="9"/>
  <c r="BA71" i="1"/>
  <c r="D245" i="9" s="1"/>
  <c r="BF71" i="1"/>
  <c r="C551" i="1" s="1"/>
  <c r="F300" i="9"/>
  <c r="C76" i="9"/>
  <c r="BU71" i="1"/>
  <c r="H300" i="9"/>
  <c r="AW71" i="1"/>
  <c r="E44" i="9"/>
  <c r="C545" i="1"/>
  <c r="G545" i="1" s="1"/>
  <c r="C676" i="1"/>
  <c r="C569" i="1"/>
  <c r="C204" i="9"/>
  <c r="AS71" i="1"/>
  <c r="C513" i="1"/>
  <c r="G513" i="1" s="1"/>
  <c r="F85" i="9"/>
  <c r="W62" i="1"/>
  <c r="CE48" i="1"/>
  <c r="E241" i="9"/>
  <c r="C273" i="9"/>
  <c r="F505" i="1"/>
  <c r="H505" i="1"/>
  <c r="F499" i="1"/>
  <c r="H499" i="1" s="1"/>
  <c r="C241" i="9"/>
  <c r="C519" i="1"/>
  <c r="G519" i="1" s="1"/>
  <c r="I181" i="9"/>
  <c r="F241" i="9"/>
  <c r="C532" i="1"/>
  <c r="G532" i="1" s="1"/>
  <c r="F511" i="1"/>
  <c r="F501" i="1"/>
  <c r="H501" i="1"/>
  <c r="F497" i="1"/>
  <c r="C113" i="9"/>
  <c r="H145" i="9"/>
  <c r="H245" i="9"/>
  <c r="C614" i="1"/>
  <c r="C541" i="1"/>
  <c r="F213" i="9"/>
  <c r="G17" i="9"/>
  <c r="I273" i="9"/>
  <c r="D27" i="7"/>
  <c r="B448" i="1"/>
  <c r="C497" i="1"/>
  <c r="G497" i="1" s="1"/>
  <c r="C669" i="1"/>
  <c r="D21" i="9"/>
  <c r="F544" i="1"/>
  <c r="H536" i="1"/>
  <c r="F536" i="1"/>
  <c r="F528" i="1"/>
  <c r="F520" i="1"/>
  <c r="D341" i="1"/>
  <c r="C481" i="1" s="1"/>
  <c r="C50" i="8"/>
  <c r="D309" i="9"/>
  <c r="C627" i="1"/>
  <c r="C560" i="1"/>
  <c r="D373" i="9"/>
  <c r="H209" i="9"/>
  <c r="D337" i="9"/>
  <c r="F81" i="9"/>
  <c r="I209" i="9"/>
  <c r="I241" i="9"/>
  <c r="I378" i="9"/>
  <c r="K612" i="1"/>
  <c r="C465" i="1"/>
  <c r="C619" i="1"/>
  <c r="C559" i="1"/>
  <c r="C309" i="9"/>
  <c r="C126" i="8"/>
  <c r="D391" i="1"/>
  <c r="F32" i="6"/>
  <c r="C478" i="1"/>
  <c r="C305" i="9"/>
  <c r="C102" i="8"/>
  <c r="C482" i="1"/>
  <c r="F498" i="1"/>
  <c r="H241" i="9"/>
  <c r="I145" i="9"/>
  <c r="G209" i="9"/>
  <c r="G337" i="9"/>
  <c r="C476" i="1"/>
  <c r="F16" i="6"/>
  <c r="H53" i="9"/>
  <c r="C680" i="1"/>
  <c r="C508" i="1"/>
  <c r="G508" i="1" s="1"/>
  <c r="C563" i="1"/>
  <c r="G309" i="9"/>
  <c r="C626" i="1"/>
  <c r="C547" i="1"/>
  <c r="I245" i="9"/>
  <c r="C629" i="1"/>
  <c r="G341" i="9"/>
  <c r="C570" i="1"/>
  <c r="C645" i="1"/>
  <c r="F516" i="1"/>
  <c r="D17" i="9"/>
  <c r="F305" i="9"/>
  <c r="C622" i="1"/>
  <c r="C373" i="9"/>
  <c r="C573" i="1"/>
  <c r="F540" i="1"/>
  <c r="H540" i="1"/>
  <c r="F532" i="1"/>
  <c r="H532" i="1"/>
  <c r="F524" i="1"/>
  <c r="F550" i="1"/>
  <c r="H550" i="1" s="1"/>
  <c r="G305" i="9"/>
  <c r="F113" i="9"/>
  <c r="F49" i="9"/>
  <c r="C369" i="9"/>
  <c r="F17" i="9"/>
  <c r="G241" i="9"/>
  <c r="I213" i="9"/>
  <c r="C625" i="1"/>
  <c r="C544" i="1"/>
  <c r="G544" i="1" s="1"/>
  <c r="C678" i="1"/>
  <c r="G149" i="9" l="1"/>
  <c r="C700" i="1"/>
  <c r="C692" i="1"/>
  <c r="C520" i="1"/>
  <c r="G520" i="1" s="1"/>
  <c r="C681" i="1"/>
  <c r="C509" i="1"/>
  <c r="G509" i="1" s="1"/>
  <c r="I53" i="9"/>
  <c r="H520" i="1"/>
  <c r="C574" i="1"/>
  <c r="D181" i="9"/>
  <c r="C691" i="1"/>
  <c r="I49" i="9"/>
  <c r="C644" i="1"/>
  <c r="I177" i="9"/>
  <c r="H544" i="1"/>
  <c r="C525" i="1"/>
  <c r="G525" i="1" s="1"/>
  <c r="H497" i="1"/>
  <c r="F337" i="9"/>
  <c r="D177" i="9"/>
  <c r="C709" i="1"/>
  <c r="C632" i="1"/>
  <c r="C552" i="1"/>
  <c r="C548" i="1"/>
  <c r="C504" i="1"/>
  <c r="G504" i="1" s="1"/>
  <c r="F53" i="9"/>
  <c r="C567" i="1"/>
  <c r="C507" i="1"/>
  <c r="G507" i="1" s="1"/>
  <c r="D341" i="9"/>
  <c r="F245" i="9"/>
  <c r="C679" i="1"/>
  <c r="C628" i="1"/>
  <c r="H149" i="9"/>
  <c r="C529" i="1"/>
  <c r="G529" i="1" s="1"/>
  <c r="C646" i="1"/>
  <c r="D369" i="9"/>
  <c r="D241" i="9"/>
  <c r="H341" i="9"/>
  <c r="F145" i="9"/>
  <c r="AH71" i="1"/>
  <c r="BJ71" i="1"/>
  <c r="F273" i="9"/>
  <c r="G145" i="9"/>
  <c r="S71" i="1"/>
  <c r="F177" i="9"/>
  <c r="C337" i="9"/>
  <c r="I81" i="9"/>
  <c r="I113" i="9"/>
  <c r="AD71" i="1"/>
  <c r="C145" i="9"/>
  <c r="AE71" i="1"/>
  <c r="C81" i="9"/>
  <c r="G113" i="9"/>
  <c r="CA71" i="1"/>
  <c r="I337" i="9"/>
  <c r="AU71" i="1"/>
  <c r="E213" i="9" s="1"/>
  <c r="G273" i="9"/>
  <c r="BK71" i="1"/>
  <c r="C630" i="1"/>
  <c r="D145" i="9"/>
  <c r="AC71" i="1"/>
  <c r="H113" i="9"/>
  <c r="I17" i="9"/>
  <c r="I71" i="1"/>
  <c r="J71" i="1"/>
  <c r="C49" i="9"/>
  <c r="H309" i="9"/>
  <c r="C639" i="1"/>
  <c r="H273" i="9"/>
  <c r="C540" i="1"/>
  <c r="G540" i="1" s="1"/>
  <c r="I305" i="9"/>
  <c r="AN71" i="1"/>
  <c r="E177" i="9"/>
  <c r="C498" i="1"/>
  <c r="E21" i="9"/>
  <c r="C670" i="1"/>
  <c r="C85" i="9"/>
  <c r="C697" i="1"/>
  <c r="D85" i="9"/>
  <c r="C521" i="1"/>
  <c r="G521" i="1" s="1"/>
  <c r="C564" i="1"/>
  <c r="C177" i="9"/>
  <c r="AL71" i="1"/>
  <c r="G81" i="9"/>
  <c r="U71" i="1"/>
  <c r="C67" i="1"/>
  <c r="CE52" i="1"/>
  <c r="C500" i="1"/>
  <c r="G500" i="1" s="1"/>
  <c r="H213" i="9"/>
  <c r="C549" i="1"/>
  <c r="C511" i="1"/>
  <c r="G511" i="1" s="1"/>
  <c r="H305" i="9"/>
  <c r="E17" i="9"/>
  <c r="F209" i="9"/>
  <c r="C535" i="1"/>
  <c r="G535" i="1" s="1"/>
  <c r="C707" i="1"/>
  <c r="G181" i="9"/>
  <c r="C505" i="1"/>
  <c r="G505" i="1" s="1"/>
  <c r="C677" i="1"/>
  <c r="E53" i="9"/>
  <c r="D277" i="9"/>
  <c r="C553" i="1"/>
  <c r="C636" i="1"/>
  <c r="C543" i="1"/>
  <c r="F117" i="9"/>
  <c r="C528" i="1"/>
  <c r="G528" i="1" s="1"/>
  <c r="C546" i="1"/>
  <c r="G546" i="1" s="1"/>
  <c r="G245" i="9"/>
  <c r="F21" i="9"/>
  <c r="D273" i="9"/>
  <c r="H17" i="9"/>
  <c r="H71" i="1"/>
  <c r="E49" i="9"/>
  <c r="V71" i="1"/>
  <c r="H81" i="9"/>
  <c r="G177" i="9"/>
  <c r="BW71" i="1"/>
  <c r="E337" i="9"/>
  <c r="Y71" i="1"/>
  <c r="D113" i="9"/>
  <c r="BI71" i="1"/>
  <c r="E273" i="9"/>
  <c r="AG71" i="1"/>
  <c r="E145" i="9"/>
  <c r="D209" i="9"/>
  <c r="AT71" i="1"/>
  <c r="H177" i="9"/>
  <c r="AQ71" i="1"/>
  <c r="E305" i="9"/>
  <c r="BP71" i="1"/>
  <c r="F181" i="9"/>
  <c r="C534" i="1"/>
  <c r="G534" i="1" s="1"/>
  <c r="C618" i="1"/>
  <c r="C693" i="1"/>
  <c r="C689" i="1"/>
  <c r="C517" i="1"/>
  <c r="G517" i="1" s="1"/>
  <c r="C682" i="1"/>
  <c r="C557" i="1"/>
  <c r="C565" i="1"/>
  <c r="C640" i="1"/>
  <c r="H277" i="9"/>
  <c r="C672" i="1"/>
  <c r="C671" i="1"/>
  <c r="C638" i="1"/>
  <c r="C558" i="1"/>
  <c r="I277" i="9"/>
  <c r="F309" i="9"/>
  <c r="C562" i="1"/>
  <c r="C623" i="1"/>
  <c r="C542" i="1"/>
  <c r="G213" i="9"/>
  <c r="C631" i="1"/>
  <c r="C566" i="1"/>
  <c r="C341" i="9"/>
  <c r="C641" i="1"/>
  <c r="I76" i="9"/>
  <c r="W71" i="1"/>
  <c r="CE62" i="1"/>
  <c r="C710" i="1"/>
  <c r="C213" i="9"/>
  <c r="C538" i="1"/>
  <c r="G538" i="1" s="1"/>
  <c r="D615" i="1"/>
  <c r="F515" i="1"/>
  <c r="H515" i="1"/>
  <c r="F517" i="1"/>
  <c r="H517" i="1"/>
  <c r="F522" i="1"/>
  <c r="F510" i="1"/>
  <c r="H510" i="1" s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 s="1"/>
  <c r="H546" i="1" l="1"/>
  <c r="H528" i="1"/>
  <c r="G498" i="1"/>
  <c r="H498" i="1"/>
  <c r="H522" i="1"/>
  <c r="H511" i="1"/>
  <c r="C712" i="1"/>
  <c r="I341" i="9"/>
  <c r="C572" i="1"/>
  <c r="C647" i="1"/>
  <c r="C527" i="1"/>
  <c r="G527" i="1" s="1"/>
  <c r="F149" i="9"/>
  <c r="C699" i="1"/>
  <c r="C523" i="1"/>
  <c r="G523" i="1" s="1"/>
  <c r="C695" i="1"/>
  <c r="I117" i="9"/>
  <c r="C524" i="1"/>
  <c r="C696" i="1"/>
  <c r="C149" i="9"/>
  <c r="C512" i="1"/>
  <c r="E85" i="9"/>
  <c r="C684" i="1"/>
  <c r="C617" i="1"/>
  <c r="C555" i="1"/>
  <c r="F277" i="9"/>
  <c r="G277" i="9"/>
  <c r="C556" i="1"/>
  <c r="C635" i="1"/>
  <c r="C503" i="1"/>
  <c r="G503" i="1" s="1"/>
  <c r="C675" i="1"/>
  <c r="C53" i="9"/>
  <c r="C674" i="1"/>
  <c r="C502" i="1"/>
  <c r="G502" i="1" s="1"/>
  <c r="I21" i="9"/>
  <c r="H117" i="9"/>
  <c r="C522" i="1"/>
  <c r="G522" i="1" s="1"/>
  <c r="C694" i="1"/>
  <c r="E181" i="9"/>
  <c r="C533" i="1"/>
  <c r="G533" i="1" s="1"/>
  <c r="C705" i="1"/>
  <c r="CE67" i="1"/>
  <c r="CE71" i="1" s="1"/>
  <c r="C17" i="9"/>
  <c r="C71" i="1"/>
  <c r="C531" i="1"/>
  <c r="G531" i="1" s="1"/>
  <c r="C703" i="1"/>
  <c r="C181" i="9"/>
  <c r="C514" i="1"/>
  <c r="G514" i="1" s="1"/>
  <c r="G85" i="9"/>
  <c r="C686" i="1"/>
  <c r="C687" i="1"/>
  <c r="C515" i="1"/>
  <c r="G515" i="1" s="1"/>
  <c r="H85" i="9"/>
  <c r="H21" i="9"/>
  <c r="C673" i="1"/>
  <c r="C501" i="1"/>
  <c r="G501" i="1" s="1"/>
  <c r="D117" i="9"/>
  <c r="C518" i="1"/>
  <c r="C690" i="1"/>
  <c r="C568" i="1"/>
  <c r="C643" i="1"/>
  <c r="E341" i="9"/>
  <c r="C536" i="1"/>
  <c r="G536" i="1" s="1"/>
  <c r="H181" i="9"/>
  <c r="C708" i="1"/>
  <c r="C561" i="1"/>
  <c r="E309" i="9"/>
  <c r="C621" i="1"/>
  <c r="D213" i="9"/>
  <c r="C539" i="1"/>
  <c r="G539" i="1" s="1"/>
  <c r="C711" i="1"/>
  <c r="C526" i="1"/>
  <c r="G526" i="1" s="1"/>
  <c r="C698" i="1"/>
  <c r="E149" i="9"/>
  <c r="E277" i="9"/>
  <c r="C554" i="1"/>
  <c r="C634" i="1"/>
  <c r="I364" i="9"/>
  <c r="C428" i="1"/>
  <c r="C688" i="1"/>
  <c r="C516" i="1"/>
  <c r="I85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2" i="1" l="1"/>
  <c r="H512" i="1"/>
  <c r="H514" i="1"/>
  <c r="G518" i="1"/>
  <c r="H518" i="1"/>
  <c r="G524" i="1"/>
  <c r="H524" i="1"/>
  <c r="H526" i="1"/>
  <c r="G516" i="1"/>
  <c r="H516" i="1"/>
  <c r="E623" i="1"/>
  <c r="E716" i="1" s="1"/>
  <c r="C648" i="1"/>
  <c r="M716" i="1" s="1"/>
  <c r="C668" i="1"/>
  <c r="C21" i="9"/>
  <c r="C496" i="1"/>
  <c r="I369" i="9"/>
  <c r="C433" i="1"/>
  <c r="C441" i="1" s="1"/>
  <c r="D715" i="1"/>
  <c r="C716" i="1"/>
  <c r="I373" i="9"/>
  <c r="G496" i="1" l="1"/>
  <c r="H496" i="1" s="1"/>
  <c r="E612" i="1"/>
  <c r="C715" i="1"/>
  <c r="E639" i="1" l="1"/>
  <c r="E700" i="1"/>
  <c r="E706" i="1"/>
  <c r="E693" i="1"/>
  <c r="E704" i="1"/>
  <c r="E673" i="1"/>
  <c r="E703" i="1"/>
  <c r="E683" i="1"/>
  <c r="E647" i="1"/>
  <c r="E641" i="1"/>
  <c r="E691" i="1"/>
  <c r="E686" i="1"/>
  <c r="E701" i="1"/>
  <c r="E631" i="1"/>
  <c r="E635" i="1"/>
  <c r="E627" i="1"/>
  <c r="E682" i="1"/>
  <c r="E676" i="1"/>
  <c r="E674" i="1"/>
  <c r="E637" i="1"/>
  <c r="E638" i="1"/>
  <c r="E670" i="1"/>
  <c r="E636" i="1"/>
  <c r="E671" i="1"/>
  <c r="E713" i="1"/>
  <c r="E710" i="1"/>
  <c r="E698" i="1"/>
  <c r="E624" i="1"/>
  <c r="F624" i="1" s="1"/>
  <c r="E630" i="1"/>
  <c r="E697" i="1"/>
  <c r="E707" i="1"/>
  <c r="E685" i="1"/>
  <c r="E625" i="1"/>
  <c r="E680" i="1"/>
  <c r="E629" i="1"/>
  <c r="E633" i="1"/>
  <c r="E699" i="1"/>
  <c r="E692" i="1"/>
  <c r="E695" i="1"/>
  <c r="E681" i="1"/>
  <c r="E696" i="1"/>
  <c r="E702" i="1"/>
  <c r="E669" i="1"/>
  <c r="E642" i="1"/>
  <c r="E678" i="1"/>
  <c r="E684" i="1"/>
  <c r="E640" i="1"/>
  <c r="E689" i="1"/>
  <c r="E690" i="1"/>
  <c r="E677" i="1"/>
  <c r="E709" i="1"/>
  <c r="E679" i="1"/>
  <c r="E632" i="1"/>
  <c r="E628" i="1"/>
  <c r="E668" i="1"/>
  <c r="E694" i="1"/>
  <c r="E705" i="1"/>
  <c r="E626" i="1"/>
  <c r="E687" i="1"/>
  <c r="E675" i="1"/>
  <c r="E711" i="1"/>
  <c r="E645" i="1"/>
  <c r="E646" i="1"/>
  <c r="E712" i="1"/>
  <c r="E672" i="1"/>
  <c r="E644" i="1"/>
  <c r="E634" i="1"/>
  <c r="E708" i="1"/>
  <c r="E643" i="1"/>
  <c r="E688" i="1"/>
  <c r="F709" i="1" l="1"/>
  <c r="F686" i="1"/>
  <c r="F711" i="1"/>
  <c r="F704" i="1"/>
  <c r="F701" i="1"/>
  <c r="F708" i="1"/>
  <c r="F633" i="1"/>
  <c r="F696" i="1"/>
  <c r="F644" i="1"/>
  <c r="F694" i="1"/>
  <c r="F634" i="1"/>
  <c r="F626" i="1"/>
  <c r="F625" i="1"/>
  <c r="F697" i="1"/>
  <c r="F668" i="1"/>
  <c r="F628" i="1"/>
  <c r="F716" i="1"/>
  <c r="F684" i="1"/>
  <c r="F645" i="1"/>
  <c r="F672" i="1"/>
  <c r="F689" i="1"/>
  <c r="F712" i="1"/>
  <c r="F632" i="1"/>
  <c r="F636" i="1"/>
  <c r="F683" i="1"/>
  <c r="F706" i="1"/>
  <c r="F687" i="1"/>
  <c r="F690" i="1"/>
  <c r="F675" i="1"/>
  <c r="F700" i="1"/>
  <c r="F692" i="1"/>
  <c r="F702" i="1"/>
  <c r="F669" i="1"/>
  <c r="F673" i="1"/>
  <c r="F698" i="1"/>
  <c r="F647" i="1"/>
  <c r="F638" i="1"/>
  <c r="F677" i="1"/>
  <c r="F639" i="1"/>
  <c r="F642" i="1"/>
  <c r="F674" i="1"/>
  <c r="F671" i="1"/>
  <c r="F695" i="1"/>
  <c r="F631" i="1"/>
  <c r="F688" i="1"/>
  <c r="F678" i="1"/>
  <c r="F676" i="1"/>
  <c r="F629" i="1"/>
  <c r="F670" i="1"/>
  <c r="F705" i="1"/>
  <c r="F685" i="1"/>
  <c r="F699" i="1"/>
  <c r="F635" i="1"/>
  <c r="F630" i="1"/>
  <c r="F627" i="1"/>
  <c r="F646" i="1"/>
  <c r="F691" i="1"/>
  <c r="F707" i="1"/>
  <c r="F679" i="1"/>
  <c r="F710" i="1"/>
  <c r="F640" i="1"/>
  <c r="F693" i="1"/>
  <c r="F713" i="1"/>
  <c r="F682" i="1"/>
  <c r="F641" i="1"/>
  <c r="F637" i="1"/>
  <c r="F680" i="1"/>
  <c r="F703" i="1"/>
  <c r="F681" i="1"/>
  <c r="F643" i="1"/>
  <c r="G625" i="1"/>
  <c r="E715" i="1"/>
  <c r="F715" i="1" l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H628" i="1" l="1"/>
  <c r="G715" i="1"/>
  <c r="H684" i="1" l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681" i="1"/>
  <c r="H679" i="1"/>
  <c r="H708" i="1"/>
  <c r="H686" i="1"/>
  <c r="H693" i="1"/>
  <c r="H632" i="1"/>
  <c r="H692" i="1"/>
  <c r="H676" i="1"/>
  <c r="H716" i="1"/>
  <c r="H668" i="1"/>
  <c r="H640" i="1"/>
  <c r="H669" i="1"/>
  <c r="H700" i="1"/>
  <c r="H646" i="1"/>
  <c r="H677" i="1"/>
  <c r="H630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2" i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71" i="1"/>
  <c r="H696" i="1"/>
  <c r="H715" i="1" l="1"/>
  <c r="I629" i="1"/>
  <c r="I636" i="1" l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715" i="1" l="1"/>
  <c r="J630" i="1"/>
  <c r="J678" i="1" l="1"/>
  <c r="J699" i="1"/>
  <c r="J694" i="1"/>
  <c r="J707" i="1"/>
  <c r="J709" i="1"/>
  <c r="J686" i="1"/>
  <c r="J635" i="1"/>
  <c r="J688" i="1"/>
  <c r="J677" i="1"/>
  <c r="J670" i="1"/>
  <c r="J643" i="1"/>
  <c r="J695" i="1"/>
  <c r="J682" i="1"/>
  <c r="J710" i="1"/>
  <c r="J690" i="1"/>
  <c r="J684" i="1"/>
  <c r="J631" i="1"/>
  <c r="J634" i="1"/>
  <c r="J636" i="1"/>
  <c r="J646" i="1"/>
  <c r="J701" i="1"/>
  <c r="J712" i="1"/>
  <c r="J679" i="1"/>
  <c r="J672" i="1"/>
  <c r="J633" i="1"/>
  <c r="J638" i="1"/>
  <c r="J687" i="1"/>
  <c r="J704" i="1"/>
  <c r="J669" i="1"/>
  <c r="J705" i="1"/>
  <c r="J645" i="1"/>
  <c r="J640" i="1"/>
  <c r="J673" i="1"/>
  <c r="J647" i="1"/>
  <c r="J680" i="1"/>
  <c r="J644" i="1"/>
  <c r="J632" i="1"/>
  <c r="J711" i="1"/>
  <c r="J641" i="1"/>
  <c r="J685" i="1"/>
  <c r="J698" i="1"/>
  <c r="J637" i="1"/>
  <c r="J668" i="1"/>
  <c r="J700" i="1"/>
  <c r="J693" i="1"/>
  <c r="J702" i="1"/>
  <c r="J692" i="1"/>
  <c r="J706" i="1"/>
  <c r="J703" i="1"/>
  <c r="J689" i="1"/>
  <c r="J674" i="1"/>
  <c r="J676" i="1"/>
  <c r="J671" i="1"/>
  <c r="J713" i="1"/>
  <c r="J716" i="1"/>
  <c r="J639" i="1"/>
  <c r="J681" i="1"/>
  <c r="J642" i="1"/>
  <c r="J675" i="1"/>
  <c r="J708" i="1"/>
  <c r="J697" i="1"/>
  <c r="J683" i="1"/>
  <c r="J691" i="1"/>
  <c r="J696" i="1"/>
  <c r="K644" i="1" l="1"/>
  <c r="L647" i="1"/>
  <c r="J715" i="1"/>
  <c r="L672" i="1" l="1"/>
  <c r="L685" i="1"/>
  <c r="L686" i="1"/>
  <c r="L701" i="1"/>
  <c r="L706" i="1"/>
  <c r="L696" i="1"/>
  <c r="L697" i="1"/>
  <c r="L681" i="1"/>
  <c r="L687" i="1"/>
  <c r="L671" i="1"/>
  <c r="L677" i="1"/>
  <c r="L708" i="1"/>
  <c r="L704" i="1"/>
  <c r="L712" i="1"/>
  <c r="L684" i="1"/>
  <c r="L698" i="1"/>
  <c r="L694" i="1"/>
  <c r="L668" i="1"/>
  <c r="L700" i="1"/>
  <c r="L690" i="1"/>
  <c r="L707" i="1"/>
  <c r="L682" i="1"/>
  <c r="L703" i="1"/>
  <c r="L699" i="1"/>
  <c r="L675" i="1"/>
  <c r="L710" i="1"/>
  <c r="L680" i="1"/>
  <c r="L678" i="1"/>
  <c r="L693" i="1"/>
  <c r="L691" i="1"/>
  <c r="L713" i="1"/>
  <c r="L669" i="1"/>
  <c r="L670" i="1"/>
  <c r="L683" i="1"/>
  <c r="L695" i="1"/>
  <c r="L705" i="1"/>
  <c r="L679" i="1"/>
  <c r="L716" i="1"/>
  <c r="L673" i="1"/>
  <c r="L702" i="1"/>
  <c r="L711" i="1"/>
  <c r="L688" i="1"/>
  <c r="L674" i="1"/>
  <c r="L709" i="1"/>
  <c r="L676" i="1"/>
  <c r="L689" i="1"/>
  <c r="L692" i="1"/>
  <c r="K716" i="1"/>
  <c r="K689" i="1"/>
  <c r="K701" i="1"/>
  <c r="K695" i="1"/>
  <c r="K697" i="1"/>
  <c r="K705" i="1"/>
  <c r="K682" i="1"/>
  <c r="K675" i="1"/>
  <c r="K704" i="1"/>
  <c r="K694" i="1"/>
  <c r="K700" i="1"/>
  <c r="K672" i="1"/>
  <c r="K685" i="1"/>
  <c r="K687" i="1"/>
  <c r="K698" i="1"/>
  <c r="K678" i="1"/>
  <c r="K707" i="1"/>
  <c r="K680" i="1"/>
  <c r="K692" i="1"/>
  <c r="K712" i="1"/>
  <c r="K686" i="1"/>
  <c r="K708" i="1"/>
  <c r="K703" i="1"/>
  <c r="K670" i="1"/>
  <c r="K709" i="1"/>
  <c r="K671" i="1"/>
  <c r="K696" i="1"/>
  <c r="K683" i="1"/>
  <c r="K710" i="1"/>
  <c r="K668" i="1"/>
  <c r="K669" i="1"/>
  <c r="K684" i="1"/>
  <c r="K688" i="1"/>
  <c r="K699" i="1"/>
  <c r="K711" i="1"/>
  <c r="K706" i="1"/>
  <c r="K677" i="1"/>
  <c r="K673" i="1"/>
  <c r="K676" i="1"/>
  <c r="K674" i="1"/>
  <c r="K690" i="1"/>
  <c r="K693" i="1"/>
  <c r="K691" i="1"/>
  <c r="K702" i="1"/>
  <c r="K681" i="1"/>
  <c r="K713" i="1"/>
  <c r="K679" i="1"/>
  <c r="M689" i="1" l="1"/>
  <c r="C119" i="9" s="1"/>
  <c r="M709" i="1"/>
  <c r="M702" i="1"/>
  <c r="M705" i="1"/>
  <c r="M669" i="1"/>
  <c r="M678" i="1"/>
  <c r="M699" i="1"/>
  <c r="M690" i="1"/>
  <c r="M698" i="1"/>
  <c r="M708" i="1"/>
  <c r="M681" i="1"/>
  <c r="M701" i="1"/>
  <c r="M692" i="1"/>
  <c r="M674" i="1"/>
  <c r="M673" i="1"/>
  <c r="M695" i="1"/>
  <c r="M713" i="1"/>
  <c r="M680" i="1"/>
  <c r="M703" i="1"/>
  <c r="M700" i="1"/>
  <c r="M684" i="1"/>
  <c r="M677" i="1"/>
  <c r="M697" i="1"/>
  <c r="M686" i="1"/>
  <c r="M688" i="1"/>
  <c r="M683" i="1"/>
  <c r="M691" i="1"/>
  <c r="M710" i="1"/>
  <c r="M682" i="1"/>
  <c r="L715" i="1"/>
  <c r="M668" i="1"/>
  <c r="M712" i="1"/>
  <c r="M671" i="1"/>
  <c r="M696" i="1"/>
  <c r="M685" i="1"/>
  <c r="K715" i="1"/>
  <c r="M676" i="1"/>
  <c r="M711" i="1"/>
  <c r="M679" i="1"/>
  <c r="M670" i="1"/>
  <c r="M693" i="1"/>
  <c r="M675" i="1"/>
  <c r="M707" i="1"/>
  <c r="M694" i="1"/>
  <c r="M704" i="1"/>
  <c r="M687" i="1"/>
  <c r="M706" i="1"/>
  <c r="M672" i="1"/>
  <c r="F87" i="9" l="1"/>
  <c r="M715" i="1"/>
  <c r="C23" i="9"/>
  <c r="E119" i="9"/>
  <c r="E87" i="9"/>
  <c r="F215" i="9"/>
  <c r="F119" i="9"/>
  <c r="E151" i="9"/>
  <c r="D23" i="9"/>
  <c r="G183" i="9"/>
  <c r="C55" i="9"/>
  <c r="C151" i="9"/>
  <c r="D87" i="9"/>
  <c r="G87" i="9"/>
  <c r="G151" i="9"/>
  <c r="I119" i="9"/>
  <c r="H151" i="9"/>
  <c r="D119" i="9"/>
  <c r="E183" i="9"/>
  <c r="F183" i="9"/>
  <c r="H87" i="9"/>
  <c r="D183" i="9"/>
  <c r="G119" i="9"/>
  <c r="D55" i="9"/>
  <c r="F23" i="9"/>
  <c r="C87" i="9"/>
  <c r="I87" i="9"/>
  <c r="D151" i="9"/>
  <c r="C183" i="9"/>
  <c r="H23" i="9"/>
  <c r="I55" i="9"/>
  <c r="F151" i="9"/>
  <c r="I151" i="9"/>
  <c r="G55" i="9"/>
  <c r="D215" i="9"/>
  <c r="G23" i="9"/>
  <c r="H119" i="9"/>
  <c r="E23" i="9"/>
  <c r="E215" i="9"/>
  <c r="C215" i="9"/>
  <c r="E55" i="9"/>
  <c r="H55" i="9"/>
  <c r="I23" i="9"/>
  <c r="H183" i="9"/>
  <c r="F55" i="9"/>
  <c r="I183" i="9"/>
</calcChain>
</file>

<file path=xl/sharedStrings.xml><?xml version="1.0" encoding="utf-8"?>
<sst xmlns="http://schemas.openxmlformats.org/spreadsheetml/2006/main" count="4670" uniqueCount="1279">
  <si>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</si>
  <si>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</si>
  <si>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</si>
  <si>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</si>
  <si>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</si>
  <si>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</si>
  <si>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</si>
  <si>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</si>
  <si>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</si>
  <si>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</si>
  <si>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</si>
  <si>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</si>
  <si>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</si>
  <si>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</si>
  <si>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</si>
  <si>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</si>
  <si>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</si>
  <si>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</si>
  <si>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</si>
  <si>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</si>
  <si>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</si>
  <si>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</si>
  <si>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</si>
  <si>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</si>
  <si>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</si>
  <si>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</si>
  <si>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</si>
  <si>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</si>
  <si>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</si>
  <si>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</si>
  <si>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</si>
  <si>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</si>
  <si>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</si>
  <si>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</si>
  <si>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</si>
  <si>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</si>
  <si>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</si>
  <si>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</si>
  <si>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</si>
  <si>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</si>
  <si>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</si>
  <si>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</si>
  <si>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</si>
  <si>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</si>
  <si>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</si>
  <si>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</si>
  <si>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</si>
  <si>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</si>
  <si>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</si>
  <si>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</si>
  <si>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</si>
  <si>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</si>
  <si>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</si>
  <si>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</si>
  <si>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</si>
  <si>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</si>
  <si>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</si>
  <si>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</si>
  <si>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</si>
  <si>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</si>
  <si>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</si>
  <si>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</si>
  <si>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</si>
  <si>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</si>
  <si>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</si>
  <si>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</si>
  <si>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</si>
  <si>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</si>
  <si>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</si>
  <si>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</si>
  <si>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</si>
  <si>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</si>
  <si>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</si>
  <si>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</si>
  <si>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</si>
  <si>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</si>
  <si>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</si>
  <si>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</si>
  <si>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</si>
  <si>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</si>
  <si>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</si>
  <si>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</si>
  <si>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</si>
  <si>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</si>
  <si>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</si>
  <si>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</si>
  <si>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</si>
  <si>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</si>
  <si>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</si>
  <si>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</si>
  <si>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</si>
  <si>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</si>
  <si>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</si>
  <si>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</si>
  <si>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</si>
  <si>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</si>
  <si>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</si>
  <si>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</si>
  <si>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</si>
  <si>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</si>
  <si>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</si>
  <si>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</si>
  <si>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</si>
  <si>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</si>
  <si>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</si>
  <si>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</si>
  <si>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</si>
  <si>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</si>
  <si>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</si>
  <si>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</si>
  <si>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</si>
  <si>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</si>
  <si>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</si>
  <si>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</si>
  <si>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</si>
  <si>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</si>
  <si>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</si>
  <si>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</si>
  <si>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</si>
  <si>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</si>
  <si>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</si>
  <si>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</si>
  <si>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</si>
  <si>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</si>
  <si>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</si>
  <si>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</si>
  <si>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</si>
  <si>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</si>
  <si>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</si>
  <si>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</si>
  <si>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</si>
  <si>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</si>
  <si>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</si>
  <si>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</si>
  <si>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</si>
  <si>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</si>
  <si>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</si>
  <si>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</si>
  <si>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</si>
  <si>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</si>
  <si>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</si>
  <si>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</si>
  <si>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</si>
  <si>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</si>
  <si>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</si>
  <si>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</si>
  <si>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</si>
  <si>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</si>
  <si>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</si>
  <si>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</si>
  <si>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</si>
  <si>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</si>
  <si>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</si>
  <si>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</si>
  <si>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</si>
  <si>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</si>
  <si>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</si>
  <si>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</si>
  <si>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</si>
  <si>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</si>
  <si>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</si>
  <si>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</si>
  <si>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</si>
  <si>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</si>
  <si>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</si>
  <si>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</si>
  <si>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</si>
  <si>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</si>
  <si>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</si>
  <si>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</si>
  <si>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</si>
  <si>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</si>
  <si>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</si>
  <si>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</si>
  <si>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</si>
  <si>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</si>
  <si>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</si>
  <si>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</si>
  <si>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</si>
  <si>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</si>
  <si>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</si>
  <si>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</si>
  <si>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</si>
  <si>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</si>
  <si>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</si>
  <si>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</si>
  <si>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</si>
  <si>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</si>
  <si>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</si>
  <si>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</si>
  <si>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</si>
  <si>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</si>
  <si>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</si>
  <si>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</si>
  <si>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</si>
  <si>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</si>
  <si>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</si>
  <si>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</si>
  <si>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</si>
  <si>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</si>
  <si>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</si>
  <si>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</si>
  <si>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</si>
  <si>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</si>
  <si>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</si>
  <si>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</si>
  <si>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</si>
  <si>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</si>
  <si>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</si>
  <si>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</si>
  <si>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</si>
  <si>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</si>
  <si>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</si>
  <si>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</si>
  <si>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</si>
  <si>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</si>
  <si>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</si>
  <si>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</si>
  <si>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</si>
  <si>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</si>
  <si>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</si>
  <si>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</si>
  <si>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</si>
  <si>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</si>
  <si>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</si>
  <si>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</si>
  <si>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</si>
  <si>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</si>
  <si>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</si>
  <si>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</si>
  <si>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</si>
  <si>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</si>
  <si>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</si>
  <si>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</si>
  <si>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</si>
  <si>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</si>
  <si>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</si>
  <si>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</si>
  <si>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</si>
  <si>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</si>
  <si>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</si>
  <si>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</si>
  <si>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</si>
  <si>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</si>
  <si>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</si>
  <si>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</si>
  <si>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</si>
  <si>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</si>
  <si>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</si>
  <si>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</si>
  <si>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</si>
  <si>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</si>
  <si>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</si>
  <si>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</si>
  <si>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</si>
  <si>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</si>
  <si>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</si>
  <si>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</si>
  <si>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</si>
  <si>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</si>
  <si>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</si>
  <si>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</si>
  <si>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</si>
  <si>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</si>
  <si>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</si>
  <si>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</si>
  <si>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</si>
  <si>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</si>
  <si>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</si>
  <si>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</si>
  <si>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</si>
  <si>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</si>
  <si>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</si>
  <si>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</si>
  <si>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</si>
  <si>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</si>
  <si>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</si>
  <si>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</si>
  <si>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</si>
  <si>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</si>
  <si>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</si>
  <si>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</si>
  <si>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</si>
  <si>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</si>
  <si>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</si>
  <si>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</si>
  <si>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</si>
  <si>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</si>
  <si>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</si>
  <si>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</si>
  <si>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</si>
  <si>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</si>
  <si>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</si>
  <si>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</si>
  <si>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</si>
  <si>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</si>
  <si>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</si>
  <si>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</si>
  <si>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</si>
  <si>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</si>
  <si>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</si>
  <si>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</si>
  <si>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</si>
  <si>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</si>
  <si>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</si>
  <si>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</si>
  <si>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</si>
  <si>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</si>
  <si>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</si>
  <si>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</si>
  <si>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</si>
  <si>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</si>
  <si>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</si>
  <si>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</si>
  <si>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</si>
  <si>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</si>
  <si>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</si>
  <si>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</si>
  <si>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</si>
  <si>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</si>
  <si>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</si>
  <si>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</si>
  <si>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</si>
  <si>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</si>
  <si>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</si>
  <si>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</si>
  <si>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</si>
  <si>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</si>
  <si>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</si>
  <si>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</si>
  <si>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</si>
  <si>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</si>
  <si>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</si>
  <si>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</si>
  <si>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</si>
  <si>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</si>
  <si>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</si>
  <si>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</si>
  <si>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</si>
  <si>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</si>
  <si>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</si>
  <si>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</si>
  <si>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</si>
  <si>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</si>
  <si>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</si>
  <si>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</si>
  <si>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</si>
  <si>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</si>
  <si>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</si>
  <si>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</si>
  <si>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</si>
  <si>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</si>
  <si>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</si>
  <si>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</si>
  <si>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</si>
  <si>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</si>
  <si>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</si>
  <si>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</si>
  <si>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</si>
  <si>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</si>
  <si>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</si>
  <si>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</si>
  <si>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</si>
  <si>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</si>
  <si>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</si>
  <si>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</si>
  <si>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</si>
  <si>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</si>
  <si>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</si>
  <si>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</si>
  <si>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</si>
  <si>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</si>
  <si>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</si>
  <si>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</si>
  <si>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</si>
  <si>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</si>
  <si>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</si>
  <si>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</si>
  <si>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</si>
  <si>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</si>
  <si>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</si>
  <si>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</si>
  <si>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</si>
  <si>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</si>
  <si>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</si>
  <si>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</si>
  <si>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</si>
  <si>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</si>
  <si>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</si>
  <si>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</si>
  <si>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</si>
  <si>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</si>
  <si>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</si>
  <si>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</si>
  <si>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</si>
  <si>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</si>
  <si>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</si>
  <si>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</si>
  <si>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</si>
  <si>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</si>
  <si>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</si>
  <si>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</si>
  <si>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</si>
  <si>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</si>
  <si>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</si>
  <si>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</si>
  <si>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</si>
  <si>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</si>
  <si>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</si>
  <si>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</si>
  <si>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</si>
  <si>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</si>
  <si>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</si>
  <si>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</si>
  <si>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</si>
  <si>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</si>
  <si>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</si>
  <si>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</si>
  <si>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</si>
  <si>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</si>
  <si>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</si>
  <si>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</si>
  <si>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</si>
  <si>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</si>
  <si>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</si>
  <si>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</si>
  <si>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</si>
  <si>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</si>
  <si>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</si>
  <si>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</si>
  <si>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</si>
  <si>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</si>
  <si>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</si>
  <si>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</si>
  <si>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</si>
  <si>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</si>
  <si>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</si>
  <si>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</si>
  <si>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</si>
  <si>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</si>
  <si>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</si>
  <si>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</si>
  <si>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</si>
  <si>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</si>
  <si>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</si>
  <si>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</si>
  <si>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</si>
  <si>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</si>
  <si>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</si>
  <si>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</si>
  <si>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</si>
  <si>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</si>
  <si>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</si>
  <si>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</si>
  <si>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</si>
  <si>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</si>
  <si>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</si>
  <si>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</si>
  <si>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</si>
  <si>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</si>
  <si>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</si>
  <si>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</si>
  <si>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</si>
  <si>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</si>
  <si>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</si>
  <si>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</si>
  <si>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</si>
  <si>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</si>
  <si>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</si>
  <si>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</si>
  <si>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</si>
  <si>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</si>
  <si>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</si>
  <si>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</si>
  <si>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</si>
  <si>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</si>
  <si>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</si>
  <si>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</si>
  <si>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</si>
  <si>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</si>
  <si>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</si>
  <si>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</si>
  <si>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</si>
  <si>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</si>
  <si>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</si>
  <si>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</si>
  <si>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</si>
  <si>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</si>
  <si>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</si>
  <si>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</si>
  <si>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</si>
  <si>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</si>
  <si>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</si>
  <si>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</si>
  <si>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</si>
  <si>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</si>
  <si>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</si>
  <si>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</si>
  <si>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</si>
  <si>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</si>
  <si>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</si>
  <si>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</si>
  <si>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</si>
  <si>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</si>
  <si>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</si>
  <si>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</si>
  <si>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</si>
  <si>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</si>
  <si>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</si>
  <si>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</si>
  <si>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</si>
  <si>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</si>
  <si>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</si>
  <si>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</si>
  <si>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</si>
  <si>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</si>
  <si>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</si>
  <si>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</si>
  <si>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</si>
  <si>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</si>
  <si>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</si>
  <si>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</si>
  <si>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</si>
  <si>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</si>
  <si>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</si>
  <si>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</si>
  <si>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</si>
  <si>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</si>
  <si>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</si>
  <si>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</si>
  <si>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</si>
  <si>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</si>
  <si>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</si>
  <si>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</si>
  <si>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</si>
  <si>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</si>
  <si>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</si>
  <si>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</si>
  <si>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</si>
  <si>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</si>
  <si>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</si>
  <si>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</si>
  <si>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</si>
  <si>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</si>
  <si>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</si>
  <si>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</si>
  <si>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</si>
  <si>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</si>
  <si>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</si>
  <si>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</si>
  <si>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</si>
  <si>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</si>
  <si>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</si>
  <si>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</si>
  <si>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</si>
  <si>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</si>
  <si>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</si>
  <si>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</si>
  <si>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</si>
  <si>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</si>
  <si>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</si>
  <si>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</si>
  <si>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</si>
  <si>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</si>
  <si>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</si>
  <si>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</si>
  <si>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</si>
  <si>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</si>
  <si>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</si>
  <si>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</si>
  <si>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</si>
  <si>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</si>
  <si>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</si>
  <si>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</si>
  <si>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</si>
  <si>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</si>
  <si>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</si>
  <si>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</si>
  <si>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</si>
  <si>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</si>
  <si>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</si>
  <si>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</si>
  <si>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</si>
  <si>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</si>
  <si>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</si>
  <si>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</si>
  <si>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</si>
  <si>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</si>
  <si>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</si>
  <si>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</si>
  <si>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</si>
  <si>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</si>
  <si>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</si>
  <si>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</si>
  <si>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</si>
  <si>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</si>
  <si>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</si>
  <si>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</si>
  <si>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</si>
  <si>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</si>
  <si>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</si>
  <si>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</si>
  <si>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</si>
  <si>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</si>
  <si>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</si>
  <si>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</si>
  <si>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</si>
  <si>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</si>
  <si>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</si>
  <si>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</si>
  <si>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</si>
  <si>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</si>
  <si>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</si>
  <si>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</si>
  <si>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</si>
  <si>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</si>
  <si>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</si>
  <si>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</si>
  <si>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</si>
  <si>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</si>
  <si>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</si>
  <si>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</si>
  <si>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</si>
  <si>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</si>
  <si>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</si>
  <si>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</si>
  <si>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</si>
  <si>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</si>
  <si>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</si>
  <si>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</si>
  <si>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</si>
  <si>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</si>
  <si>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</si>
  <si>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</si>
  <si>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</si>
  <si>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</si>
  <si>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</si>
  <si>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</si>
  <si>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</si>
  <si>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</si>
  <si>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</si>
  <si>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</si>
  <si>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</si>
  <si>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</si>
  <si>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</si>
  <si>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</si>
  <si>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</si>
  <si>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</si>
  <si>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</si>
  <si>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</si>
  <si>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</si>
  <si>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</si>
  <si>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</si>
  <si>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</si>
  <si>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</si>
  <si>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</si>
  <si>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</si>
  <si>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</si>
  <si>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</si>
  <si>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</si>
  <si>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</si>
  <si>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</si>
  <si>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</si>
  <si>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</si>
  <si>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</si>
  <si>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</si>
  <si>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</si>
  <si>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</si>
  <si>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</si>
  <si>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</si>
  <si>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</si>
  <si>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</si>
  <si>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</si>
  <si>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</si>
  <si>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</si>
  <si>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</si>
  <si>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</si>
  <si>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</si>
  <si>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</si>
  <si>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</si>
  <si>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</si>
  <si>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</si>
  <si>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</si>
  <si>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</si>
  <si>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</si>
  <si>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</si>
  <si>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</si>
  <si>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</si>
  <si>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</si>
  <si>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</si>
  <si>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</si>
  <si>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</si>
  <si>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</si>
  <si>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</si>
  <si>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</si>
  <si>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</si>
  <si>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</si>
  <si>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</si>
  <si>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</si>
  <si>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</si>
  <si>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</si>
  <si>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</si>
  <si>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</si>
  <si>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</si>
  <si>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</si>
  <si>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</si>
  <si>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</si>
  <si>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</si>
  <si>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</si>
  <si>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</si>
  <si>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</si>
  <si>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</si>
  <si>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</si>
  <si>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</si>
  <si>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</si>
  <si>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</si>
  <si>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</si>
  <si>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</si>
  <si>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</si>
  <si>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</si>
  <si>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</si>
  <si>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</si>
  <si>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</si>
  <si>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</si>
  <si>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</si>
  <si>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</si>
  <si>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</si>
  <si>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</si>
  <si>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</si>
  <si>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</si>
  <si>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</si>
  <si>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</si>
  <si>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</si>
  <si>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</si>
  <si>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</si>
  <si>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</si>
  <si>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</si>
  <si>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</si>
  <si>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</si>
  <si>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</si>
  <si>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</si>
  <si>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</si>
  <si>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</si>
  <si>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</si>
  <si>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</si>
  <si>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</si>
  <si>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</si>
  <si>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</si>
  <si>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</si>
  <si>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</si>
  <si>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</si>
  <si>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</si>
  <si>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</si>
  <si>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</si>
  <si>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</si>
  <si>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</si>
  <si>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</si>
  <si>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</si>
  <si>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</si>
  <si>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</si>
  <si>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</si>
  <si>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</si>
  <si>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</si>
  <si>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</si>
  <si>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</si>
  <si>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</si>
  <si>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</si>
  <si>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</si>
  <si>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</si>
  <si>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</si>
  <si>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</si>
  <si>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</si>
  <si>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</si>
  <si>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</si>
  <si>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</si>
  <si>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</si>
  <si>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</si>
  <si>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</si>
  <si>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</si>
  <si>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</si>
  <si>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</si>
  <si>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</si>
  <si>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</si>
  <si>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</si>
  <si>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</si>
  <si>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</si>
  <si>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</si>
  <si>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</si>
  <si>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</si>
  <si>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</si>
  <si>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</si>
  <si>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</si>
  <si>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</si>
  <si>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</si>
  <si>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</si>
  <si>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</si>
  <si>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</si>
  <si>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</si>
  <si>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</si>
  <si>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</si>
  <si>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</si>
  <si>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</si>
  <si>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</si>
  <si>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</si>
  <si>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</si>
  <si>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</si>
  <si>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</si>
  <si>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</si>
  <si>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</si>
  <si>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</si>
  <si>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</si>
  <si>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</si>
  <si>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</si>
  <si>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</si>
  <si>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</si>
  <si>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</si>
  <si>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</si>
  <si>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</si>
  <si>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</si>
  <si>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</si>
  <si>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</si>
  <si>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</si>
  <si>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</si>
  <si>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</si>
  <si>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</si>
  <si>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</si>
  <si>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</si>
  <si>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</si>
  <si>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</si>
  <si>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</si>
  <si>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</si>
  <si>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</si>
  <si>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</si>
  <si>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</si>
  <si>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</si>
  <si>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</si>
  <si>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</si>
  <si>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</si>
  <si>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</si>
  <si>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</si>
  <si>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</si>
  <si>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</si>
  <si>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</si>
  <si>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</si>
  <si>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</si>
  <si>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</si>
  <si>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</si>
  <si>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</si>
  <si>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</si>
  <si>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</si>
  <si>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</si>
  <si>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</si>
  <si>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</si>
  <si>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</si>
  <si>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</si>
  <si>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</si>
  <si>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</si>
  <si>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</si>
  <si>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</si>
  <si>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</si>
  <si>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</si>
  <si>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</si>
  <si>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</si>
  <si>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</si>
  <si>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</si>
  <si>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</si>
  <si>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</si>
  <si>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</si>
  <si>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</si>
  <si>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</si>
  <si>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</si>
  <si>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</si>
  <si>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</si>
  <si>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</si>
  <si>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</si>
  <si>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</si>
  <si>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</si>
  <si>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</si>
  <si>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</si>
  <si>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</si>
  <si>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</si>
  <si>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</si>
  <si>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</si>
  <si>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</si>
  <si>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</si>
  <si>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</si>
  <si>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</si>
  <si>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</si>
  <si>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</si>
  <si>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</si>
  <si>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</si>
  <si>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</si>
  <si>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</si>
  <si>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</si>
  <si>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</si>
  <si>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</si>
  <si>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</si>
  <si>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</si>
  <si>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</si>
  <si>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</si>
  <si>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</si>
  <si>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</si>
  <si>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</si>
  <si>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</si>
  <si>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</si>
  <si>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</si>
  <si>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</si>
  <si>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</si>
  <si>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</si>
  <si>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</si>
  <si>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</si>
  <si>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</si>
  <si>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</si>
  <si>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</si>
  <si>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</si>
  <si>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</si>
  <si>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</si>
  <si>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</si>
  <si>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</si>
  <si>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</si>
  <si>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</si>
  <si>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</si>
  <si>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</si>
  <si>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</si>
  <si>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</si>
  <si>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</si>
  <si>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</si>
  <si>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</si>
  <si>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</si>
  <si>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</si>
  <si>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</si>
  <si>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</si>
  <si>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</si>
  <si>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</si>
  <si>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</si>
  <si>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</si>
  <si>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</si>
  <si>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</si>
  <si>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</si>
  <si>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</si>
  <si>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</si>
  <si>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</si>
  <si>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</si>
  <si>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</si>
  <si>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</si>
  <si>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</si>
  <si>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</si>
  <si>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</si>
  <si>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</si>
  <si>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</si>
  <si>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</si>
  <si>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</si>
  <si>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</si>
  <si>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</si>
  <si>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</si>
  <si>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</si>
  <si>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</si>
  <si>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</si>
  <si>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</si>
  <si>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</si>
  <si>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</si>
  <si>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</si>
  <si>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</si>
  <si>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</si>
  <si>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</si>
  <si>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</si>
  <si>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</si>
  <si>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</si>
  <si>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</si>
  <si>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</si>
  <si>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</si>
  <si>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</si>
  <si>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</si>
  <si>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</si>
  <si>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</si>
  <si>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</si>
  <si>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</si>
  <si>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</si>
  <si>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</si>
  <si>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</si>
  <si>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</si>
  <si>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</si>
  <si>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</si>
  <si>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</si>
  <si>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</si>
  <si>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</si>
  <si>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</si>
  <si>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</si>
  <si>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</si>
  <si>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</si>
  <si>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</si>
  <si>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</si>
  <si>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</si>
  <si>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</si>
  <si>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</si>
  <si>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</si>
  <si>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</si>
  <si>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</si>
  <si>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</si>
  <si>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</si>
  <si>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</si>
  <si>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</si>
  <si>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</si>
  <si>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</si>
  <si>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</si>
  <si>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</si>
  <si>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</si>
  <si>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</si>
  <si>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</si>
  <si>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</si>
  <si>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</si>
  <si>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</si>
  <si>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</si>
  <si>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</si>
  <si>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</si>
  <si>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</si>
  <si>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</si>
  <si>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</si>
  <si>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</si>
  <si>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</si>
  <si>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</si>
  <si>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</si>
  <si>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</si>
  <si>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</si>
  <si>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</si>
  <si>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</si>
  <si>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</si>
  <si>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</si>
  <si>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</si>
  <si>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</si>
  <si>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</si>
  <si>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</si>
  <si>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</si>
  <si>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</si>
  <si>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</si>
  <si>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</si>
  <si>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</si>
  <si>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</si>
  <si>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</si>
  <si>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</si>
  <si>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</si>
  <si>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</si>
  <si>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</si>
  <si>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</si>
  <si>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</si>
  <si>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</si>
  <si>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</si>
  <si>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</si>
  <si>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</si>
  <si>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</si>
  <si>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</si>
  <si>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</si>
  <si>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</si>
  <si>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</si>
  <si>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</si>
  <si>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</si>
  <si>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</si>
  <si>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</si>
  <si>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</si>
  <si>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</si>
  <si>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</si>
  <si>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</si>
  <si>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</si>
  <si>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</si>
  <si>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</si>
  <si>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</si>
  <si>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</si>
  <si>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</si>
  <si>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</si>
  <si>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</si>
  <si>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</si>
  <si>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</si>
  <si>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</si>
  <si>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</si>
  <si>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</si>
  <si>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</si>
  <si>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</si>
  <si>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</si>
  <si>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</si>
  <si>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</si>
  <si>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</si>
  <si>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</si>
  <si>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</si>
  <si>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</si>
  <si>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</si>
  <si>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</si>
  <si>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</si>
  <si>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</si>
  <si>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</si>
  <si>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</si>
  <si>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</si>
  <si>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</si>
  <si>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</si>
  <si>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</si>
  <si>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</si>
  <si>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</si>
  <si>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</si>
  <si>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</si>
  <si>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</si>
  <si>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</si>
  <si>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</si>
  <si>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</si>
  <si>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</si>
  <si>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</si>
  <si>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</si>
  <si>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</si>
  <si>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</si>
  <si>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</si>
  <si>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</si>
  <si>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</si>
  <si>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</si>
  <si>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</si>
  <si>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</si>
  <si>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</si>
  <si>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</si>
  <si>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</si>
  <si>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</si>
  <si>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</si>
  <si>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</si>
  <si>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</si>
  <si>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</si>
  <si>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</si>
  <si>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</si>
  <si>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</si>
  <si>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</si>
  <si>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</si>
  <si>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</si>
  <si>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</si>
  <si>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</si>
  <si>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</si>
  <si>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</si>
  <si>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</si>
  <si>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</si>
  <si>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</si>
  <si>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</si>
  <si>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</si>
  <si>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</si>
  <si>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</si>
  <si>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</si>
  <si>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</si>
  <si>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</si>
  <si>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</si>
  <si>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</si>
  <si>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</si>
  <si>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</si>
  <si>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</si>
  <si>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</si>
  <si>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</si>
  <si>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</si>
  <si>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</si>
  <si>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</si>
  <si>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</si>
  <si>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</si>
  <si>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</si>
  <si>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</si>
  <si>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</si>
  <si>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</si>
  <si>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</si>
  <si>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</si>
  <si>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</si>
  <si>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</si>
  <si>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</si>
  <si>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</si>
  <si>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</si>
  <si>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</si>
  <si>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</si>
  <si>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</si>
  <si>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</si>
  <si>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</si>
  <si>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</si>
  <si>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</si>
  <si>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</si>
  <si>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</si>
  <si>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</si>
  <si>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</si>
  <si>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</si>
  <si>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</si>
  <si>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</si>
  <si>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</si>
  <si>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</si>
  <si>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</si>
  <si>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</si>
  <si>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</si>
  <si>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</si>
  <si>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</si>
  <si>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</si>
  <si>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</si>
  <si>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</si>
  <si>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</si>
  <si>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</si>
  <si>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</si>
  <si>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</si>
  <si>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</si>
  <si>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</si>
  <si>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</si>
  <si>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</si>
  <si>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</si>
  <si>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</si>
  <si>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</si>
  <si>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</si>
  <si>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</si>
  <si>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</si>
  <si>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</si>
  <si>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</si>
  <si>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</si>
  <si>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</si>
  <si>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</si>
  <si>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</si>
  <si>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</si>
  <si>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</si>
  <si>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</si>
  <si>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</si>
  <si>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</si>
  <si>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</si>
  <si>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</si>
  <si>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</si>
  <si>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</si>
  <si>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</si>
  <si>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</si>
  <si>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</si>
  <si>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</si>
  <si>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</si>
  <si>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</si>
  <si>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</si>
  <si>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</si>
  <si>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</si>
  <si>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</si>
  <si>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</si>
  <si>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</si>
  <si>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</si>
  <si>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</si>
  <si>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</si>
  <si>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</si>
  <si>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</si>
  <si>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</si>
  <si>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</si>
  <si>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</si>
  <si>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</si>
  <si>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</si>
  <si>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</si>
  <si>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</si>
  <si>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</si>
  <si>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</si>
  <si>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</si>
  <si>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</si>
  <si>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</si>
  <si>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</si>
  <si>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</si>
  <si>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</si>
  <si>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</si>
  <si>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</si>
  <si>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</si>
  <si>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</si>
  <si>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</si>
  <si>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</si>
  <si>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</si>
  <si>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</si>
  <si>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</si>
  <si>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</si>
  <si>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</si>
  <si>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</si>
  <si>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</si>
  <si>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</si>
  <si>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</si>
  <si>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</si>
  <si>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03/31/2018</t>
  </si>
  <si>
    <t>Legacy SalmonCreek Medical Center</t>
  </si>
  <si>
    <t>2211 NE 139th Street</t>
  </si>
  <si>
    <t>Vancouver, WA 98686</t>
  </si>
  <si>
    <t>Clark</t>
  </si>
  <si>
    <t>360-487-1000</t>
  </si>
  <si>
    <t>360-487-3459</t>
  </si>
  <si>
    <t>Kathryn Correia</t>
  </si>
  <si>
    <t>Anna Loomis</t>
  </si>
  <si>
    <t>03/31/2017</t>
  </si>
  <si>
    <t>208</t>
  </si>
  <si>
    <t>George J. Brown, MD</t>
  </si>
  <si>
    <t>Linda Hoff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</si>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</sst>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3" fillId="3" borderId="0" xfId="0" applyNumberFormat="1" applyFont="1" applyFill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4935498</v>
      </c>
      <c r="C47" s="184">
        <v>41231</v>
      </c>
      <c r="D47" s="184">
        <v>54992</v>
      </c>
      <c r="E47" s="184">
        <v>994343</v>
      </c>
      <c r="F47" s="184">
        <v>175151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233283</v>
      </c>
      <c r="Q47" s="184">
        <v>1581</v>
      </c>
      <c r="R47" s="184">
        <v>85</v>
      </c>
      <c r="S47" s="184">
        <v>403</v>
      </c>
      <c r="T47" s="184"/>
      <c r="U47" s="184">
        <v>1040</v>
      </c>
      <c r="V47" s="184"/>
      <c r="W47" s="184">
        <v>128</v>
      </c>
      <c r="X47" s="184">
        <v>264</v>
      </c>
      <c r="Y47" s="184">
        <v>1021</v>
      </c>
      <c r="Z47" s="184">
        <v>20</v>
      </c>
      <c r="AA47" s="184">
        <v>43</v>
      </c>
      <c r="AB47" s="184">
        <v>850</v>
      </c>
      <c r="AC47" s="184">
        <v>2530</v>
      </c>
      <c r="AD47" s="184"/>
      <c r="AE47" s="184">
        <v>95133</v>
      </c>
      <c r="AF47" s="184"/>
      <c r="AG47" s="184">
        <v>16592</v>
      </c>
      <c r="AH47" s="184"/>
      <c r="AI47" s="184">
        <v>297</v>
      </c>
      <c r="AJ47" s="184">
        <v>3044105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21</v>
      </c>
      <c r="AW47" s="184"/>
      <c r="AX47" s="184"/>
      <c r="AY47" s="184">
        <v>16324</v>
      </c>
      <c r="AZ47" s="184"/>
      <c r="BA47" s="184"/>
      <c r="BB47" s="184"/>
      <c r="BC47" s="184"/>
      <c r="BD47" s="184">
        <v>1785</v>
      </c>
      <c r="BE47" s="184">
        <v>4115</v>
      </c>
      <c r="BF47" s="184">
        <v>79423</v>
      </c>
      <c r="BG47" s="184">
        <v>145</v>
      </c>
      <c r="BH47" s="184">
        <v>68</v>
      </c>
      <c r="BI47" s="184">
        <v>25</v>
      </c>
      <c r="BJ47" s="184">
        <v>745</v>
      </c>
      <c r="BK47" s="184">
        <v>17221</v>
      </c>
      <c r="BL47" s="184">
        <v>3291</v>
      </c>
      <c r="BM47" s="184"/>
      <c r="BN47" s="184">
        <v>167</v>
      </c>
      <c r="BO47" s="184">
        <v>145039</v>
      </c>
      <c r="BP47" s="184"/>
      <c r="BQ47" s="184"/>
      <c r="BR47" s="184"/>
      <c r="BS47" s="184"/>
      <c r="BT47" s="184">
        <v>170</v>
      </c>
      <c r="BU47" s="184"/>
      <c r="BV47" s="184">
        <v>904</v>
      </c>
      <c r="BW47" s="184"/>
      <c r="BX47" s="184">
        <v>1805</v>
      </c>
      <c r="BY47" s="184">
        <v>1141</v>
      </c>
      <c r="BZ47" s="184"/>
      <c r="CA47" s="184"/>
      <c r="CB47" s="184"/>
      <c r="CC47" s="184">
        <v>17</v>
      </c>
      <c r="CD47" s="195"/>
      <c r="CE47" s="195">
        <f>SUM(C47:CC47)</f>
        <v>4935498</v>
      </c>
    </row>
    <row r="48" spans="1:83" ht="12.6" customHeight="1" x14ac:dyDescent="0.25">
      <c r="A48" s="175" t="s">
        <v>205</v>
      </c>
      <c r="B48" s="183">
        <v>37560178</v>
      </c>
      <c r="C48" s="243">
        <f>ROUND(((B48/CE61)*C61),0)</f>
        <v>2715823</v>
      </c>
      <c r="D48" s="243">
        <f>ROUND(((B48/CE61)*D61),0)</f>
        <v>2017997</v>
      </c>
      <c r="E48" s="195">
        <f>ROUND(((B48/CE61)*E61),0)</f>
        <v>4377587</v>
      </c>
      <c r="F48" s="195">
        <f>ROUND(((B48/CE61)*F61),0)</f>
        <v>3391598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1618357</v>
      </c>
      <c r="Q48" s="195">
        <f>ROUND(((B48/CE61)*Q61),0)</f>
        <v>355990</v>
      </c>
      <c r="R48" s="195">
        <f>ROUND(((B48/CE61)*R61),0)</f>
        <v>35952</v>
      </c>
      <c r="S48" s="195">
        <f>ROUND(((B48/CE61)*S61),0)</f>
        <v>174438</v>
      </c>
      <c r="T48" s="195">
        <f>ROUND(((B48/CE61)*T61),0)</f>
        <v>574584</v>
      </c>
      <c r="U48" s="195">
        <f>ROUND(((B48/CE61)*U61),0)</f>
        <v>661374</v>
      </c>
      <c r="V48" s="195">
        <f>ROUND(((B48/CE61)*V61),0)</f>
        <v>0</v>
      </c>
      <c r="W48" s="195">
        <f>ROUND(((B48/CE61)*W61),0)</f>
        <v>112625</v>
      </c>
      <c r="X48" s="195">
        <f>ROUND(((B48/CE61)*X61),0)</f>
        <v>220555</v>
      </c>
      <c r="Y48" s="195">
        <f>ROUND(((B48/CE61)*Y61),0)</f>
        <v>704323</v>
      </c>
      <c r="Z48" s="195">
        <f>ROUND(((B48/CE61)*Z61),0)</f>
        <v>350128</v>
      </c>
      <c r="AA48" s="195">
        <f>ROUND(((B48/CE61)*AA61),0)</f>
        <v>50192</v>
      </c>
      <c r="AB48" s="195">
        <f>ROUND(((B48/CE61)*AB61),0)</f>
        <v>999424</v>
      </c>
      <c r="AC48" s="195">
        <f>ROUND(((B48/CE61)*AC61),0)</f>
        <v>491477</v>
      </c>
      <c r="AD48" s="195">
        <f>ROUND(((B48/CE61)*AD61),0)</f>
        <v>0</v>
      </c>
      <c r="AE48" s="195">
        <f>ROUND(((B48/CE61)*AE61),0)</f>
        <v>1181836</v>
      </c>
      <c r="AF48" s="195">
        <f>ROUND(((B48/CE61)*AF61),0)</f>
        <v>0</v>
      </c>
      <c r="AG48" s="195">
        <f>ROUND(((B48/CE61)*AG61),0)</f>
        <v>2357119</v>
      </c>
      <c r="AH48" s="195">
        <f>ROUND(((B48/CE61)*AH61),0)</f>
        <v>0</v>
      </c>
      <c r="AI48" s="195">
        <f>ROUND(((B48/CE61)*AI61),0)</f>
        <v>411940</v>
      </c>
      <c r="AJ48" s="195">
        <f>ROUND(((B48/CE61)*AJ61),0)</f>
        <v>3619764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336660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541120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91025</v>
      </c>
      <c r="BD48" s="195">
        <f>ROUND(((B48/CE61)*BD61),0)</f>
        <v>808444</v>
      </c>
      <c r="BE48" s="195">
        <f>ROUND(((B48/CE61)*BE61),0)</f>
        <v>341598</v>
      </c>
      <c r="BF48" s="195">
        <f>ROUND(((B48/CE61)*BF61),0)</f>
        <v>535486</v>
      </c>
      <c r="BG48" s="195">
        <f>ROUND(((B48/CE61)*BG61),0)</f>
        <v>56075</v>
      </c>
      <c r="BH48" s="195">
        <f>ROUND(((B48/CE61)*BH61),0)</f>
        <v>54620</v>
      </c>
      <c r="BI48" s="195">
        <f>ROUND(((B48/CE61)*BI61),0)</f>
        <v>48413</v>
      </c>
      <c r="BJ48" s="195">
        <f>ROUND(((B48/CE61)*BJ61),0)</f>
        <v>979329</v>
      </c>
      <c r="BK48" s="195">
        <f>ROUND(((B48/CE61)*BK61),0)</f>
        <v>3681819</v>
      </c>
      <c r="BL48" s="195">
        <f>ROUND(((B48/CE61)*BL61),0)</f>
        <v>380379</v>
      </c>
      <c r="BM48" s="195">
        <f>ROUND(((B48/CE61)*BM61),0)</f>
        <v>0</v>
      </c>
      <c r="BN48" s="195">
        <f>ROUND(((B48/CE61)*BN61),0)</f>
        <v>188433</v>
      </c>
      <c r="BO48" s="195">
        <f>ROUND(((B48/CE61)*BO61),0)</f>
        <v>27475</v>
      </c>
      <c r="BP48" s="195">
        <f>ROUND(((B48/CE61)*BP61),0)</f>
        <v>22739</v>
      </c>
      <c r="BQ48" s="195">
        <f>ROUND(((B48/CE61)*BQ61),0)</f>
        <v>0</v>
      </c>
      <c r="BR48" s="195">
        <f>ROUND(((B48/CE61)*BR61),0)</f>
        <v>8856</v>
      </c>
      <c r="BS48" s="195">
        <f>ROUND(((B48/CE61)*BS61),0)</f>
        <v>28429</v>
      </c>
      <c r="BT48" s="195">
        <f>ROUND(((B48/CE61)*BT61),0)</f>
        <v>110537</v>
      </c>
      <c r="BU48" s="195">
        <f>ROUND(((B48/CE61)*BU61),0)</f>
        <v>0</v>
      </c>
      <c r="BV48" s="195">
        <f>ROUND(((B48/CE61)*BV61),0)</f>
        <v>1303480</v>
      </c>
      <c r="BW48" s="195">
        <f>ROUND(((B48/CE61)*BW61),0)</f>
        <v>40197</v>
      </c>
      <c r="BX48" s="195">
        <f>ROUND(((B48/CE61)*BX61),0)</f>
        <v>574512</v>
      </c>
      <c r="BY48" s="195">
        <f>ROUND(((B48/CE61)*BY61),0)</f>
        <v>900161</v>
      </c>
      <c r="BZ48" s="195">
        <f>ROUND(((B48/CE61)*BZ61),0)</f>
        <v>0</v>
      </c>
      <c r="CA48" s="195">
        <f>ROUND(((B48/CE61)*CA61),0)</f>
        <v>34447</v>
      </c>
      <c r="CB48" s="195">
        <f>ROUND(((B48/CE61)*CB61),0)</f>
        <v>0</v>
      </c>
      <c r="CC48" s="195">
        <f>ROUND(((B48/CE61)*CC61),0)</f>
        <v>42858</v>
      </c>
      <c r="CD48" s="195"/>
      <c r="CE48" s="195">
        <f>SUM(C48:CD48)</f>
        <v>37560175</v>
      </c>
    </row>
    <row r="49" spans="1:84" ht="12.6" customHeight="1" x14ac:dyDescent="0.25">
      <c r="A49" s="175" t="s">
        <v>206</v>
      </c>
      <c r="B49" s="195">
        <f>B47+B48</f>
        <v>42495676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13750811</v>
      </c>
      <c r="C51" s="184">
        <v>413296</v>
      </c>
      <c r="D51" s="184">
        <v>539696</v>
      </c>
      <c r="E51" s="184">
        <v>185805</v>
      </c>
      <c r="F51" s="184">
        <v>584782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1869267</v>
      </c>
      <c r="Q51" s="184">
        <v>6375</v>
      </c>
      <c r="R51" s="184">
        <v>29649</v>
      </c>
      <c r="S51" s="184">
        <v>107702</v>
      </c>
      <c r="T51" s="184">
        <v>78336</v>
      </c>
      <c r="U51" s="184">
        <v>66250</v>
      </c>
      <c r="V51" s="184"/>
      <c r="W51" s="184">
        <v>345944</v>
      </c>
      <c r="X51" s="184">
        <v>394428</v>
      </c>
      <c r="Y51" s="184">
        <v>577344</v>
      </c>
      <c r="Z51" s="184">
        <v>459175</v>
      </c>
      <c r="AA51" s="184">
        <v>195936</v>
      </c>
      <c r="AB51" s="184">
        <v>204651</v>
      </c>
      <c r="AC51" s="184">
        <v>238003</v>
      </c>
      <c r="AD51" s="184"/>
      <c r="AE51" s="184">
        <v>124753</v>
      </c>
      <c r="AF51" s="184"/>
      <c r="AG51" s="184">
        <v>94605</v>
      </c>
      <c r="AH51" s="184"/>
      <c r="AI51" s="184">
        <v>22832</v>
      </c>
      <c r="AJ51" s="184">
        <v>360541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18040</v>
      </c>
      <c r="AW51" s="184"/>
      <c r="AX51" s="184"/>
      <c r="AY51" s="184">
        <v>43119</v>
      </c>
      <c r="AZ51" s="184"/>
      <c r="BA51" s="184">
        <v>1352</v>
      </c>
      <c r="BB51" s="184"/>
      <c r="BC51" s="184"/>
      <c r="BD51" s="184"/>
      <c r="BE51" s="184">
        <v>6174286</v>
      </c>
      <c r="BF51" s="184">
        <v>6471</v>
      </c>
      <c r="BG51" s="184">
        <v>125845</v>
      </c>
      <c r="BH51" s="184">
        <v>121845</v>
      </c>
      <c r="BI51" s="184"/>
      <c r="BJ51" s="184"/>
      <c r="BK51" s="184"/>
      <c r="BL51" s="184">
        <v>6652</v>
      </c>
      <c r="BM51" s="184"/>
      <c r="BN51" s="184">
        <v>19318</v>
      </c>
      <c r="BO51" s="184"/>
      <c r="BP51" s="184"/>
      <c r="BQ51" s="184"/>
      <c r="BR51" s="184"/>
      <c r="BS51" s="184">
        <v>3914</v>
      </c>
      <c r="BT51" s="184">
        <v>339</v>
      </c>
      <c r="BU51" s="184">
        <v>751</v>
      </c>
      <c r="BV51" s="184">
        <v>6537</v>
      </c>
      <c r="BW51" s="184">
        <v>2512</v>
      </c>
      <c r="BX51" s="184">
        <v>280</v>
      </c>
      <c r="BY51" s="184">
        <v>317805</v>
      </c>
      <c r="BZ51" s="184"/>
      <c r="CA51" s="184"/>
      <c r="CB51" s="184"/>
      <c r="CC51" s="184">
        <v>2375</v>
      </c>
      <c r="CD51" s="195"/>
      <c r="CE51" s="195">
        <f>SUM(C51:CD51)</f>
        <v>13750811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13750811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8260</v>
      </c>
      <c r="D59" s="184">
        <v>15546</v>
      </c>
      <c r="E59" s="184">
        <v>19722</v>
      </c>
      <c r="F59" s="184">
        <v>15901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771300</v>
      </c>
      <c r="Q59" s="185">
        <v>463380</v>
      </c>
      <c r="R59" s="185">
        <v>958140</v>
      </c>
      <c r="S59" s="246"/>
      <c r="T59" s="246"/>
      <c r="U59" s="224">
        <v>568362</v>
      </c>
      <c r="V59" s="185"/>
      <c r="W59" s="185">
        <v>68333</v>
      </c>
      <c r="X59" s="185"/>
      <c r="Y59" s="185">
        <v>101266</v>
      </c>
      <c r="Z59" s="185">
        <v>10826</v>
      </c>
      <c r="AA59" s="185">
        <v>14622</v>
      </c>
      <c r="AB59" s="246"/>
      <c r="AC59" s="185">
        <v>107665</v>
      </c>
      <c r="AD59" s="185"/>
      <c r="AE59" s="185">
        <v>248807</v>
      </c>
      <c r="AF59" s="185"/>
      <c r="AG59" s="185">
        <v>77538</v>
      </c>
      <c r="AH59" s="185"/>
      <c r="AI59" s="185">
        <v>13544</v>
      </c>
      <c r="AJ59" s="185">
        <v>135025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185">
        <v>211360</v>
      </c>
      <c r="AZ59" s="185"/>
      <c r="BA59" s="246"/>
      <c r="BB59" s="246"/>
      <c r="BC59" s="246"/>
      <c r="BD59" s="246"/>
      <c r="BE59" s="185">
        <v>635143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105.99</v>
      </c>
      <c r="D60" s="187">
        <v>100.45</v>
      </c>
      <c r="E60" s="187">
        <v>151.31</v>
      </c>
      <c r="F60" s="223">
        <v>133.88999999999999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79.180000000000007</v>
      </c>
      <c r="Q60" s="221">
        <v>13.63</v>
      </c>
      <c r="R60" s="221">
        <v>2.85</v>
      </c>
      <c r="S60" s="221">
        <v>14.28</v>
      </c>
      <c r="T60" s="221">
        <v>32.22</v>
      </c>
      <c r="U60" s="221">
        <v>40.53</v>
      </c>
      <c r="V60" s="221"/>
      <c r="W60" s="221">
        <v>5.31</v>
      </c>
      <c r="X60" s="221">
        <v>10.94</v>
      </c>
      <c r="Y60" s="221">
        <v>41.45</v>
      </c>
      <c r="Z60" s="221">
        <v>14.6</v>
      </c>
      <c r="AA60" s="221">
        <v>1.98</v>
      </c>
      <c r="AB60" s="221">
        <v>45.89</v>
      </c>
      <c r="AC60" s="221">
        <v>27.52</v>
      </c>
      <c r="AD60" s="221"/>
      <c r="AE60" s="221">
        <v>59.26</v>
      </c>
      <c r="AF60" s="221"/>
      <c r="AG60" s="221">
        <v>115.49</v>
      </c>
      <c r="AH60" s="221"/>
      <c r="AI60" s="221">
        <v>16.79</v>
      </c>
      <c r="AJ60" s="221">
        <v>140.96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14.67</v>
      </c>
      <c r="AW60" s="221"/>
      <c r="AX60" s="221"/>
      <c r="AY60" s="221">
        <v>54.97</v>
      </c>
      <c r="AZ60" s="221"/>
      <c r="BA60" s="221"/>
      <c r="BB60" s="221"/>
      <c r="BC60" s="221">
        <v>3.82</v>
      </c>
      <c r="BD60" s="221">
        <v>46.93</v>
      </c>
      <c r="BE60" s="221">
        <v>22.59</v>
      </c>
      <c r="BF60" s="221">
        <v>62.19</v>
      </c>
      <c r="BG60" s="221">
        <v>5.86</v>
      </c>
      <c r="BH60" s="221">
        <v>3.09</v>
      </c>
      <c r="BI60" s="221">
        <v>3.55</v>
      </c>
      <c r="BJ60" s="221">
        <v>47.55</v>
      </c>
      <c r="BK60" s="221">
        <v>304.73</v>
      </c>
      <c r="BL60" s="221">
        <v>36.270000000000003</v>
      </c>
      <c r="BM60" s="221"/>
      <c r="BN60" s="221">
        <v>2.75</v>
      </c>
      <c r="BO60" s="221">
        <v>6</v>
      </c>
      <c r="BP60" s="221">
        <v>1</v>
      </c>
      <c r="BQ60" s="221"/>
      <c r="BR60" s="221"/>
      <c r="BS60" s="221">
        <v>2.11</v>
      </c>
      <c r="BT60" s="221">
        <v>5.81</v>
      </c>
      <c r="BU60" s="221"/>
      <c r="BV60" s="221">
        <v>84.97</v>
      </c>
      <c r="BW60" s="221">
        <v>2.73</v>
      </c>
      <c r="BX60" s="221">
        <v>26.06</v>
      </c>
      <c r="BY60" s="221">
        <v>30.12</v>
      </c>
      <c r="BZ60" s="221"/>
      <c r="CA60" s="221">
        <v>1.94</v>
      </c>
      <c r="CB60" s="221"/>
      <c r="CC60" s="221">
        <v>1.73</v>
      </c>
      <c r="CD60" s="247" t="s">
        <v>221</v>
      </c>
      <c r="CE60" s="249">
        <f t="shared" ref="CE60:CE70" si="0">SUM(C60:CD60)</f>
        <v>1925.9599999999996</v>
      </c>
    </row>
    <row r="61" spans="1:84" ht="12.6" customHeight="1" x14ac:dyDescent="0.25">
      <c r="A61" s="171" t="s">
        <v>235</v>
      </c>
      <c r="B61" s="175"/>
      <c r="C61" s="184">
        <v>11919807</v>
      </c>
      <c r="D61" s="184">
        <v>8857036</v>
      </c>
      <c r="E61" s="184">
        <v>19213327</v>
      </c>
      <c r="F61" s="185">
        <v>14885801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7103004</v>
      </c>
      <c r="Q61" s="185">
        <v>1562450</v>
      </c>
      <c r="R61" s="185">
        <v>157795</v>
      </c>
      <c r="S61" s="185">
        <v>765613</v>
      </c>
      <c r="T61" s="185">
        <v>2521860</v>
      </c>
      <c r="U61" s="185">
        <v>2902785</v>
      </c>
      <c r="V61" s="185"/>
      <c r="W61" s="185">
        <v>494313</v>
      </c>
      <c r="X61" s="185">
        <v>968023</v>
      </c>
      <c r="Y61" s="185">
        <v>3091290</v>
      </c>
      <c r="Z61" s="185">
        <v>1536720</v>
      </c>
      <c r="AA61" s="185">
        <v>220296</v>
      </c>
      <c r="AB61" s="185">
        <v>4386495</v>
      </c>
      <c r="AC61" s="185">
        <v>2157104</v>
      </c>
      <c r="AD61" s="185"/>
      <c r="AE61" s="185">
        <v>5187104</v>
      </c>
      <c r="AF61" s="185"/>
      <c r="AG61" s="185">
        <v>10345448</v>
      </c>
      <c r="AH61" s="185"/>
      <c r="AI61" s="185">
        <v>1808015</v>
      </c>
      <c r="AJ61" s="185">
        <v>15887227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1477608</v>
      </c>
      <c r="AW61" s="185"/>
      <c r="AX61" s="185"/>
      <c r="AY61" s="185">
        <v>2374990</v>
      </c>
      <c r="AZ61" s="185"/>
      <c r="BA61" s="185"/>
      <c r="BB61" s="185"/>
      <c r="BC61" s="185">
        <v>399510</v>
      </c>
      <c r="BD61" s="185">
        <v>3548278</v>
      </c>
      <c r="BE61" s="185">
        <v>1499283</v>
      </c>
      <c r="BF61" s="185">
        <v>2350259</v>
      </c>
      <c r="BG61" s="185">
        <v>246115</v>
      </c>
      <c r="BH61" s="185">
        <v>239730</v>
      </c>
      <c r="BI61" s="185">
        <v>212484</v>
      </c>
      <c r="BJ61" s="185">
        <v>4298296</v>
      </c>
      <c r="BK61" s="185">
        <v>16159589</v>
      </c>
      <c r="BL61" s="185">
        <v>1669494</v>
      </c>
      <c r="BM61" s="185"/>
      <c r="BN61" s="185">
        <v>827035</v>
      </c>
      <c r="BO61" s="185">
        <v>120587</v>
      </c>
      <c r="BP61" s="185">
        <v>99804</v>
      </c>
      <c r="BQ61" s="185"/>
      <c r="BR61" s="185">
        <v>38870</v>
      </c>
      <c r="BS61" s="185">
        <v>124776</v>
      </c>
      <c r="BT61" s="185">
        <v>485151</v>
      </c>
      <c r="BU61" s="185"/>
      <c r="BV61" s="185">
        <v>5721004</v>
      </c>
      <c r="BW61" s="185">
        <v>176425</v>
      </c>
      <c r="BX61" s="185">
        <v>2521547</v>
      </c>
      <c r="BY61" s="185">
        <v>3950828</v>
      </c>
      <c r="BZ61" s="185"/>
      <c r="CA61" s="185">
        <v>151189</v>
      </c>
      <c r="CB61" s="185"/>
      <c r="CC61" s="185">
        <v>188106</v>
      </c>
      <c r="CD61" s="247" t="s">
        <v>221</v>
      </c>
      <c r="CE61" s="195">
        <f t="shared" si="0"/>
        <v>164852471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2757054</v>
      </c>
      <c r="D62" s="195">
        <f t="shared" si="1"/>
        <v>2072989</v>
      </c>
      <c r="E62" s="195">
        <f t="shared" si="1"/>
        <v>5371930</v>
      </c>
      <c r="F62" s="195">
        <f t="shared" si="1"/>
        <v>3566749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1851640</v>
      </c>
      <c r="Q62" s="195">
        <f t="shared" si="1"/>
        <v>357571</v>
      </c>
      <c r="R62" s="195">
        <f t="shared" si="1"/>
        <v>36037</v>
      </c>
      <c r="S62" s="195">
        <f t="shared" si="1"/>
        <v>174841</v>
      </c>
      <c r="T62" s="195">
        <f t="shared" si="1"/>
        <v>574584</v>
      </c>
      <c r="U62" s="195">
        <f t="shared" si="1"/>
        <v>662414</v>
      </c>
      <c r="V62" s="195">
        <f t="shared" si="1"/>
        <v>0</v>
      </c>
      <c r="W62" s="195">
        <f t="shared" si="1"/>
        <v>112753</v>
      </c>
      <c r="X62" s="195">
        <f t="shared" si="1"/>
        <v>220819</v>
      </c>
      <c r="Y62" s="195">
        <f t="shared" si="1"/>
        <v>705344</v>
      </c>
      <c r="Z62" s="195">
        <f t="shared" si="1"/>
        <v>350148</v>
      </c>
      <c r="AA62" s="195">
        <f t="shared" si="1"/>
        <v>50235</v>
      </c>
      <c r="AB62" s="195">
        <f t="shared" si="1"/>
        <v>1000274</v>
      </c>
      <c r="AC62" s="195">
        <f t="shared" si="1"/>
        <v>494007</v>
      </c>
      <c r="AD62" s="195">
        <f t="shared" si="1"/>
        <v>0</v>
      </c>
      <c r="AE62" s="195">
        <f t="shared" si="1"/>
        <v>1276969</v>
      </c>
      <c r="AF62" s="195">
        <f t="shared" si="1"/>
        <v>0</v>
      </c>
      <c r="AG62" s="195">
        <f t="shared" si="1"/>
        <v>2373711</v>
      </c>
      <c r="AH62" s="195">
        <f t="shared" si="1"/>
        <v>0</v>
      </c>
      <c r="AI62" s="195">
        <f t="shared" si="1"/>
        <v>412237</v>
      </c>
      <c r="AJ62" s="195">
        <f t="shared" si="1"/>
        <v>6663869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336681</v>
      </c>
      <c r="AW62" s="195">
        <f t="shared" si="1"/>
        <v>0</v>
      </c>
      <c r="AX62" s="195">
        <f t="shared" si="1"/>
        <v>0</v>
      </c>
      <c r="AY62" s="195">
        <f>ROUND(AY47+AY48,0)</f>
        <v>557444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91025</v>
      </c>
      <c r="BD62" s="195">
        <f t="shared" si="1"/>
        <v>810229</v>
      </c>
      <c r="BE62" s="195">
        <f t="shared" si="1"/>
        <v>345713</v>
      </c>
      <c r="BF62" s="195">
        <f t="shared" si="1"/>
        <v>614909</v>
      </c>
      <c r="BG62" s="195">
        <f t="shared" si="1"/>
        <v>56220</v>
      </c>
      <c r="BH62" s="195">
        <f t="shared" si="1"/>
        <v>54688</v>
      </c>
      <c r="BI62" s="195">
        <f t="shared" si="1"/>
        <v>48438</v>
      </c>
      <c r="BJ62" s="195">
        <f t="shared" si="1"/>
        <v>980074</v>
      </c>
      <c r="BK62" s="195">
        <f t="shared" si="1"/>
        <v>3699040</v>
      </c>
      <c r="BL62" s="195">
        <f t="shared" si="1"/>
        <v>383670</v>
      </c>
      <c r="BM62" s="195">
        <f t="shared" si="1"/>
        <v>0</v>
      </c>
      <c r="BN62" s="195">
        <f t="shared" si="1"/>
        <v>188600</v>
      </c>
      <c r="BO62" s="195">
        <f t="shared" ref="BO62:CC62" si="2">ROUND(BO47+BO48,0)</f>
        <v>172514</v>
      </c>
      <c r="BP62" s="195">
        <f t="shared" si="2"/>
        <v>22739</v>
      </c>
      <c r="BQ62" s="195">
        <f t="shared" si="2"/>
        <v>0</v>
      </c>
      <c r="BR62" s="195">
        <f t="shared" si="2"/>
        <v>8856</v>
      </c>
      <c r="BS62" s="195">
        <f t="shared" si="2"/>
        <v>28429</v>
      </c>
      <c r="BT62" s="195">
        <f t="shared" si="2"/>
        <v>110707</v>
      </c>
      <c r="BU62" s="195">
        <f t="shared" si="2"/>
        <v>0</v>
      </c>
      <c r="BV62" s="195">
        <f t="shared" si="2"/>
        <v>1304384</v>
      </c>
      <c r="BW62" s="195">
        <f t="shared" si="2"/>
        <v>40197</v>
      </c>
      <c r="BX62" s="195">
        <f t="shared" si="2"/>
        <v>576317</v>
      </c>
      <c r="BY62" s="195">
        <f t="shared" si="2"/>
        <v>901302</v>
      </c>
      <c r="BZ62" s="195">
        <f t="shared" si="2"/>
        <v>0</v>
      </c>
      <c r="CA62" s="195">
        <f t="shared" si="2"/>
        <v>34447</v>
      </c>
      <c r="CB62" s="195">
        <f t="shared" si="2"/>
        <v>0</v>
      </c>
      <c r="CC62" s="195">
        <f t="shared" si="2"/>
        <v>42875</v>
      </c>
      <c r="CD62" s="247" t="s">
        <v>221</v>
      </c>
      <c r="CE62" s="195">
        <f t="shared" si="0"/>
        <v>42495673</v>
      </c>
      <c r="CF62" s="250"/>
    </row>
    <row r="63" spans="1:84" ht="12.6" customHeight="1" x14ac:dyDescent="0.25">
      <c r="A63" s="171" t="s">
        <v>236</v>
      </c>
      <c r="B63" s="175"/>
      <c r="C63" s="184">
        <v>693165</v>
      </c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569717</v>
      </c>
      <c r="S63" s="185"/>
      <c r="T63" s="185">
        <v>1598539</v>
      </c>
      <c r="U63" s="185"/>
      <c r="V63" s="185"/>
      <c r="W63" s="185"/>
      <c r="X63" s="185"/>
      <c r="Y63" s="185">
        <v>12981</v>
      </c>
      <c r="Z63" s="185"/>
      <c r="AA63" s="185"/>
      <c r="AB63" s="185"/>
      <c r="AC63" s="185">
        <v>608489</v>
      </c>
      <c r="AD63" s="185"/>
      <c r="AE63" s="185"/>
      <c r="AF63" s="185"/>
      <c r="AG63" s="185">
        <v>1524171</v>
      </c>
      <c r="AH63" s="185"/>
      <c r="AI63" s="185"/>
      <c r="AJ63" s="185">
        <v>89425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5310</v>
      </c>
      <c r="AW63" s="185"/>
      <c r="AX63" s="185"/>
      <c r="AY63" s="185"/>
      <c r="AZ63" s="185"/>
      <c r="BA63" s="185"/>
      <c r="BB63" s="185"/>
      <c r="BC63" s="185"/>
      <c r="BD63" s="185"/>
      <c r="BE63" s="185">
        <v>1756</v>
      </c>
      <c r="BF63" s="185"/>
      <c r="BG63" s="185"/>
      <c r="BH63" s="185"/>
      <c r="BI63" s="185"/>
      <c r="BJ63" s="185">
        <v>425179</v>
      </c>
      <c r="BK63" s="185">
        <v>148301</v>
      </c>
      <c r="BL63" s="185"/>
      <c r="BM63" s="185"/>
      <c r="BN63" s="185">
        <v>529186</v>
      </c>
      <c r="BO63" s="185">
        <v>670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7" t="s">
        <v>221</v>
      </c>
      <c r="CE63" s="195">
        <f t="shared" si="0"/>
        <v>6206889</v>
      </c>
      <c r="CF63" s="250"/>
    </row>
    <row r="64" spans="1:84" ht="12.6" customHeight="1" x14ac:dyDescent="0.25">
      <c r="A64" s="171" t="s">
        <v>237</v>
      </c>
      <c r="B64" s="175"/>
      <c r="C64" s="184">
        <v>1458299</v>
      </c>
      <c r="D64" s="184">
        <v>764285</v>
      </c>
      <c r="E64" s="185">
        <v>1041560</v>
      </c>
      <c r="F64" s="185">
        <v>1672453</v>
      </c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17370868</v>
      </c>
      <c r="Q64" s="185">
        <v>62167</v>
      </c>
      <c r="R64" s="185">
        <v>502868</v>
      </c>
      <c r="S64" s="185">
        <v>137829</v>
      </c>
      <c r="T64" s="185">
        <v>18422607</v>
      </c>
      <c r="U64" s="185">
        <v>2102315</v>
      </c>
      <c r="V64" s="185"/>
      <c r="W64" s="185">
        <v>86499</v>
      </c>
      <c r="X64" s="185">
        <v>300375</v>
      </c>
      <c r="Y64" s="185">
        <v>207771</v>
      </c>
      <c r="Z64" s="185">
        <v>1181628</v>
      </c>
      <c r="AA64" s="185">
        <v>236233</v>
      </c>
      <c r="AB64" s="185">
        <v>10728152</v>
      </c>
      <c r="AC64" s="185">
        <v>642708</v>
      </c>
      <c r="AD64" s="185"/>
      <c r="AE64" s="185">
        <v>94385</v>
      </c>
      <c r="AF64" s="185"/>
      <c r="AG64" s="185">
        <v>1436680</v>
      </c>
      <c r="AH64" s="185"/>
      <c r="AI64" s="185">
        <v>397277</v>
      </c>
      <c r="AJ64" s="185">
        <v>1090611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128412</v>
      </c>
      <c r="AW64" s="185"/>
      <c r="AX64" s="185"/>
      <c r="AY64" s="185">
        <v>1631033</v>
      </c>
      <c r="AZ64" s="185"/>
      <c r="BA64" s="185">
        <v>-11020</v>
      </c>
      <c r="BB64" s="185"/>
      <c r="BC64" s="185"/>
      <c r="BD64" s="185">
        <v>-253922</v>
      </c>
      <c r="BE64" s="185">
        <v>344335</v>
      </c>
      <c r="BF64" s="185">
        <v>309437</v>
      </c>
      <c r="BG64" s="185">
        <v>572</v>
      </c>
      <c r="BH64" s="185">
        <v>316825</v>
      </c>
      <c r="BI64" s="185">
        <v>312728</v>
      </c>
      <c r="BJ64" s="185">
        <v>12741</v>
      </c>
      <c r="BK64" s="185">
        <v>199891</v>
      </c>
      <c r="BL64" s="185">
        <v>24299</v>
      </c>
      <c r="BM64" s="185"/>
      <c r="BN64" s="185">
        <v>-84804</v>
      </c>
      <c r="BO64" s="185">
        <v>18192</v>
      </c>
      <c r="BP64" s="185">
        <v>24</v>
      </c>
      <c r="BQ64" s="185"/>
      <c r="BR64" s="185"/>
      <c r="BS64" s="185">
        <v>135984</v>
      </c>
      <c r="BT64" s="185">
        <v>4100</v>
      </c>
      <c r="BU64" s="185">
        <v>2519</v>
      </c>
      <c r="BV64" s="185">
        <v>4086</v>
      </c>
      <c r="BW64" s="185">
        <v>4763</v>
      </c>
      <c r="BX64" s="185">
        <v>12722</v>
      </c>
      <c r="BY64" s="185">
        <v>31870</v>
      </c>
      <c r="BZ64" s="185"/>
      <c r="CA64" s="185"/>
      <c r="CB64" s="185"/>
      <c r="CC64" s="185">
        <v>135</v>
      </c>
      <c r="CD64" s="247" t="s">
        <v>221</v>
      </c>
      <c r="CE64" s="195">
        <f t="shared" si="0"/>
        <v>63082492</v>
      </c>
      <c r="CF64" s="250"/>
    </row>
    <row r="65" spans="1:84" ht="12.6" customHeight="1" x14ac:dyDescent="0.25">
      <c r="A65" s="171" t="s">
        <v>238</v>
      </c>
      <c r="B65" s="175"/>
      <c r="C65" s="184">
        <v>1440</v>
      </c>
      <c r="D65" s="184">
        <v>960</v>
      </c>
      <c r="E65" s="184">
        <v>1960</v>
      </c>
      <c r="F65" s="184">
        <v>507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1920</v>
      </c>
      <c r="Q65" s="185">
        <v>480</v>
      </c>
      <c r="R65" s="185"/>
      <c r="S65" s="185">
        <v>480</v>
      </c>
      <c r="T65" s="185">
        <v>1888</v>
      </c>
      <c r="U65" s="185">
        <v>480</v>
      </c>
      <c r="V65" s="185"/>
      <c r="W65" s="185"/>
      <c r="X65" s="185"/>
      <c r="Y65" s="185">
        <v>480</v>
      </c>
      <c r="Z65" s="185">
        <v>35</v>
      </c>
      <c r="AA65" s="185"/>
      <c r="AB65" s="185">
        <v>680</v>
      </c>
      <c r="AC65" s="185">
        <v>480</v>
      </c>
      <c r="AD65" s="185"/>
      <c r="AE65" s="185">
        <v>1590</v>
      </c>
      <c r="AF65" s="185"/>
      <c r="AG65" s="185">
        <v>820</v>
      </c>
      <c r="AH65" s="185"/>
      <c r="AI65" s="185">
        <v>480</v>
      </c>
      <c r="AJ65" s="185">
        <v>57148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460</v>
      </c>
      <c r="AZ65" s="185"/>
      <c r="BA65" s="185"/>
      <c r="BB65" s="185"/>
      <c r="BC65" s="185">
        <v>980</v>
      </c>
      <c r="BD65" s="185">
        <v>1420</v>
      </c>
      <c r="BE65" s="185">
        <v>1919465</v>
      </c>
      <c r="BF65" s="185">
        <v>480</v>
      </c>
      <c r="BG65" s="185">
        <v>335717</v>
      </c>
      <c r="BH65" s="185"/>
      <c r="BI65" s="185"/>
      <c r="BJ65" s="185">
        <v>3840</v>
      </c>
      <c r="BK65" s="185">
        <v>8341</v>
      </c>
      <c r="BL65" s="185">
        <v>571</v>
      </c>
      <c r="BM65" s="185"/>
      <c r="BN65" s="185">
        <v>721</v>
      </c>
      <c r="BO65" s="185"/>
      <c r="BP65" s="185">
        <v>480</v>
      </c>
      <c r="BQ65" s="185"/>
      <c r="BR65" s="185"/>
      <c r="BS65" s="185">
        <v>900</v>
      </c>
      <c r="BT65" s="185">
        <v>480</v>
      </c>
      <c r="BU65" s="185"/>
      <c r="BV65" s="185">
        <v>1470</v>
      </c>
      <c r="BW65" s="185"/>
      <c r="BX65" s="185">
        <v>1125</v>
      </c>
      <c r="BY65" s="185">
        <v>1011</v>
      </c>
      <c r="BZ65" s="185"/>
      <c r="CA65" s="185"/>
      <c r="CB65" s="185"/>
      <c r="CC65" s="185">
        <v>1231</v>
      </c>
      <c r="CD65" s="247" t="s">
        <v>221</v>
      </c>
      <c r="CE65" s="195">
        <f t="shared" si="0"/>
        <v>2350520</v>
      </c>
      <c r="CF65" s="250"/>
    </row>
    <row r="66" spans="1:84" ht="12.6" customHeight="1" x14ac:dyDescent="0.25">
      <c r="A66" s="171" t="s">
        <v>239</v>
      </c>
      <c r="B66" s="175"/>
      <c r="C66" s="184">
        <v>211788</v>
      </c>
      <c r="D66" s="184">
        <v>197717</v>
      </c>
      <c r="E66" s="184">
        <v>124864</v>
      </c>
      <c r="F66" s="184">
        <v>20583</v>
      </c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645176</v>
      </c>
      <c r="Q66" s="185">
        <v>9500</v>
      </c>
      <c r="R66" s="185"/>
      <c r="S66" s="184">
        <v>1575</v>
      </c>
      <c r="T66" s="184">
        <v>68026</v>
      </c>
      <c r="U66" s="185">
        <v>8673658</v>
      </c>
      <c r="V66" s="185"/>
      <c r="W66" s="185">
        <v>5316</v>
      </c>
      <c r="X66" s="185">
        <v>13559</v>
      </c>
      <c r="Y66" s="185">
        <v>18770</v>
      </c>
      <c r="Z66" s="185">
        <v>9411</v>
      </c>
      <c r="AA66" s="185">
        <v>10334</v>
      </c>
      <c r="AB66" s="185">
        <v>321331</v>
      </c>
      <c r="AC66" s="185">
        <v>490382</v>
      </c>
      <c r="AD66" s="185"/>
      <c r="AE66" s="185">
        <v>12714</v>
      </c>
      <c r="AF66" s="185"/>
      <c r="AG66" s="185">
        <v>164475</v>
      </c>
      <c r="AH66" s="185"/>
      <c r="AI66" s="185">
        <v>151</v>
      </c>
      <c r="AJ66" s="185">
        <v>237598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5271</v>
      </c>
      <c r="AW66" s="185"/>
      <c r="AX66" s="185"/>
      <c r="AY66" s="185">
        <v>64604</v>
      </c>
      <c r="AZ66" s="185"/>
      <c r="BA66" s="185"/>
      <c r="BB66" s="185"/>
      <c r="BC66" s="185"/>
      <c r="BD66" s="185">
        <v>1645165</v>
      </c>
      <c r="BE66" s="185">
        <v>866229</v>
      </c>
      <c r="BF66" s="185">
        <v>65212</v>
      </c>
      <c r="BG66" s="185">
        <v>75537</v>
      </c>
      <c r="BH66" s="185">
        <v>528837</v>
      </c>
      <c r="BI66" s="185">
        <v>1800074</v>
      </c>
      <c r="BJ66" s="185">
        <v>95768</v>
      </c>
      <c r="BK66" s="185">
        <v>6664473</v>
      </c>
      <c r="BL66" s="185">
        <v>4938</v>
      </c>
      <c r="BM66" s="185"/>
      <c r="BN66" s="185">
        <v>-7490881</v>
      </c>
      <c r="BO66" s="185">
        <v>48561</v>
      </c>
      <c r="BP66" s="185">
        <v>8717</v>
      </c>
      <c r="BQ66" s="185"/>
      <c r="BR66" s="185"/>
      <c r="BS66" s="185">
        <v>299</v>
      </c>
      <c r="BT66" s="185">
        <v>11832</v>
      </c>
      <c r="BU66" s="185"/>
      <c r="BV66" s="185">
        <v>767722</v>
      </c>
      <c r="BW66" s="185">
        <v>75584</v>
      </c>
      <c r="BX66" s="185">
        <v>425871</v>
      </c>
      <c r="BY66" s="185">
        <v>2294</v>
      </c>
      <c r="BZ66" s="185"/>
      <c r="CA66" s="185"/>
      <c r="CB66" s="185"/>
      <c r="CC66" s="185">
        <v>468051</v>
      </c>
      <c r="CD66" s="247" t="s">
        <v>221</v>
      </c>
      <c r="CE66" s="195">
        <f t="shared" si="0"/>
        <v>17371086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413296</v>
      </c>
      <c r="D67" s="195">
        <f>ROUND(D51+D52,0)</f>
        <v>539696</v>
      </c>
      <c r="E67" s="195">
        <f t="shared" ref="E67:BP67" si="3">ROUND(E51+E52,0)</f>
        <v>185805</v>
      </c>
      <c r="F67" s="195">
        <f t="shared" si="3"/>
        <v>584782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1869267</v>
      </c>
      <c r="Q67" s="195">
        <f t="shared" si="3"/>
        <v>6375</v>
      </c>
      <c r="R67" s="195">
        <f t="shared" si="3"/>
        <v>29649</v>
      </c>
      <c r="S67" s="195">
        <f t="shared" si="3"/>
        <v>107702</v>
      </c>
      <c r="T67" s="195">
        <f t="shared" si="3"/>
        <v>78336</v>
      </c>
      <c r="U67" s="195">
        <f t="shared" si="3"/>
        <v>66250</v>
      </c>
      <c r="V67" s="195">
        <f t="shared" si="3"/>
        <v>0</v>
      </c>
      <c r="W67" s="195">
        <f t="shared" si="3"/>
        <v>345944</v>
      </c>
      <c r="X67" s="195">
        <f t="shared" si="3"/>
        <v>394428</v>
      </c>
      <c r="Y67" s="195">
        <f t="shared" si="3"/>
        <v>577344</v>
      </c>
      <c r="Z67" s="195">
        <f t="shared" si="3"/>
        <v>459175</v>
      </c>
      <c r="AA67" s="195">
        <f t="shared" si="3"/>
        <v>195936</v>
      </c>
      <c r="AB67" s="195">
        <f t="shared" si="3"/>
        <v>204651</v>
      </c>
      <c r="AC67" s="195">
        <f t="shared" si="3"/>
        <v>238003</v>
      </c>
      <c r="AD67" s="195">
        <f t="shared" si="3"/>
        <v>0</v>
      </c>
      <c r="AE67" s="195">
        <f t="shared" si="3"/>
        <v>124753</v>
      </c>
      <c r="AF67" s="195">
        <f t="shared" si="3"/>
        <v>0</v>
      </c>
      <c r="AG67" s="195">
        <f t="shared" si="3"/>
        <v>94605</v>
      </c>
      <c r="AH67" s="195">
        <f t="shared" si="3"/>
        <v>0</v>
      </c>
      <c r="AI67" s="195">
        <f t="shared" si="3"/>
        <v>22832</v>
      </c>
      <c r="AJ67" s="195">
        <f t="shared" si="3"/>
        <v>360541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18040</v>
      </c>
      <c r="AW67" s="195">
        <f t="shared" si="3"/>
        <v>0</v>
      </c>
      <c r="AX67" s="195">
        <f t="shared" si="3"/>
        <v>0</v>
      </c>
      <c r="AY67" s="195">
        <f t="shared" si="3"/>
        <v>43119</v>
      </c>
      <c r="AZ67" s="195">
        <f>ROUND(AZ51+AZ52,0)</f>
        <v>0</v>
      </c>
      <c r="BA67" s="195">
        <f>ROUND(BA51+BA52,0)</f>
        <v>1352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6174286</v>
      </c>
      <c r="BF67" s="195">
        <f t="shared" si="3"/>
        <v>6471</v>
      </c>
      <c r="BG67" s="195">
        <f t="shared" si="3"/>
        <v>125845</v>
      </c>
      <c r="BH67" s="195">
        <f t="shared" si="3"/>
        <v>121845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6652</v>
      </c>
      <c r="BM67" s="195">
        <f t="shared" si="3"/>
        <v>0</v>
      </c>
      <c r="BN67" s="195">
        <f t="shared" si="3"/>
        <v>19318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3914</v>
      </c>
      <c r="BT67" s="195">
        <f t="shared" si="4"/>
        <v>339</v>
      </c>
      <c r="BU67" s="195">
        <f t="shared" si="4"/>
        <v>751</v>
      </c>
      <c r="BV67" s="195">
        <f t="shared" si="4"/>
        <v>6537</v>
      </c>
      <c r="BW67" s="195">
        <f t="shared" si="4"/>
        <v>2512</v>
      </c>
      <c r="BX67" s="195">
        <f t="shared" si="4"/>
        <v>280</v>
      </c>
      <c r="BY67" s="195">
        <f t="shared" si="4"/>
        <v>317805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2375</v>
      </c>
      <c r="CD67" s="247" t="s">
        <v>221</v>
      </c>
      <c r="CE67" s="195">
        <f t="shared" si="0"/>
        <v>13750811</v>
      </c>
      <c r="CF67" s="250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1304788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7" t="s">
        <v>221</v>
      </c>
      <c r="CE68" s="195">
        <f t="shared" si="0"/>
        <v>1304788</v>
      </c>
      <c r="CF68" s="250"/>
    </row>
    <row r="69" spans="1:84" ht="12.6" customHeight="1" x14ac:dyDescent="0.25">
      <c r="A69" s="171" t="s">
        <v>241</v>
      </c>
      <c r="B69" s="175"/>
      <c r="C69" s="184">
        <v>289708</v>
      </c>
      <c r="D69" s="184">
        <v>220702</v>
      </c>
      <c r="E69" s="185">
        <v>397391</v>
      </c>
      <c r="F69" s="185">
        <v>79316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47262</v>
      </c>
      <c r="Q69" s="185">
        <v>573</v>
      </c>
      <c r="R69" s="224"/>
      <c r="S69" s="185">
        <v>96080</v>
      </c>
      <c r="T69" s="184">
        <v>318413</v>
      </c>
      <c r="U69" s="185">
        <v>37490</v>
      </c>
      <c r="V69" s="185"/>
      <c r="W69" s="184">
        <v>58</v>
      </c>
      <c r="X69" s="185">
        <v>-809</v>
      </c>
      <c r="Y69" s="185">
        <v>7662</v>
      </c>
      <c r="Z69" s="185">
        <v>44348</v>
      </c>
      <c r="AA69" s="185">
        <v>16857</v>
      </c>
      <c r="AB69" s="185">
        <v>-200712</v>
      </c>
      <c r="AC69" s="185">
        <v>9366</v>
      </c>
      <c r="AD69" s="185"/>
      <c r="AE69" s="185">
        <v>-2257</v>
      </c>
      <c r="AF69" s="185"/>
      <c r="AG69" s="185">
        <v>42180</v>
      </c>
      <c r="AH69" s="185"/>
      <c r="AI69" s="185">
        <v>5141</v>
      </c>
      <c r="AJ69" s="185">
        <v>-4769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10024</v>
      </c>
      <c r="AW69" s="185"/>
      <c r="AX69" s="185"/>
      <c r="AY69" s="185">
        <v>-169408</v>
      </c>
      <c r="AZ69" s="185"/>
      <c r="BA69" s="185"/>
      <c r="BB69" s="185"/>
      <c r="BC69" s="185">
        <v>180</v>
      </c>
      <c r="BD69" s="185">
        <v>-1048004</v>
      </c>
      <c r="BE69" s="185">
        <v>24851</v>
      </c>
      <c r="BF69" s="185">
        <v>5101</v>
      </c>
      <c r="BG69" s="185"/>
      <c r="BH69" s="224">
        <v>894</v>
      </c>
      <c r="BI69" s="185">
        <v>708</v>
      </c>
      <c r="BJ69" s="185">
        <v>22802</v>
      </c>
      <c r="BK69" s="185">
        <v>633245</v>
      </c>
      <c r="BL69" s="185">
        <v>18821</v>
      </c>
      <c r="BM69" s="185"/>
      <c r="BN69" s="185">
        <v>13465648</v>
      </c>
      <c r="BO69" s="185">
        <v>279</v>
      </c>
      <c r="BP69" s="185">
        <v>85711</v>
      </c>
      <c r="BQ69" s="185"/>
      <c r="BR69" s="185">
        <v>60209</v>
      </c>
      <c r="BS69" s="185">
        <v>79537</v>
      </c>
      <c r="BT69" s="185">
        <v>7983</v>
      </c>
      <c r="BU69" s="185">
        <v>374</v>
      </c>
      <c r="BV69" s="185">
        <v>14762</v>
      </c>
      <c r="BW69" s="185">
        <v>5613</v>
      </c>
      <c r="BX69" s="185">
        <v>7173</v>
      </c>
      <c r="BY69" s="185">
        <v>18682</v>
      </c>
      <c r="BZ69" s="185"/>
      <c r="CA69" s="185">
        <v>1621</v>
      </c>
      <c r="CB69" s="185"/>
      <c r="CC69" s="185">
        <v>11526</v>
      </c>
      <c r="CD69" s="188"/>
      <c r="CE69" s="195">
        <f t="shared" si="0"/>
        <v>14662332</v>
      </c>
      <c r="CF69" s="250"/>
    </row>
    <row r="70" spans="1:84" ht="12.6" customHeight="1" x14ac:dyDescent="0.25">
      <c r="A70" s="171" t="s">
        <v>242</v>
      </c>
      <c r="B70" s="175"/>
      <c r="C70" s="184"/>
      <c r="D70" s="184"/>
      <c r="E70" s="184">
        <v>250000</v>
      </c>
      <c r="F70" s="185">
        <v>15740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>
        <v>1007383</v>
      </c>
      <c r="AC70" s="185"/>
      <c r="AD70" s="185"/>
      <c r="AE70" s="185">
        <v>30</v>
      </c>
      <c r="AF70" s="185"/>
      <c r="AG70" s="185"/>
      <c r="AH70" s="185"/>
      <c r="AI70" s="185"/>
      <c r="AJ70" s="185">
        <v>22444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1476752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909508</v>
      </c>
      <c r="BL70" s="185"/>
      <c r="BM70" s="185"/>
      <c r="BN70" s="185">
        <v>2729254</v>
      </c>
      <c r="BO70" s="185"/>
      <c r="BP70" s="185"/>
      <c r="BQ70" s="185"/>
      <c r="BR70" s="185"/>
      <c r="BS70" s="185">
        <v>227861</v>
      </c>
      <c r="BT70" s="185"/>
      <c r="BU70" s="185"/>
      <c r="BV70" s="185"/>
      <c r="BW70" s="185"/>
      <c r="BX70" s="185"/>
      <c r="BY70" s="185">
        <v>30888</v>
      </c>
      <c r="BZ70" s="185"/>
      <c r="CA70" s="185"/>
      <c r="CB70" s="185"/>
      <c r="CC70" s="185"/>
      <c r="CD70" s="188"/>
      <c r="CE70" s="195">
        <f t="shared" si="0"/>
        <v>6669860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17744557</v>
      </c>
      <c r="D71" s="195">
        <f t="shared" ref="D71:AI71" si="5">SUM(D61:D69)-D70</f>
        <v>12653385</v>
      </c>
      <c r="E71" s="195">
        <f t="shared" si="5"/>
        <v>26086837</v>
      </c>
      <c r="F71" s="195">
        <f t="shared" si="5"/>
        <v>20794451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28889137</v>
      </c>
      <c r="Q71" s="195">
        <f t="shared" si="5"/>
        <v>1999116</v>
      </c>
      <c r="R71" s="195">
        <f t="shared" si="5"/>
        <v>1296066</v>
      </c>
      <c r="S71" s="195">
        <f t="shared" si="5"/>
        <v>1284120</v>
      </c>
      <c r="T71" s="195">
        <f t="shared" si="5"/>
        <v>23584253</v>
      </c>
      <c r="U71" s="195">
        <f t="shared" si="5"/>
        <v>14445392</v>
      </c>
      <c r="V71" s="195">
        <f t="shared" si="5"/>
        <v>0</v>
      </c>
      <c r="W71" s="195">
        <f t="shared" si="5"/>
        <v>1044883</v>
      </c>
      <c r="X71" s="195">
        <f t="shared" si="5"/>
        <v>1896395</v>
      </c>
      <c r="Y71" s="195">
        <f t="shared" si="5"/>
        <v>4621642</v>
      </c>
      <c r="Z71" s="195">
        <f t="shared" si="5"/>
        <v>3581465</v>
      </c>
      <c r="AA71" s="195">
        <f t="shared" si="5"/>
        <v>729891</v>
      </c>
      <c r="AB71" s="195">
        <f t="shared" si="5"/>
        <v>15433488</v>
      </c>
      <c r="AC71" s="195">
        <f t="shared" si="5"/>
        <v>4640539</v>
      </c>
      <c r="AD71" s="195">
        <f t="shared" si="5"/>
        <v>0</v>
      </c>
      <c r="AE71" s="195">
        <f t="shared" si="5"/>
        <v>6695228</v>
      </c>
      <c r="AF71" s="195">
        <f t="shared" si="5"/>
        <v>0</v>
      </c>
      <c r="AG71" s="195">
        <f t="shared" si="5"/>
        <v>15982090</v>
      </c>
      <c r="AH71" s="195">
        <f t="shared" si="5"/>
        <v>0</v>
      </c>
      <c r="AI71" s="195">
        <f t="shared" si="5"/>
        <v>2646133</v>
      </c>
      <c r="AJ71" s="195">
        <f t="shared" ref="AJ71:BO71" si="6">SUM(AJ61:AJ69)-AJ70</f>
        <v>25663994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1981346</v>
      </c>
      <c r="AW71" s="195">
        <f t="shared" si="6"/>
        <v>0</v>
      </c>
      <c r="AX71" s="195">
        <f t="shared" si="6"/>
        <v>0</v>
      </c>
      <c r="AY71" s="195">
        <f t="shared" si="6"/>
        <v>3025490</v>
      </c>
      <c r="AZ71" s="195">
        <f t="shared" si="6"/>
        <v>0</v>
      </c>
      <c r="BA71" s="195">
        <f t="shared" si="6"/>
        <v>-9668</v>
      </c>
      <c r="BB71" s="195">
        <f t="shared" si="6"/>
        <v>0</v>
      </c>
      <c r="BC71" s="195">
        <f t="shared" si="6"/>
        <v>491695</v>
      </c>
      <c r="BD71" s="195">
        <f t="shared" si="6"/>
        <v>4703166</v>
      </c>
      <c r="BE71" s="195">
        <f t="shared" si="6"/>
        <v>11175918</v>
      </c>
      <c r="BF71" s="195">
        <f t="shared" si="6"/>
        <v>3351869</v>
      </c>
      <c r="BG71" s="195">
        <f t="shared" si="6"/>
        <v>840006</v>
      </c>
      <c r="BH71" s="195">
        <f t="shared" si="6"/>
        <v>1262819</v>
      </c>
      <c r="BI71" s="195">
        <f t="shared" si="6"/>
        <v>2374432</v>
      </c>
      <c r="BJ71" s="195">
        <f t="shared" si="6"/>
        <v>5838700</v>
      </c>
      <c r="BK71" s="195">
        <f t="shared" si="6"/>
        <v>26603372</v>
      </c>
      <c r="BL71" s="195">
        <f t="shared" si="6"/>
        <v>2108445</v>
      </c>
      <c r="BM71" s="195">
        <f t="shared" si="6"/>
        <v>0</v>
      </c>
      <c r="BN71" s="195">
        <f t="shared" si="6"/>
        <v>4725569</v>
      </c>
      <c r="BO71" s="195">
        <f t="shared" si="6"/>
        <v>360803</v>
      </c>
      <c r="BP71" s="195">
        <f t="shared" ref="BP71:CC71" si="7">SUM(BP61:BP69)-BP70</f>
        <v>217475</v>
      </c>
      <c r="BQ71" s="195">
        <f t="shared" si="7"/>
        <v>0</v>
      </c>
      <c r="BR71" s="195">
        <f t="shared" si="7"/>
        <v>107935</v>
      </c>
      <c r="BS71" s="195">
        <f t="shared" si="7"/>
        <v>145978</v>
      </c>
      <c r="BT71" s="195">
        <f t="shared" si="7"/>
        <v>620592</v>
      </c>
      <c r="BU71" s="195">
        <f t="shared" si="7"/>
        <v>3644</v>
      </c>
      <c r="BV71" s="195">
        <f t="shared" si="7"/>
        <v>7819965</v>
      </c>
      <c r="BW71" s="195">
        <f t="shared" si="7"/>
        <v>305094</v>
      </c>
      <c r="BX71" s="195">
        <f t="shared" si="7"/>
        <v>3545035</v>
      </c>
      <c r="BY71" s="195">
        <f t="shared" si="7"/>
        <v>5192904</v>
      </c>
      <c r="BZ71" s="195">
        <f t="shared" si="7"/>
        <v>0</v>
      </c>
      <c r="CA71" s="195">
        <f t="shared" si="7"/>
        <v>187257</v>
      </c>
      <c r="CB71" s="195">
        <f t="shared" si="7"/>
        <v>0</v>
      </c>
      <c r="CC71" s="195">
        <f t="shared" si="7"/>
        <v>714299</v>
      </c>
      <c r="CD71" s="243">
        <f>CD69-CD70</f>
        <v>0</v>
      </c>
      <c r="CE71" s="195">
        <f>SUM(CE61:CE69)-CE70</f>
        <v>319407202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188"/>
      <c r="CF72" s="250"/>
    </row>
    <row r="73" spans="1:84" ht="12.6" customHeight="1" x14ac:dyDescent="0.25">
      <c r="A73" s="171" t="s">
        <v>245</v>
      </c>
      <c r="B73" s="175"/>
      <c r="C73" s="184">
        <v>65793614</v>
      </c>
      <c r="D73" s="184">
        <v>55211843</v>
      </c>
      <c r="E73" s="185">
        <v>47808471</v>
      </c>
      <c r="F73" s="185">
        <v>64165103</v>
      </c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58590874</v>
      </c>
      <c r="Q73" s="185">
        <v>7004910</v>
      </c>
      <c r="R73" s="185">
        <v>12488118</v>
      </c>
      <c r="S73" s="185"/>
      <c r="T73" s="185">
        <v>1166848</v>
      </c>
      <c r="U73" s="185">
        <v>40660168</v>
      </c>
      <c r="V73" s="185"/>
      <c r="W73" s="185">
        <v>3806458</v>
      </c>
      <c r="X73" s="185">
        <v>14746014</v>
      </c>
      <c r="Y73" s="185">
        <v>5983724</v>
      </c>
      <c r="Z73" s="185">
        <v>3670700</v>
      </c>
      <c r="AA73" s="185">
        <v>934191</v>
      </c>
      <c r="AB73" s="185">
        <v>58010700</v>
      </c>
      <c r="AC73" s="185">
        <v>27006814</v>
      </c>
      <c r="AD73" s="185"/>
      <c r="AE73" s="185">
        <v>11268908</v>
      </c>
      <c r="AF73" s="185"/>
      <c r="AG73" s="185">
        <v>35950695</v>
      </c>
      <c r="AH73" s="185"/>
      <c r="AI73" s="185">
        <v>1637280</v>
      </c>
      <c r="AJ73" s="185">
        <v>11545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565460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ref="CE73:CE80" si="8">SUM(C73:CD73)</f>
        <v>516482438</v>
      </c>
      <c r="CF73" s="250"/>
    </row>
    <row r="74" spans="1:84" ht="12.6" customHeight="1" x14ac:dyDescent="0.25">
      <c r="A74" s="171" t="s">
        <v>246</v>
      </c>
      <c r="B74" s="175"/>
      <c r="C74" s="184">
        <v>343639</v>
      </c>
      <c r="D74" s="184">
        <v>3084384</v>
      </c>
      <c r="E74" s="185">
        <v>16842934</v>
      </c>
      <c r="F74" s="185">
        <v>6095193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49983912</v>
      </c>
      <c r="Q74" s="185">
        <v>6900139</v>
      </c>
      <c r="R74" s="185">
        <v>12711992</v>
      </c>
      <c r="S74" s="185"/>
      <c r="T74" s="185">
        <v>58230726</v>
      </c>
      <c r="U74" s="185">
        <v>33621377</v>
      </c>
      <c r="V74" s="185"/>
      <c r="W74" s="185">
        <v>10533204</v>
      </c>
      <c r="X74" s="185">
        <v>41088733</v>
      </c>
      <c r="Y74" s="185">
        <v>22990127</v>
      </c>
      <c r="Z74" s="185">
        <v>17225403</v>
      </c>
      <c r="AA74" s="185">
        <v>4265852</v>
      </c>
      <c r="AB74" s="185">
        <v>25041472</v>
      </c>
      <c r="AC74" s="185">
        <v>12580477</v>
      </c>
      <c r="AD74" s="185"/>
      <c r="AE74" s="185">
        <v>9956990</v>
      </c>
      <c r="AF74" s="185"/>
      <c r="AG74" s="185">
        <v>124301882</v>
      </c>
      <c r="AH74" s="185"/>
      <c r="AI74" s="185">
        <v>7430225</v>
      </c>
      <c r="AJ74" s="185">
        <v>29044753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3300286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495573700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66137253</v>
      </c>
      <c r="D75" s="195">
        <f t="shared" si="9"/>
        <v>58296227</v>
      </c>
      <c r="E75" s="195">
        <f t="shared" si="9"/>
        <v>64651405</v>
      </c>
      <c r="F75" s="195">
        <f t="shared" si="9"/>
        <v>70260296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108574786</v>
      </c>
      <c r="Q75" s="195">
        <f t="shared" si="9"/>
        <v>13905049</v>
      </c>
      <c r="R75" s="195">
        <f t="shared" si="9"/>
        <v>25200110</v>
      </c>
      <c r="S75" s="195">
        <f t="shared" si="9"/>
        <v>0</v>
      </c>
      <c r="T75" s="195">
        <f t="shared" si="9"/>
        <v>59397574</v>
      </c>
      <c r="U75" s="195">
        <f t="shared" si="9"/>
        <v>74281545</v>
      </c>
      <c r="V75" s="195">
        <f t="shared" si="9"/>
        <v>0</v>
      </c>
      <c r="W75" s="195">
        <f t="shared" si="9"/>
        <v>14339662</v>
      </c>
      <c r="X75" s="195">
        <f t="shared" si="9"/>
        <v>55834747</v>
      </c>
      <c r="Y75" s="195">
        <f t="shared" si="9"/>
        <v>28973851</v>
      </c>
      <c r="Z75" s="195">
        <f t="shared" si="9"/>
        <v>20896103</v>
      </c>
      <c r="AA75" s="195">
        <f t="shared" si="9"/>
        <v>5200043</v>
      </c>
      <c r="AB75" s="195">
        <f t="shared" si="9"/>
        <v>83052172</v>
      </c>
      <c r="AC75" s="195">
        <f t="shared" si="9"/>
        <v>39587291</v>
      </c>
      <c r="AD75" s="195">
        <f t="shared" si="9"/>
        <v>0</v>
      </c>
      <c r="AE75" s="195">
        <f t="shared" si="9"/>
        <v>21225898</v>
      </c>
      <c r="AF75" s="195">
        <f t="shared" si="9"/>
        <v>0</v>
      </c>
      <c r="AG75" s="195">
        <f t="shared" si="9"/>
        <v>160252577</v>
      </c>
      <c r="AH75" s="195">
        <f t="shared" si="9"/>
        <v>0</v>
      </c>
      <c r="AI75" s="195">
        <f t="shared" si="9"/>
        <v>9067505</v>
      </c>
      <c r="AJ75" s="195">
        <f t="shared" si="9"/>
        <v>29056298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3865746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1012056138</v>
      </c>
      <c r="CF75" s="250"/>
    </row>
    <row r="76" spans="1:84" ht="12.6" customHeight="1" x14ac:dyDescent="0.25">
      <c r="A76" s="171" t="s">
        <v>248</v>
      </c>
      <c r="B76" s="175"/>
      <c r="C76" s="184">
        <v>36803</v>
      </c>
      <c r="D76" s="184">
        <v>44751</v>
      </c>
      <c r="E76" s="185">
        <v>60565</v>
      </c>
      <c r="F76" s="185">
        <v>50361</v>
      </c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53561</v>
      </c>
      <c r="Q76" s="185">
        <v>8299</v>
      </c>
      <c r="R76" s="185">
        <v>811</v>
      </c>
      <c r="S76" s="185">
        <v>11225</v>
      </c>
      <c r="T76" s="185">
        <v>7528</v>
      </c>
      <c r="U76" s="185">
        <v>8690</v>
      </c>
      <c r="V76" s="185"/>
      <c r="W76" s="185">
        <v>1199</v>
      </c>
      <c r="X76" s="185">
        <v>2705</v>
      </c>
      <c r="Y76" s="185">
        <v>25072</v>
      </c>
      <c r="Z76" s="185">
        <v>19537</v>
      </c>
      <c r="AA76" s="185">
        <v>856</v>
      </c>
      <c r="AB76" s="185">
        <v>8057</v>
      </c>
      <c r="AC76" s="185">
        <v>3076</v>
      </c>
      <c r="AD76" s="185"/>
      <c r="AE76" s="185">
        <v>12895</v>
      </c>
      <c r="AF76" s="185"/>
      <c r="AG76" s="185">
        <v>27326</v>
      </c>
      <c r="AH76" s="185"/>
      <c r="AI76" s="185">
        <v>18359</v>
      </c>
      <c r="AJ76" s="185">
        <v>49267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14535</v>
      </c>
      <c r="AW76" s="185"/>
      <c r="AX76" s="185"/>
      <c r="AY76" s="185">
        <v>21687</v>
      </c>
      <c r="AZ76" s="185"/>
      <c r="BA76" s="185">
        <v>3598</v>
      </c>
      <c r="BB76" s="185"/>
      <c r="BC76" s="185"/>
      <c r="BD76" s="185"/>
      <c r="BE76" s="185">
        <v>59003</v>
      </c>
      <c r="BF76" s="185">
        <v>4063</v>
      </c>
      <c r="BG76" s="185">
        <v>4067</v>
      </c>
      <c r="BH76" s="185">
        <v>1182</v>
      </c>
      <c r="BI76" s="185"/>
      <c r="BJ76" s="185"/>
      <c r="BK76" s="185">
        <v>698</v>
      </c>
      <c r="BL76" s="185">
        <v>2952</v>
      </c>
      <c r="BM76" s="185"/>
      <c r="BN76" s="185">
        <v>1421</v>
      </c>
      <c r="BO76" s="185">
        <v>333</v>
      </c>
      <c r="BP76" s="185"/>
      <c r="BQ76" s="185"/>
      <c r="BR76" s="185">
        <v>109</v>
      </c>
      <c r="BS76" s="185">
        <v>63070</v>
      </c>
      <c r="BT76" s="185">
        <v>1244</v>
      </c>
      <c r="BU76" s="185"/>
      <c r="BV76" s="185">
        <v>2601</v>
      </c>
      <c r="BW76" s="185">
        <v>1028</v>
      </c>
      <c r="BX76" s="185">
        <v>238</v>
      </c>
      <c r="BY76" s="185">
        <v>2080</v>
      </c>
      <c r="BZ76" s="185"/>
      <c r="CA76" s="185">
        <v>85</v>
      </c>
      <c r="CB76" s="185"/>
      <c r="CC76" s="185">
        <v>206</v>
      </c>
      <c r="CD76" s="247" t="s">
        <v>221</v>
      </c>
      <c r="CE76" s="195">
        <f t="shared" si="8"/>
        <v>635143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27323</v>
      </c>
      <c r="D77" s="184">
        <v>44139</v>
      </c>
      <c r="E77" s="184">
        <v>95658</v>
      </c>
      <c r="F77" s="184">
        <v>38904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>
        <v>284</v>
      </c>
      <c r="U77" s="184"/>
      <c r="V77" s="184"/>
      <c r="W77" s="184"/>
      <c r="X77" s="184"/>
      <c r="Y77" s="184">
        <v>68</v>
      </c>
      <c r="Z77" s="184"/>
      <c r="AA77" s="184"/>
      <c r="AB77" s="184"/>
      <c r="AC77" s="184"/>
      <c r="AD77" s="184"/>
      <c r="AE77" s="184"/>
      <c r="AF77" s="184"/>
      <c r="AG77" s="184">
        <v>4848</v>
      </c>
      <c r="AH77" s="184"/>
      <c r="AI77" s="184">
        <v>136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211360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13164</v>
      </c>
      <c r="D78" s="184">
        <v>11182</v>
      </c>
      <c r="E78" s="184">
        <v>17901</v>
      </c>
      <c r="F78" s="184">
        <v>18225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2634</v>
      </c>
      <c r="Q78" s="184">
        <v>782</v>
      </c>
      <c r="R78" s="184">
        <v>15</v>
      </c>
      <c r="S78" s="184">
        <v>747</v>
      </c>
      <c r="T78" s="184">
        <v>379</v>
      </c>
      <c r="U78" s="184">
        <v>745</v>
      </c>
      <c r="V78" s="184"/>
      <c r="W78" s="184">
        <v>87</v>
      </c>
      <c r="X78" s="184">
        <v>256</v>
      </c>
      <c r="Y78" s="184">
        <v>1579</v>
      </c>
      <c r="Z78" s="184">
        <v>1082</v>
      </c>
      <c r="AA78" s="184">
        <v>180</v>
      </c>
      <c r="AB78" s="184">
        <v>945</v>
      </c>
      <c r="AC78" s="184">
        <v>374</v>
      </c>
      <c r="AD78" s="184"/>
      <c r="AE78" s="184">
        <v>1563</v>
      </c>
      <c r="AF78" s="184"/>
      <c r="AG78" s="184">
        <v>14266</v>
      </c>
      <c r="AH78" s="184"/>
      <c r="AI78" s="184">
        <v>5815</v>
      </c>
      <c r="AJ78" s="184">
        <v>2960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310</v>
      </c>
      <c r="AW78" s="184"/>
      <c r="AX78" s="247" t="s">
        <v>221</v>
      </c>
      <c r="AY78" s="247" t="s">
        <v>221</v>
      </c>
      <c r="AZ78" s="247" t="s">
        <v>221</v>
      </c>
      <c r="BA78" s="184">
        <v>5654</v>
      </c>
      <c r="BB78" s="184"/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5</v>
      </c>
      <c r="BI78" s="184"/>
      <c r="BJ78" s="247" t="s">
        <v>221</v>
      </c>
      <c r="BK78" s="184"/>
      <c r="BL78" s="184">
        <v>45</v>
      </c>
      <c r="BM78" s="184"/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78</v>
      </c>
      <c r="BT78" s="184">
        <v>15</v>
      </c>
      <c r="BU78" s="184">
        <v>15</v>
      </c>
      <c r="BV78" s="184">
        <v>374</v>
      </c>
      <c r="BW78" s="184">
        <v>31</v>
      </c>
      <c r="BX78" s="184">
        <v>52</v>
      </c>
      <c r="BY78" s="184">
        <v>15</v>
      </c>
      <c r="BZ78" s="184"/>
      <c r="CA78" s="184"/>
      <c r="CB78" s="184"/>
      <c r="CC78" s="247" t="s">
        <v>221</v>
      </c>
      <c r="CD78" s="247" t="s">
        <v>221</v>
      </c>
      <c r="CE78" s="195">
        <f t="shared" si="8"/>
        <v>101475</v>
      </c>
      <c r="CF78" s="195"/>
    </row>
    <row r="79" spans="1:84" ht="12.6" customHeight="1" x14ac:dyDescent="0.25">
      <c r="A79" s="171" t="s">
        <v>251</v>
      </c>
      <c r="B79" s="175"/>
      <c r="C79" s="225">
        <v>141509</v>
      </c>
      <c r="D79" s="225">
        <v>178279</v>
      </c>
      <c r="E79" s="184">
        <v>247961</v>
      </c>
      <c r="F79" s="184">
        <v>299512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130918</v>
      </c>
      <c r="Q79" s="184">
        <v>16268</v>
      </c>
      <c r="R79" s="184"/>
      <c r="S79" s="184"/>
      <c r="T79" s="184">
        <v>20211</v>
      </c>
      <c r="U79" s="184">
        <v>175</v>
      </c>
      <c r="V79" s="184"/>
      <c r="W79" s="184"/>
      <c r="X79" s="184"/>
      <c r="Y79" s="184">
        <v>98224</v>
      </c>
      <c r="Z79" s="184">
        <v>13288</v>
      </c>
      <c r="AA79" s="184"/>
      <c r="AB79" s="184"/>
      <c r="AC79" s="184">
        <v>6853</v>
      </c>
      <c r="AD79" s="184"/>
      <c r="AE79" s="184">
        <v>13595</v>
      </c>
      <c r="AF79" s="184"/>
      <c r="AG79" s="184">
        <v>386481</v>
      </c>
      <c r="AH79" s="184"/>
      <c r="AI79" s="184">
        <v>45386</v>
      </c>
      <c r="AJ79" s="184">
        <v>25901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674</v>
      </c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1625235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96.57</v>
      </c>
      <c r="D80" s="187">
        <v>71.040000000000006</v>
      </c>
      <c r="E80" s="187">
        <v>90.25</v>
      </c>
      <c r="F80" s="187">
        <v>106.25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35.93</v>
      </c>
      <c r="Q80" s="187">
        <v>11.85</v>
      </c>
      <c r="R80" s="187"/>
      <c r="S80" s="187"/>
      <c r="T80" s="187">
        <v>14.93</v>
      </c>
      <c r="U80" s="187"/>
      <c r="V80" s="187"/>
      <c r="W80" s="187">
        <v>0.18</v>
      </c>
      <c r="X80" s="187">
        <v>0.12</v>
      </c>
      <c r="Y80" s="187">
        <v>1.54</v>
      </c>
      <c r="Z80" s="187">
        <v>4.6500000000000004</v>
      </c>
      <c r="AA80" s="187">
        <v>0.01</v>
      </c>
      <c r="AB80" s="187"/>
      <c r="AC80" s="187"/>
      <c r="AD80" s="187"/>
      <c r="AE80" s="187"/>
      <c r="AF80" s="187"/>
      <c r="AG80" s="187">
        <v>80.209999999999994</v>
      </c>
      <c r="AH80" s="187"/>
      <c r="AI80" s="187">
        <v>16.03</v>
      </c>
      <c r="AJ80" s="187">
        <v>11.42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6.08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547.06000000000006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1265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1275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68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8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1272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1273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3" t="s">
        <v>1270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83" t="s">
        <v>1271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15290</v>
      </c>
      <c r="D111" s="174">
        <v>57117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3450</v>
      </c>
      <c r="D114" s="174">
        <v>5512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211</v>
      </c>
    </row>
    <row r="128" spans="1:5" ht="12.6" customHeight="1" x14ac:dyDescent="0.25">
      <c r="A128" s="173" t="s">
        <v>292</v>
      </c>
      <c r="B128" s="172" t="s">
        <v>256</v>
      </c>
      <c r="C128" s="189">
        <v>220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6275</v>
      </c>
      <c r="C138" s="189">
        <v>3524</v>
      </c>
      <c r="D138" s="174">
        <v>5491</v>
      </c>
      <c r="E138" s="175">
        <f>SUM(B138:D138)</f>
        <v>15290</v>
      </c>
    </row>
    <row r="139" spans="1:6" ht="12.6" customHeight="1" x14ac:dyDescent="0.25">
      <c r="A139" s="173" t="s">
        <v>215</v>
      </c>
      <c r="B139" s="174">
        <v>26862</v>
      </c>
      <c r="C139" s="189">
        <v>13228</v>
      </c>
      <c r="D139" s="174">
        <v>17027</v>
      </c>
      <c r="E139" s="175">
        <f>SUM(B139:D139)</f>
        <v>57117</v>
      </c>
    </row>
    <row r="140" spans="1:6" ht="12.6" customHeight="1" x14ac:dyDescent="0.25">
      <c r="A140" s="173" t="s">
        <v>298</v>
      </c>
      <c r="B140" s="174">
        <v>100116</v>
      </c>
      <c r="C140" s="174">
        <v>72455</v>
      </c>
      <c r="D140" s="174">
        <v>103159</v>
      </c>
      <c r="E140" s="175">
        <f>SUM(B140:D140)</f>
        <v>275730</v>
      </c>
    </row>
    <row r="141" spans="1:6" ht="12.6" customHeight="1" x14ac:dyDescent="0.25">
      <c r="A141" s="173" t="s">
        <v>245</v>
      </c>
      <c r="B141" s="174">
        <v>260974182</v>
      </c>
      <c r="C141" s="189">
        <v>101749668</v>
      </c>
      <c r="D141" s="174">
        <v>153758588</v>
      </c>
      <c r="E141" s="175">
        <f>SUM(B141:D141)</f>
        <v>516482438</v>
      </c>
      <c r="F141" s="199"/>
    </row>
    <row r="142" spans="1:6" ht="12.6" customHeight="1" x14ac:dyDescent="0.25">
      <c r="A142" s="173" t="s">
        <v>246</v>
      </c>
      <c r="B142" s="174">
        <v>171509784</v>
      </c>
      <c r="C142" s="189">
        <v>114598153</v>
      </c>
      <c r="D142" s="174">
        <v>209465761</v>
      </c>
      <c r="E142" s="175">
        <f>SUM(B142:D142)</f>
        <v>495573698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11283185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256185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974178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21526112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8714564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-258548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42495676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v>1304788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750215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2055003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v>2012545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322795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2335340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>
        <v>52121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12869165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12921286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10308971</v>
      </c>
      <c r="C195" s="189">
        <v>60207</v>
      </c>
      <c r="D195" s="174"/>
      <c r="E195" s="175">
        <f t="shared" ref="E195:E203" si="10">SUM(B195:C195)-D195</f>
        <v>10369178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244384440</v>
      </c>
      <c r="C197" s="189">
        <v>2055639</v>
      </c>
      <c r="D197" s="174">
        <v>646989</v>
      </c>
      <c r="E197" s="175">
        <f t="shared" si="10"/>
        <v>245793090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88348217</v>
      </c>
      <c r="C200" s="189">
        <v>6009334</v>
      </c>
      <c r="D200" s="174">
        <v>3820617</v>
      </c>
      <c r="E200" s="175">
        <f t="shared" si="10"/>
        <v>90536934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936354</v>
      </c>
      <c r="C203" s="189">
        <v>7661345</v>
      </c>
      <c r="D203" s="174">
        <v>8116224</v>
      </c>
      <c r="E203" s="175">
        <f t="shared" si="10"/>
        <v>481475</v>
      </c>
    </row>
    <row r="204" spans="1:8" ht="12.6" customHeight="1" x14ac:dyDescent="0.25">
      <c r="A204" s="173" t="s">
        <v>203</v>
      </c>
      <c r="B204" s="175">
        <f>SUM(B195:B203)</f>
        <v>343977982</v>
      </c>
      <c r="C204" s="191">
        <f>SUM(C195:C203)</f>
        <v>15786525</v>
      </c>
      <c r="D204" s="175">
        <f>SUM(D195:D203)</f>
        <v>12583830</v>
      </c>
      <c r="E204" s="175">
        <f>SUM(E195:E203)</f>
        <v>347180677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21099</v>
      </c>
      <c r="C209" s="189">
        <v>12216</v>
      </c>
      <c r="D209" s="174"/>
      <c r="E209" s="175">
        <f t="shared" ref="E209:E216" si="11">SUM(B209:C209)-D209</f>
        <v>33315</v>
      </c>
      <c r="H209" s="257"/>
    </row>
    <row r="210" spans="1:8" ht="12.6" customHeight="1" x14ac:dyDescent="0.25">
      <c r="A210" s="173" t="s">
        <v>334</v>
      </c>
      <c r="B210" s="174">
        <v>106678185</v>
      </c>
      <c r="C210" s="189">
        <v>7790225</v>
      </c>
      <c r="D210" s="174">
        <v>559821</v>
      </c>
      <c r="E210" s="175">
        <f t="shared" si="11"/>
        <v>113908589</v>
      </c>
      <c r="H210" s="257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7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7"/>
    </row>
    <row r="213" spans="1:8" ht="12.6" customHeight="1" x14ac:dyDescent="0.25">
      <c r="A213" s="173" t="s">
        <v>337</v>
      </c>
      <c r="B213" s="174">
        <v>64808908</v>
      </c>
      <c r="C213" s="189">
        <v>6624649</v>
      </c>
      <c r="D213" s="174">
        <v>3761509</v>
      </c>
      <c r="E213" s="175">
        <f t="shared" si="11"/>
        <v>67672048</v>
      </c>
      <c r="H213" s="257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171508192</v>
      </c>
      <c r="C217" s="191">
        <f>SUM(C208:C216)</f>
        <v>14427090</v>
      </c>
      <c r="D217" s="175">
        <f>SUM(D208:D216)</f>
        <v>4321330</v>
      </c>
      <c r="E217" s="175">
        <f>SUM(E208:E216)</f>
        <v>181613952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6285555</v>
      </c>
      <c r="D221" s="172">
        <f>C221</f>
        <v>6285555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311304837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171702169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136321981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619328987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7377820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12900192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20278012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645892554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140000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113962000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73105000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918000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5256000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2807000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651000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50629000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10369000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245793000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90537000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481000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347180000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181614000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165566000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>
        <v>3203000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238973000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242176000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458371000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5736000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19805000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25541000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10365000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10365000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10365000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422465000</v>
      </c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458371000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458371000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516482438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495573698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1012056136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6285555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v>619328987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20278012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645892554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366163582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6669860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6669860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372833442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164852470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42495675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6206886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63082494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2350522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17371087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13750812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1304788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2335341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12921287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3065072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329736434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43097008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4615187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47712195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47712195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Legacy SalmonCreek Medical Center   H-0     FYE 03/31/2018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15290</v>
      </c>
      <c r="C414" s="194">
        <f>E138</f>
        <v>15290</v>
      </c>
      <c r="D414" s="179"/>
    </row>
    <row r="415" spans="1:5" ht="12.6" customHeight="1" x14ac:dyDescent="0.25">
      <c r="A415" s="179" t="s">
        <v>464</v>
      </c>
      <c r="B415" s="179">
        <f>D111</f>
        <v>57117</v>
      </c>
      <c r="C415" s="179">
        <f>E139</f>
        <v>57117</v>
      </c>
      <c r="D415" s="194">
        <f>SUM(C59:H59)+N59</f>
        <v>59429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3450</v>
      </c>
    </row>
    <row r="424" spans="1:7" ht="12.6" customHeight="1" x14ac:dyDescent="0.25">
      <c r="A424" s="179" t="s">
        <v>1244</v>
      </c>
      <c r="B424" s="179">
        <f>D114</f>
        <v>5512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164852470</v>
      </c>
      <c r="C427" s="179">
        <f t="shared" ref="C427:C434" si="13">CE61</f>
        <v>164852471</v>
      </c>
      <c r="D427" s="179"/>
    </row>
    <row r="428" spans="1:7" ht="12.6" customHeight="1" x14ac:dyDescent="0.25">
      <c r="A428" s="179" t="s">
        <v>3</v>
      </c>
      <c r="B428" s="179">
        <f t="shared" si="12"/>
        <v>42495675</v>
      </c>
      <c r="C428" s="179">
        <f t="shared" si="13"/>
        <v>42495673</v>
      </c>
      <c r="D428" s="179">
        <f>D173</f>
        <v>42495676</v>
      </c>
    </row>
    <row r="429" spans="1:7" ht="12.6" customHeight="1" x14ac:dyDescent="0.25">
      <c r="A429" s="179" t="s">
        <v>236</v>
      </c>
      <c r="B429" s="179">
        <f t="shared" si="12"/>
        <v>6206886</v>
      </c>
      <c r="C429" s="179">
        <f t="shared" si="13"/>
        <v>6206889</v>
      </c>
      <c r="D429" s="179"/>
    </row>
    <row r="430" spans="1:7" ht="12.6" customHeight="1" x14ac:dyDescent="0.25">
      <c r="A430" s="179" t="s">
        <v>237</v>
      </c>
      <c r="B430" s="179">
        <f t="shared" si="12"/>
        <v>63082494</v>
      </c>
      <c r="C430" s="179">
        <f t="shared" si="13"/>
        <v>63082492</v>
      </c>
      <c r="D430" s="179"/>
    </row>
    <row r="431" spans="1:7" ht="12.6" customHeight="1" x14ac:dyDescent="0.25">
      <c r="A431" s="179" t="s">
        <v>444</v>
      </c>
      <c r="B431" s="179">
        <f t="shared" si="12"/>
        <v>2350522</v>
      </c>
      <c r="C431" s="179">
        <f t="shared" si="13"/>
        <v>2350520</v>
      </c>
      <c r="D431" s="179"/>
    </row>
    <row r="432" spans="1:7" ht="12.6" customHeight="1" x14ac:dyDescent="0.25">
      <c r="A432" s="179" t="s">
        <v>445</v>
      </c>
      <c r="B432" s="179">
        <f t="shared" si="12"/>
        <v>17371087</v>
      </c>
      <c r="C432" s="179">
        <f t="shared" si="13"/>
        <v>17371086</v>
      </c>
      <c r="D432" s="179"/>
    </row>
    <row r="433" spans="1:7" ht="12.6" customHeight="1" x14ac:dyDescent="0.25">
      <c r="A433" s="179" t="s">
        <v>6</v>
      </c>
      <c r="B433" s="179">
        <f t="shared" si="12"/>
        <v>13750812</v>
      </c>
      <c r="C433" s="179">
        <f t="shared" si="13"/>
        <v>13750811</v>
      </c>
      <c r="D433" s="179">
        <f>C217</f>
        <v>14427090</v>
      </c>
    </row>
    <row r="434" spans="1:7" ht="12.6" customHeight="1" x14ac:dyDescent="0.25">
      <c r="A434" s="179" t="s">
        <v>474</v>
      </c>
      <c r="B434" s="179">
        <f t="shared" si="12"/>
        <v>1304788</v>
      </c>
      <c r="C434" s="179">
        <f t="shared" si="13"/>
        <v>1304788</v>
      </c>
      <c r="D434" s="179">
        <f>D177</f>
        <v>2055003</v>
      </c>
    </row>
    <row r="435" spans="1:7" ht="12.6" customHeight="1" x14ac:dyDescent="0.25">
      <c r="A435" s="179" t="s">
        <v>447</v>
      </c>
      <c r="B435" s="179">
        <f t="shared" si="12"/>
        <v>2335341</v>
      </c>
      <c r="C435" s="179"/>
      <c r="D435" s="179">
        <f>D181</f>
        <v>2335340</v>
      </c>
    </row>
    <row r="436" spans="1:7" ht="12.6" customHeight="1" x14ac:dyDescent="0.25">
      <c r="A436" s="179" t="s">
        <v>475</v>
      </c>
      <c r="B436" s="179">
        <f t="shared" si="12"/>
        <v>12921287</v>
      </c>
      <c r="C436" s="179"/>
      <c r="D436" s="179">
        <f>D186</f>
        <v>12921286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15256628</v>
      </c>
      <c r="C438" s="194">
        <f>CD69</f>
        <v>0</v>
      </c>
      <c r="D438" s="194">
        <f>D181+D186+D190</f>
        <v>15256626</v>
      </c>
    </row>
    <row r="439" spans="1:7" ht="12.6" customHeight="1" x14ac:dyDescent="0.25">
      <c r="A439" s="179" t="s">
        <v>451</v>
      </c>
      <c r="B439" s="194">
        <f>C389</f>
        <v>3065072</v>
      </c>
      <c r="C439" s="194">
        <f>SUM(C69:CC69)</f>
        <v>14662332</v>
      </c>
      <c r="D439" s="179"/>
    </row>
    <row r="440" spans="1:7" ht="12.6" customHeight="1" x14ac:dyDescent="0.25">
      <c r="A440" s="179" t="s">
        <v>477</v>
      </c>
      <c r="B440" s="194">
        <f>B438+B439</f>
        <v>18321700</v>
      </c>
      <c r="C440" s="194">
        <f>CE69</f>
        <v>14662332</v>
      </c>
      <c r="D440" s="179"/>
    </row>
    <row r="441" spans="1:7" ht="12.6" customHeight="1" x14ac:dyDescent="0.25">
      <c r="A441" s="179" t="s">
        <v>478</v>
      </c>
      <c r="B441" s="179">
        <f>D390</f>
        <v>329736434</v>
      </c>
      <c r="C441" s="179">
        <f>SUM(C427:C437)+C440</f>
        <v>326077062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6285555</v>
      </c>
      <c r="C444" s="179">
        <f>C363</f>
        <v>6285555</v>
      </c>
      <c r="D444" s="179"/>
    </row>
    <row r="445" spans="1:7" ht="12.6" customHeight="1" x14ac:dyDescent="0.25">
      <c r="A445" s="179" t="s">
        <v>343</v>
      </c>
      <c r="B445" s="179">
        <f>D229</f>
        <v>619328987</v>
      </c>
      <c r="C445" s="179">
        <f>C364</f>
        <v>619328987</v>
      </c>
      <c r="D445" s="179"/>
    </row>
    <row r="446" spans="1:7" ht="12.6" customHeight="1" x14ac:dyDescent="0.25">
      <c r="A446" s="179" t="s">
        <v>351</v>
      </c>
      <c r="B446" s="179">
        <f>D236</f>
        <v>20278012</v>
      </c>
      <c r="C446" s="179">
        <f>C365</f>
        <v>20278012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645892554</v>
      </c>
      <c r="C448" s="179">
        <f>D367</f>
        <v>645892554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7377820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12900192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6669860</v>
      </c>
      <c r="C458" s="194">
        <f>CE70</f>
        <v>6669860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516482438</v>
      </c>
      <c r="C463" s="194">
        <f>CE73</f>
        <v>516482438</v>
      </c>
      <c r="D463" s="194">
        <f>E141+E147+E153</f>
        <v>516482438</v>
      </c>
    </row>
    <row r="464" spans="1:7" ht="12.6" customHeight="1" x14ac:dyDescent="0.25">
      <c r="A464" s="179" t="s">
        <v>246</v>
      </c>
      <c r="B464" s="194">
        <f>C360</f>
        <v>495573698</v>
      </c>
      <c r="C464" s="194">
        <f>CE74</f>
        <v>495573700</v>
      </c>
      <c r="D464" s="194">
        <f>E142+E148+E154</f>
        <v>495573698</v>
      </c>
    </row>
    <row r="465" spans="1:7" ht="12.6" customHeight="1" x14ac:dyDescent="0.25">
      <c r="A465" s="179" t="s">
        <v>247</v>
      </c>
      <c r="B465" s="194">
        <f>D361</f>
        <v>1012056136</v>
      </c>
      <c r="C465" s="194">
        <f>CE75</f>
        <v>1012056138</v>
      </c>
      <c r="D465" s="194">
        <f>D463+D464</f>
        <v>1012056136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10369000</v>
      </c>
      <c r="C468" s="179">
        <f>E195</f>
        <v>10369178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245793000</v>
      </c>
      <c r="C470" s="179">
        <f>E197</f>
        <v>245793090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90537000</v>
      </c>
      <c r="C473" s="179">
        <f>SUM(E200:E201)</f>
        <v>90536934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481000</v>
      </c>
      <c r="C475" s="179">
        <f>E203</f>
        <v>481475</v>
      </c>
      <c r="D475" s="179"/>
    </row>
    <row r="476" spans="1:7" ht="12.6" customHeight="1" x14ac:dyDescent="0.25">
      <c r="A476" s="179" t="s">
        <v>203</v>
      </c>
      <c r="B476" s="179">
        <f>D275</f>
        <v>347180000</v>
      </c>
      <c r="C476" s="179">
        <f>E204</f>
        <v>347180677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181614000</v>
      </c>
      <c r="C478" s="179">
        <f>E217</f>
        <v>181613952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458371000</v>
      </c>
    </row>
    <row r="482" spans="1:12" ht="12.6" customHeight="1" x14ac:dyDescent="0.25">
      <c r="A482" s="180" t="s">
        <v>499</v>
      </c>
      <c r="C482" s="180">
        <f>D339</f>
        <v>458371000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208</v>
      </c>
      <c r="B493" s="259" t="str">
        <f>RIGHT('Prior Year'!C83,4)</f>
        <v>208</v>
      </c>
      <c r="C493" s="259" t="str">
        <f>RIGHT(C82,4)</f>
        <v>2018</v>
      </c>
      <c r="D493" s="259" t="str">
        <f>RIGHT('Prior Year'!C83,4)</f>
        <v>208</v>
      </c>
      <c r="E493" s="259" t="str">
        <f>RIGHT(C82,4)</f>
        <v>2018</v>
      </c>
      <c r="F493" s="259" t="str">
        <f>RIGHT('Prior Year'!C83,4)</f>
        <v>208</v>
      </c>
      <c r="G493" s="259" t="str">
        <f>RIGHT(C82,4)</f>
        <v>2018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f>'Prior Year'!C71</f>
        <v>17556358</v>
      </c>
      <c r="C496" s="238">
        <f>C71</f>
        <v>17744557</v>
      </c>
      <c r="D496" s="238">
        <f>'Prior Year'!C59</f>
        <v>12628</v>
      </c>
      <c r="E496" s="180">
        <f>C59</f>
        <v>8260</v>
      </c>
      <c r="F496" s="261">
        <f t="shared" ref="F496:G511" si="15">IF(B496=0,"",IF(D496=0,"",B496/D496))</f>
        <v>1390.2722521381058</v>
      </c>
      <c r="G496" s="262">
        <f t="shared" si="15"/>
        <v>2148.2514527845037</v>
      </c>
      <c r="H496" s="263">
        <f>IF(B496=0,"",IF(C496=0,"",IF(D496=0,"",IF(E496=0,"",IF(G496/F496-1&lt;-0.25,G496/F496-1,IF(G496/F496-1&gt;0.25,G496/F496-1,""))))))</f>
        <v>0.54520199153849069</v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f>'Prior Year'!D71</f>
        <v>11667350</v>
      </c>
      <c r="C497" s="238">
        <f>D71</f>
        <v>12653385</v>
      </c>
      <c r="D497" s="238">
        <f>'Prior Year'!D59</f>
        <v>15688</v>
      </c>
      <c r="E497" s="180">
        <f>D59</f>
        <v>15546</v>
      </c>
      <c r="F497" s="261">
        <f t="shared" si="15"/>
        <v>743.71175420703719</v>
      </c>
      <c r="G497" s="261">
        <f t="shared" si="15"/>
        <v>813.93187958317253</v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f>'Prior Year'!E71</f>
        <v>24097426</v>
      </c>
      <c r="C498" s="238">
        <f>E71</f>
        <v>26086837</v>
      </c>
      <c r="D498" s="238">
        <f>'Prior Year'!E59</f>
        <v>19394</v>
      </c>
      <c r="E498" s="180">
        <f>E59</f>
        <v>19722</v>
      </c>
      <c r="F498" s="261">
        <f t="shared" si="15"/>
        <v>1242.5196452511086</v>
      </c>
      <c r="G498" s="261">
        <f t="shared" si="15"/>
        <v>1322.7277659466586</v>
      </c>
      <c r="H498" s="263" t="str">
        <f t="shared" si="16"/>
        <v/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f>'Prior Year'!F71</f>
        <v>20073980</v>
      </c>
      <c r="C499" s="238">
        <f>F71</f>
        <v>20794451</v>
      </c>
      <c r="D499" s="238">
        <f>'Prior Year'!F59</f>
        <v>10430</v>
      </c>
      <c r="E499" s="180">
        <f>F59</f>
        <v>15901</v>
      </c>
      <c r="F499" s="261">
        <f t="shared" si="15"/>
        <v>1924.6385426653883</v>
      </c>
      <c r="G499" s="261">
        <f t="shared" si="15"/>
        <v>1307.7448588139112</v>
      </c>
      <c r="H499" s="263">
        <f t="shared" si="16"/>
        <v>-0.32052443623889759</v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f>'Prior Year'!G71</f>
        <v>0</v>
      </c>
      <c r="C500" s="238">
        <f>G71</f>
        <v>0</v>
      </c>
      <c r="D500" s="238">
        <f>'Prior Year'!G59</f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f>'Prior Year'!H71</f>
        <v>0</v>
      </c>
      <c r="C501" s="238">
        <f>H71</f>
        <v>0</v>
      </c>
      <c r="D501" s="238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f>'Prior Year'!I71</f>
        <v>0</v>
      </c>
      <c r="C502" s="238">
        <f>I71</f>
        <v>0</v>
      </c>
      <c r="D502" s="238">
        <f>'Prior Year'!I59</f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f>'Prior Year'!J71</f>
        <v>0</v>
      </c>
      <c r="C503" s="238">
        <f>J71</f>
        <v>0</v>
      </c>
      <c r="D503" s="238">
        <f>'Prior Year'!J59</f>
        <v>0</v>
      </c>
      <c r="E503" s="180">
        <f>J59</f>
        <v>0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f>'Prior Year'!K71</f>
        <v>0</v>
      </c>
      <c r="C504" s="238">
        <f>K71</f>
        <v>0</v>
      </c>
      <c r="D504" s="238">
        <f>'Prior Year'!K59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f>'Prior Year'!L71</f>
        <v>0</v>
      </c>
      <c r="C505" s="238">
        <f>L71</f>
        <v>0</v>
      </c>
      <c r="D505" s="238">
        <f>'Prior Year'!L59</f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f>'Prior Year'!M71</f>
        <v>0</v>
      </c>
      <c r="C506" s="238">
        <f>M71</f>
        <v>0</v>
      </c>
      <c r="D506" s="238">
        <f>'Prior Year'!M59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f>'Prior Year'!N71</f>
        <v>0</v>
      </c>
      <c r="C507" s="238">
        <f>N71</f>
        <v>0</v>
      </c>
      <c r="D507" s="238">
        <f>'Prior Year'!N59</f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f>'Prior Year'!O71</f>
        <v>0</v>
      </c>
      <c r="C508" s="238">
        <f>O71</f>
        <v>0</v>
      </c>
      <c r="D508" s="238">
        <f>'Prior Year'!O59</f>
        <v>0</v>
      </c>
      <c r="E508" s="180">
        <f>O59</f>
        <v>0</v>
      </c>
      <c r="F508" s="261" t="str">
        <f t="shared" si="15"/>
        <v/>
      </c>
      <c r="G508" s="261" t="str">
        <f t="shared" si="15"/>
        <v/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f>'Prior Year'!P71</f>
        <v>25487369</v>
      </c>
      <c r="C509" s="238">
        <f>P71</f>
        <v>28889137</v>
      </c>
      <c r="D509" s="238">
        <f>'Prior Year'!P59</f>
        <v>703020</v>
      </c>
      <c r="E509" s="180">
        <f>P59</f>
        <v>771300</v>
      </c>
      <c r="F509" s="261">
        <f t="shared" si="15"/>
        <v>36.254116525845639</v>
      </c>
      <c r="G509" s="261">
        <f t="shared" si="15"/>
        <v>37.455123816932449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f>'Prior Year'!Q71</f>
        <v>1804615</v>
      </c>
      <c r="C510" s="238">
        <f>Q71</f>
        <v>1999116</v>
      </c>
      <c r="D510" s="238">
        <f>'Prior Year'!Q59</f>
        <v>435060</v>
      </c>
      <c r="E510" s="180">
        <f>Q59</f>
        <v>463380</v>
      </c>
      <c r="F510" s="261">
        <f t="shared" si="15"/>
        <v>4.1479680963545258</v>
      </c>
      <c r="G510" s="261">
        <f t="shared" si="15"/>
        <v>4.3142043247442707</v>
      </c>
      <c r="H510" s="263" t="str">
        <f t="shared" si="16"/>
        <v/>
      </c>
      <c r="I510" s="265"/>
      <c r="K510" s="259"/>
      <c r="L510" s="259"/>
    </row>
    <row r="511" spans="1:12" ht="12.6" customHeight="1" x14ac:dyDescent="0.25">
      <c r="A511" s="180" t="s">
        <v>527</v>
      </c>
      <c r="B511" s="238">
        <f>'Prior Year'!R71</f>
        <v>1302366</v>
      </c>
      <c r="C511" s="238">
        <f>R71</f>
        <v>1296066</v>
      </c>
      <c r="D511" s="238">
        <f>'Prior Year'!R59</f>
        <v>873840</v>
      </c>
      <c r="E511" s="180">
        <f>R59</f>
        <v>958140</v>
      </c>
      <c r="F511" s="261">
        <f t="shared" si="15"/>
        <v>1.4903941224938204</v>
      </c>
      <c r="G511" s="261">
        <f t="shared" si="15"/>
        <v>1.3526895860730164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f>'Prior Year'!S71</f>
        <v>1489486</v>
      </c>
      <c r="C512" s="238">
        <f>S71</f>
        <v>1284120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f>'Prior Year'!T71</f>
        <v>2457477</v>
      </c>
      <c r="C513" s="238">
        <f>T71</f>
        <v>23584253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f>'Prior Year'!U71</f>
        <v>13764596</v>
      </c>
      <c r="C514" s="238">
        <f>U71</f>
        <v>14445392</v>
      </c>
      <c r="D514" s="238">
        <f>'Prior Year'!U59</f>
        <v>542668</v>
      </c>
      <c r="E514" s="180">
        <f>U59</f>
        <v>568362</v>
      </c>
      <c r="F514" s="261">
        <f t="shared" si="17"/>
        <v>25.364672322672426</v>
      </c>
      <c r="G514" s="261">
        <f t="shared" si="17"/>
        <v>25.415830051973916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f>'Prior Year'!V71</f>
        <v>0</v>
      </c>
      <c r="C515" s="238">
        <f>V71</f>
        <v>0</v>
      </c>
      <c r="D515" s="238">
        <f>'Prior Year'!V59</f>
        <v>0</v>
      </c>
      <c r="E515" s="180">
        <f>V59</f>
        <v>0</v>
      </c>
      <c r="F515" s="261" t="str">
        <f t="shared" si="17"/>
        <v/>
      </c>
      <c r="G515" s="261" t="str">
        <f t="shared" si="17"/>
        <v/>
      </c>
      <c r="H515" s="263" t="str">
        <f t="shared" si="16"/>
        <v/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f>'Prior Year'!W71</f>
        <v>966732</v>
      </c>
      <c r="C516" s="238">
        <f>W71</f>
        <v>1044883</v>
      </c>
      <c r="D516" s="238">
        <f>'Prior Year'!W59</f>
        <v>62082</v>
      </c>
      <c r="E516" s="180">
        <f>W59</f>
        <v>68333</v>
      </c>
      <c r="F516" s="261">
        <f t="shared" si="17"/>
        <v>15.571856576785542</v>
      </c>
      <c r="G516" s="261">
        <f t="shared" si="17"/>
        <v>15.291045322172303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f>'Prior Year'!X71</f>
        <v>1681514</v>
      </c>
      <c r="C517" s="238">
        <f>X71</f>
        <v>1896395</v>
      </c>
      <c r="D517" s="238">
        <f>'Prior Year'!X59</f>
        <v>0</v>
      </c>
      <c r="E517" s="180">
        <f>X59</f>
        <v>0</v>
      </c>
      <c r="F517" s="261" t="str">
        <f t="shared" si="17"/>
        <v/>
      </c>
      <c r="G517" s="261" t="str">
        <f t="shared" si="17"/>
        <v/>
      </c>
      <c r="H517" s="263" t="str">
        <f t="shared" si="16"/>
        <v/>
      </c>
      <c r="I517" s="265"/>
      <c r="K517" s="259"/>
      <c r="L517" s="259"/>
    </row>
    <row r="518" spans="1:12" ht="12.6" customHeight="1" x14ac:dyDescent="0.25">
      <c r="A518" s="180" t="s">
        <v>534</v>
      </c>
      <c r="B518" s="238">
        <f>'Prior Year'!Y71</f>
        <v>4167853</v>
      </c>
      <c r="C518" s="238">
        <f>Y71</f>
        <v>4621642</v>
      </c>
      <c r="D518" s="238">
        <f>'Prior Year'!Y59</f>
        <v>115053</v>
      </c>
      <c r="E518" s="180">
        <f>Y59</f>
        <v>101266</v>
      </c>
      <c r="F518" s="261">
        <f t="shared" si="17"/>
        <v>36.225504767368079</v>
      </c>
      <c r="G518" s="261">
        <f t="shared" si="17"/>
        <v>45.638634882388956</v>
      </c>
      <c r="H518" s="263">
        <f t="shared" si="16"/>
        <v>0.25984814222658459</v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f>'Prior Year'!Z71</f>
        <v>3547642</v>
      </c>
      <c r="C519" s="238">
        <f>Z71</f>
        <v>3581465</v>
      </c>
      <c r="D519" s="238">
        <f>'Prior Year'!Z59</f>
        <v>12185</v>
      </c>
      <c r="E519" s="180">
        <f>Z59</f>
        <v>10826</v>
      </c>
      <c r="F519" s="261">
        <f t="shared" si="17"/>
        <v>291.14829708658186</v>
      </c>
      <c r="G519" s="261">
        <f t="shared" si="17"/>
        <v>330.82070940328839</v>
      </c>
      <c r="H519" s="263" t="str">
        <f t="shared" si="16"/>
        <v/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f>'Prior Year'!AA71</f>
        <v>643327</v>
      </c>
      <c r="C520" s="238">
        <f>AA71</f>
        <v>729891</v>
      </c>
      <c r="D520" s="238">
        <f>'Prior Year'!AA59</f>
        <v>13304</v>
      </c>
      <c r="E520" s="180">
        <f>AA59</f>
        <v>14622</v>
      </c>
      <c r="F520" s="261">
        <f t="shared" si="17"/>
        <v>48.355907997594706</v>
      </c>
      <c r="G520" s="261">
        <f t="shared" si="17"/>
        <v>49.917316372589248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f>'Prior Year'!AB71</f>
        <v>13118245</v>
      </c>
      <c r="C521" s="238">
        <f>AB71</f>
        <v>15433488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f>'Prior Year'!AC71</f>
        <v>4546261</v>
      </c>
      <c r="C522" s="238">
        <f>AC71</f>
        <v>4640539</v>
      </c>
      <c r="D522" s="238">
        <f>'Prior Year'!AC59</f>
        <v>99461</v>
      </c>
      <c r="E522" s="180">
        <f>AC59</f>
        <v>107665</v>
      </c>
      <c r="F522" s="261">
        <f t="shared" si="17"/>
        <v>45.708981409798817</v>
      </c>
      <c r="G522" s="261">
        <f t="shared" si="17"/>
        <v>43.101648632331766</v>
      </c>
      <c r="H522" s="263" t="str">
        <f t="shared" si="16"/>
        <v/>
      </c>
      <c r="I522" s="265"/>
      <c r="K522" s="259"/>
      <c r="L522" s="259"/>
    </row>
    <row r="523" spans="1:12" ht="12.6" customHeight="1" x14ac:dyDescent="0.25">
      <c r="A523" s="180" t="s">
        <v>539</v>
      </c>
      <c r="B523" s="238">
        <f>'Prior Year'!AD71</f>
        <v>0</v>
      </c>
      <c r="C523" s="238">
        <f>AD71</f>
        <v>0</v>
      </c>
      <c r="D523" s="238">
        <f>'Prior Year'!AD59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f>'Prior Year'!AE71</f>
        <v>5779808</v>
      </c>
      <c r="C524" s="238">
        <f>AE71</f>
        <v>6695228</v>
      </c>
      <c r="D524" s="238">
        <f>'Prior Year'!AE59</f>
        <v>216368</v>
      </c>
      <c r="E524" s="180">
        <f>AE59</f>
        <v>248807</v>
      </c>
      <c r="F524" s="261">
        <f t="shared" si="17"/>
        <v>26.712859572580047</v>
      </c>
      <c r="G524" s="261">
        <f t="shared" si="17"/>
        <v>26.909323290743426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f>'Prior Year'!AF71</f>
        <v>0</v>
      </c>
      <c r="C525" s="238">
        <f>AF71</f>
        <v>0</v>
      </c>
      <c r="D525" s="238">
        <f>'Prior Year'!AF59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f>'Prior Year'!AG71</f>
        <v>15190273</v>
      </c>
      <c r="C526" s="238">
        <f>AG71</f>
        <v>15982090</v>
      </c>
      <c r="D526" s="238">
        <f>'Prior Year'!AG59</f>
        <v>73909</v>
      </c>
      <c r="E526" s="180">
        <f>AG59</f>
        <v>77538</v>
      </c>
      <c r="F526" s="261">
        <f t="shared" si="17"/>
        <v>205.52670175486071</v>
      </c>
      <c r="G526" s="261">
        <f t="shared" si="17"/>
        <v>206.1194511078439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f>'Prior Year'!AH71</f>
        <v>0</v>
      </c>
      <c r="C527" s="238">
        <f>AH71</f>
        <v>0</v>
      </c>
      <c r="D527" s="238">
        <f>'Prior Year'!AH59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f>'Prior Year'!AI71</f>
        <v>2235189</v>
      </c>
      <c r="C528" s="238">
        <f>AI71</f>
        <v>2646133</v>
      </c>
      <c r="D528" s="238">
        <f>'Prior Year'!AI59</f>
        <v>7213</v>
      </c>
      <c r="E528" s="180">
        <f>AI59</f>
        <v>13544</v>
      </c>
      <c r="F528" s="261">
        <f t="shared" ref="F528:G540" si="18">IF(B528=0,"",IF(D528=0,"",B528/D528))</f>
        <v>309.88340496326077</v>
      </c>
      <c r="G528" s="261">
        <f t="shared" si="18"/>
        <v>195.37308033077377</v>
      </c>
      <c r="H528" s="263">
        <f t="shared" si="16"/>
        <v>-0.36952712794046894</v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f>'Prior Year'!AJ71</f>
        <v>21061790</v>
      </c>
      <c r="C529" s="238">
        <f>AJ71</f>
        <v>25663994</v>
      </c>
      <c r="D529" s="238">
        <f>'Prior Year'!AJ59</f>
        <v>129091</v>
      </c>
      <c r="E529" s="180">
        <f>AJ59</f>
        <v>135025</v>
      </c>
      <c r="F529" s="261">
        <f t="shared" si="18"/>
        <v>163.15459637000257</v>
      </c>
      <c r="G529" s="261">
        <f t="shared" si="18"/>
        <v>190.06846139603778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f>'Prior Year'!AK71</f>
        <v>0</v>
      </c>
      <c r="C530" s="238">
        <f>AK71</f>
        <v>0</v>
      </c>
      <c r="D530" s="238">
        <f>'Prior Year'!AK59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f>'Prior Year'!AL71</f>
        <v>0</v>
      </c>
      <c r="C531" s="238">
        <f>AL71</f>
        <v>0</v>
      </c>
      <c r="D531" s="238">
        <f>'Prior Year'!AL59</f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f>'Prior Year'!AM71</f>
        <v>0</v>
      </c>
      <c r="C532" s="238">
        <f>AM71</f>
        <v>0</v>
      </c>
      <c r="D532" s="238">
        <f>'Prior Year'!AM59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f>'Prior Year'!AN71</f>
        <v>0</v>
      </c>
      <c r="C533" s="238">
        <f>AN71</f>
        <v>0</v>
      </c>
      <c r="D533" s="238">
        <f>'Prior Year'!AN59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f>'Prior Year'!AO71</f>
        <v>0</v>
      </c>
      <c r="C534" s="238">
        <f>AO71</f>
        <v>0</v>
      </c>
      <c r="D534" s="238">
        <f>'Prior Year'!AO59</f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f>'Prior Year'!AP71</f>
        <v>0</v>
      </c>
      <c r="C535" s="238">
        <f>AP71</f>
        <v>0</v>
      </c>
      <c r="D535" s="238">
        <f>'Prior Year'!AP59</f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f>'Prior Year'!AQ71</f>
        <v>0</v>
      </c>
      <c r="C536" s="238">
        <f>AQ71</f>
        <v>0</v>
      </c>
      <c r="D536" s="238">
        <f>'Prior Year'!AQ59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f>'Prior Year'!AR71</f>
        <v>0</v>
      </c>
      <c r="C537" s="238">
        <f>AR71</f>
        <v>0</v>
      </c>
      <c r="D537" s="238">
        <f>'Prior Year'!AR59</f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f>'Prior Year'!AS71</f>
        <v>0</v>
      </c>
      <c r="C538" s="238">
        <f>AS71</f>
        <v>0</v>
      </c>
      <c r="D538" s="238">
        <f>'Prior Year'!AS59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f>'Prior Year'!AT71</f>
        <v>0</v>
      </c>
      <c r="C539" s="238">
        <f>AT71</f>
        <v>0</v>
      </c>
      <c r="D539" s="238">
        <f>'Prior Year'!AT59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f>'Prior Year'!AU71</f>
        <v>0</v>
      </c>
      <c r="C540" s="238">
        <f>AU71</f>
        <v>0</v>
      </c>
      <c r="D540" s="238">
        <f>'Prior Year'!AU59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f>'Prior Year'!AV71</f>
        <v>1817888</v>
      </c>
      <c r="C541" s="238">
        <f>AV71</f>
        <v>1981346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f>'Prior Year'!AW71</f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f>'Prior Year'!AX71</f>
        <v>0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f>'Prior Year'!AY71</f>
        <v>2634847</v>
      </c>
      <c r="C544" s="238">
        <f>AY71</f>
        <v>3025490</v>
      </c>
      <c r="D544" s="238">
        <f>'Prior Year'!AY59</f>
        <v>201465</v>
      </c>
      <c r="E544" s="180">
        <f>AY59</f>
        <v>211360</v>
      </c>
      <c r="F544" s="261">
        <f t="shared" ref="F544:G550" si="19">IF(B544=0,"",IF(D544=0,"",B544/D544))</f>
        <v>13.078435460253642</v>
      </c>
      <c r="G544" s="261">
        <f t="shared" si="19"/>
        <v>14.314392505677517</v>
      </c>
      <c r="H544" s="263" t="str">
        <f t="shared" si="16"/>
        <v/>
      </c>
      <c r="I544" s="265"/>
      <c r="K544" s="259"/>
      <c r="L544" s="259"/>
    </row>
    <row r="545" spans="1:13" ht="12.6" customHeight="1" x14ac:dyDescent="0.25">
      <c r="A545" s="180" t="s">
        <v>559</v>
      </c>
      <c r="B545" s="238">
        <f>'Prior Year'!AZ71</f>
        <v>0</v>
      </c>
      <c r="C545" s="238">
        <f>AZ71</f>
        <v>0</v>
      </c>
      <c r="D545" s="238">
        <f>'Prior Year'!AZ59</f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" customHeight="1" x14ac:dyDescent="0.25">
      <c r="A546" s="180" t="s">
        <v>560</v>
      </c>
      <c r="B546" s="238">
        <f>'Prior Year'!BA71</f>
        <v>-34013</v>
      </c>
      <c r="C546" s="238">
        <f>BA71</f>
        <v>-9668</v>
      </c>
      <c r="D546" s="238">
        <f>'Prior Year'!BA59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f>'Prior Year'!BB71</f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f>'Prior Year'!BC71</f>
        <v>709521</v>
      </c>
      <c r="C548" s="238">
        <f>BC71</f>
        <v>491695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f>'Prior Year'!BD71</f>
        <v>4425180</v>
      </c>
      <c r="C549" s="238">
        <f>BD71</f>
        <v>4703166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f>'Prior Year'!BE71</f>
        <v>10886373</v>
      </c>
      <c r="C550" s="238">
        <f>BE71</f>
        <v>11175918</v>
      </c>
      <c r="D550" s="238">
        <f>'Prior Year'!BE59</f>
        <v>723979</v>
      </c>
      <c r="E550" s="180">
        <f>BE59</f>
        <v>635143</v>
      </c>
      <c r="F550" s="261">
        <f t="shared" si="19"/>
        <v>15.036862947682184</v>
      </c>
      <c r="G550" s="261">
        <f t="shared" si="19"/>
        <v>17.595908323007574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f>'Prior Year'!BF71</f>
        <v>3154025</v>
      </c>
      <c r="C551" s="238">
        <f>BF71</f>
        <v>3351869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f>'Prior Year'!BG71</f>
        <v>729634</v>
      </c>
      <c r="C552" s="238">
        <f>BG71</f>
        <v>840006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f>'Prior Year'!BH71</f>
        <v>1179367</v>
      </c>
      <c r="C553" s="238">
        <f>BH71</f>
        <v>1262819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f>'Prior Year'!BI71</f>
        <v>2550122</v>
      </c>
      <c r="C554" s="238">
        <f>BI71</f>
        <v>2374432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f>'Prior Year'!BJ71</f>
        <v>5269549</v>
      </c>
      <c r="C555" s="238">
        <f>BJ71</f>
        <v>5838700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f>'Prior Year'!BK71</f>
        <v>23497101</v>
      </c>
      <c r="C556" s="238">
        <f>BK71</f>
        <v>26603372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f>'Prior Year'!BL71</f>
        <v>1935321</v>
      </c>
      <c r="C557" s="238">
        <f>BL71</f>
        <v>2108445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f>'Prior Year'!BM71</f>
        <v>0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f>'Prior Year'!BN71</f>
        <v>-7103079</v>
      </c>
      <c r="C559" s="238">
        <f>BN71</f>
        <v>4725569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f>'Prior Year'!BO71</f>
        <v>308386</v>
      </c>
      <c r="C560" s="238">
        <f>BO71</f>
        <v>360803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f>'Prior Year'!BP71</f>
        <v>230200</v>
      </c>
      <c r="C561" s="238">
        <f>BP71</f>
        <v>217475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f>'Prior Year'!BQ71</f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f>'Prior Year'!BR71</f>
        <v>75526</v>
      </c>
      <c r="C563" s="238">
        <f>BR71</f>
        <v>107935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f>'Prior Year'!BS71</f>
        <v>133092</v>
      </c>
      <c r="C564" s="238">
        <f>BS71</f>
        <v>145978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f>'Prior Year'!BT71</f>
        <v>520762</v>
      </c>
      <c r="C565" s="238">
        <f>BT71</f>
        <v>620592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f>'Prior Year'!BU71</f>
        <v>1130</v>
      </c>
      <c r="C566" s="238">
        <f>BU71</f>
        <v>3644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f>'Prior Year'!BV71</f>
        <v>7022374</v>
      </c>
      <c r="C567" s="238">
        <f>BV71</f>
        <v>7819965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f>'Prior Year'!BW71</f>
        <v>317861</v>
      </c>
      <c r="C568" s="238">
        <f>BW71</f>
        <v>305094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f>'Prior Year'!BX71</f>
        <v>3437216</v>
      </c>
      <c r="C569" s="238">
        <f>BX71</f>
        <v>3545035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f>'Prior Year'!BY71</f>
        <v>4963698</v>
      </c>
      <c r="C570" s="238">
        <f>BY71</f>
        <v>5192904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f>'Prior Year'!BZ71</f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f>'Prior Year'!CA71</f>
        <v>277676</v>
      </c>
      <c r="C572" s="238">
        <f>CA71</f>
        <v>187257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f>'Prior Year'!CB71</f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f>'Prior Year'!CC71</f>
        <v>575121</v>
      </c>
      <c r="C574" s="238">
        <f>CC71</f>
        <v>714299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f>'Prior Year'!CD71</f>
        <v>11754239</v>
      </c>
      <c r="C575" s="238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576140</v>
      </c>
      <c r="E612" s="180">
        <f>SUM(C624:D647)+SUM(C668:D713)</f>
        <v>306960701.23985142</v>
      </c>
      <c r="F612" s="180">
        <f>CE64-(AX64+BD64+BE64+BG64+BJ64+BN64+BP64+BQ64+CB64+CC64+CD64)</f>
        <v>63063411</v>
      </c>
      <c r="G612" s="180">
        <f>CE77-(AX77+AY77+BD77+BE77+BG77+BJ77+BN77+BP77+BQ77+CB77+CC77+CD77)</f>
        <v>211360</v>
      </c>
      <c r="H612" s="197">
        <f>CE60-(AX60+AY60+AZ60+BD60+BE60+BG60+BJ60+BN60+BO60+BP60+BQ60+BR60+CB60+CC60+CD60)</f>
        <v>1736.5799999999995</v>
      </c>
      <c r="I612" s="180">
        <f>CE78-(AX78+AY78+AZ78+BD78+BE78+BF78+BG78+BJ78+BN78+BO78+BP78+BQ78+BR78+CB78+CC78+CD78)</f>
        <v>101475</v>
      </c>
      <c r="J612" s="180">
        <f>CE79-(AX79+AY79+AZ79+BA79+BD79+BE79+BF79+BG79+BJ79+BN79+BO79+BP79+BQ79+BR79+CB79+CC79+CD79)</f>
        <v>1625235</v>
      </c>
      <c r="K612" s="180">
        <f>CE75-(AW75+AX75+AY75+AZ75+BA75+BB75+BC75+BD75+BE75+BF75+BG75+BH75+BI75+BJ75+BK75+BL75+BM75+BN75+BO75+BP75+BQ75+BR75+BS75+BT75+BU75+BV75+BW75+BX75+CB75+CC75+CD75)</f>
        <v>1012056138</v>
      </c>
      <c r="L612" s="197">
        <f>CE80-(AW80+AX80+AY80+AZ80+BA80+BB80+BC80+BD80+BE80+BF80+BG80+BH80+BI80+BJ80+BK80+BL80+BM80+BN80+BO80+BP80+BQ80+BR80+BS80+BT80+BU80+BV80+BW80+BX80+BY80+BZ80+CA80+CB80+CC80+CD80)</f>
        <v>547.06000000000006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11175918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0</v>
      </c>
      <c r="D615" s="264">
        <f>SUM(C614:C615)</f>
        <v>11175918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5838700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840006</v>
      </c>
      <c r="D618" s="180">
        <f>(D615/D612)*BG76</f>
        <v>78891.343260318681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4725569</v>
      </c>
      <c r="D619" s="180">
        <f>(D615/D612)*BN76</f>
        <v>27564.445235533032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714299</v>
      </c>
      <c r="D620" s="180">
        <f>(D615/D612)*CC76</f>
        <v>3995.9716527232963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217475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12446500.760148576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4703166</v>
      </c>
      <c r="D624" s="180">
        <f>(D615/D612)*BD76</f>
        <v>0</v>
      </c>
      <c r="E624" s="180">
        <f>(E623/E612)*SUM(C624:D624)</f>
        <v>190701.80305707874</v>
      </c>
      <c r="F624" s="180">
        <f>SUM(C624:E624)</f>
        <v>4893867.8030570783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3025490</v>
      </c>
      <c r="D625" s="180">
        <f>(D615/D612)*AY76</f>
        <v>420682.70501267054</v>
      </c>
      <c r="E625" s="180">
        <f>(E623/E612)*SUM(C625:D625)</f>
        <v>139733.81940845947</v>
      </c>
      <c r="F625" s="180">
        <f>(F624/F612)*AY64</f>
        <v>126571.96554787681</v>
      </c>
      <c r="G625" s="180">
        <f>SUM(C625:F625)</f>
        <v>3712478.4899690072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107935</v>
      </c>
      <c r="D626" s="180">
        <f>(D615/D612)*BR76</f>
        <v>2114.3733502273753</v>
      </c>
      <c r="E626" s="180">
        <f>(E623/E612)*SUM(C626:D626)</f>
        <v>4462.2311700650134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360803</v>
      </c>
      <c r="D627" s="180">
        <f>(D615/D612)*BO76</f>
        <v>6459.5075745478534</v>
      </c>
      <c r="E627" s="180">
        <f>(E623/E612)*SUM(C627:D627)</f>
        <v>14891.590556176481</v>
      </c>
      <c r="F627" s="180">
        <f>(F624/F612)*BO64</f>
        <v>1411.7416368932909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498077.44428791001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3351869</v>
      </c>
      <c r="D629" s="180">
        <f>(D615/D612)*BF76</f>
        <v>78813.751577741525</v>
      </c>
      <c r="E629" s="180">
        <f>(E623/E612)*SUM(C629:D629)</f>
        <v>139105.73992980376</v>
      </c>
      <c r="F629" s="180">
        <f>(F624/F612)*BF64</f>
        <v>24013.033030746992</v>
      </c>
      <c r="G629" s="180">
        <f>(G625/G612)*BF77</f>
        <v>0</v>
      </c>
      <c r="H629" s="180">
        <f>(H628/H612)*BF60</f>
        <v>17837.03385980786</v>
      </c>
      <c r="I629" s="180">
        <f>SUM(C629:H629)</f>
        <v>3611638.5583981001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-9668</v>
      </c>
      <c r="D630" s="180">
        <f>(D615/D612)*BA76</f>
        <v>69793.718478147668</v>
      </c>
      <c r="E630" s="180">
        <f>(E623/E612)*SUM(C630:D630)</f>
        <v>2437.9498669375221</v>
      </c>
      <c r="F630" s="180">
        <f>(F624/F612)*BA64</f>
        <v>-855.1777066053246</v>
      </c>
      <c r="G630" s="180">
        <f>(G625/G612)*BA77</f>
        <v>0</v>
      </c>
      <c r="H630" s="180">
        <f>(H628/H612)*BA60</f>
        <v>0</v>
      </c>
      <c r="I630" s="180">
        <f>(I629/I612)*BA78</f>
        <v>201233.84487985077</v>
      </c>
      <c r="J630" s="180">
        <f>SUM(C630:I630)</f>
        <v>262942.33551833063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491695</v>
      </c>
      <c r="D633" s="180">
        <f>(D615/D612)*BC76</f>
        <v>0</v>
      </c>
      <c r="E633" s="180">
        <f>(E623/E612)*SUM(C633:D633)</f>
        <v>19937.021796413381</v>
      </c>
      <c r="F633" s="180">
        <f>(F624/F612)*BC64</f>
        <v>0</v>
      </c>
      <c r="G633" s="180">
        <f>(G625/G612)*BC77</f>
        <v>0</v>
      </c>
      <c r="H633" s="180">
        <f>(H628/H612)*BC60</f>
        <v>1095.6338534244417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2374432</v>
      </c>
      <c r="D634" s="180">
        <f>(D615/D612)*BI76</f>
        <v>0</v>
      </c>
      <c r="E634" s="180">
        <f>(E623/E612)*SUM(C634:D634)</f>
        <v>96277.372228925276</v>
      </c>
      <c r="F634" s="180">
        <f>(F624/F612)*BI64</f>
        <v>24268.422307737746</v>
      </c>
      <c r="G634" s="180">
        <f>(G625/G612)*BI77</f>
        <v>0</v>
      </c>
      <c r="H634" s="180">
        <f>(H628/H612)*BI60</f>
        <v>1018.1937643080544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26603372</v>
      </c>
      <c r="D635" s="180">
        <f>(D615/D612)*BK76</f>
        <v>13539.748609712917</v>
      </c>
      <c r="E635" s="180">
        <f>(E623/E612)*SUM(C635:D635)</f>
        <v>1079250.2459558125</v>
      </c>
      <c r="F635" s="180">
        <f>(F624/F612)*BK64</f>
        <v>15512.007890294459</v>
      </c>
      <c r="G635" s="180">
        <f>(G625/G612)*BK77</f>
        <v>0</v>
      </c>
      <c r="H635" s="180">
        <f>(H628/H612)*BK60</f>
        <v>87401.179097913642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1262819</v>
      </c>
      <c r="D636" s="180">
        <f>(D615/D612)*BH76</f>
        <v>22928.342201548236</v>
      </c>
      <c r="E636" s="180">
        <f>(E623/E612)*SUM(C636:D636)</f>
        <v>52133.889476510521</v>
      </c>
      <c r="F636" s="180">
        <f>(F624/F612)*BH64</f>
        <v>24586.359064903085</v>
      </c>
      <c r="G636" s="180">
        <f>(G625/G612)*BH77</f>
        <v>0</v>
      </c>
      <c r="H636" s="180">
        <f>(H628/H612)*BH60</f>
        <v>886.25879766532057</v>
      </c>
      <c r="I636" s="180">
        <f>(I629/I612)*BH78</f>
        <v>177.95706126622815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2108445</v>
      </c>
      <c r="D637" s="180">
        <f>(D615/D612)*BL76</f>
        <v>57262.661741937722</v>
      </c>
      <c r="E637" s="180">
        <f>(E623/E612)*SUM(C637:D637)</f>
        <v>87814.114149642497</v>
      </c>
      <c r="F637" s="180">
        <f>(F624/F612)*BL64</f>
        <v>1885.6590828314686</v>
      </c>
      <c r="G637" s="180">
        <f>(G625/G612)*BL77</f>
        <v>0</v>
      </c>
      <c r="H637" s="180">
        <f>(H628/H612)*BL60</f>
        <v>10402.785304634686</v>
      </c>
      <c r="I637" s="180">
        <f>(I629/I612)*BL78</f>
        <v>1601.6135513960533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145978</v>
      </c>
      <c r="D639" s="180">
        <f>(D615/D612)*BS76</f>
        <v>1223426.8550352345</v>
      </c>
      <c r="E639" s="180">
        <f>(E623/E612)*SUM(C639:D639)</f>
        <v>55525.995674049511</v>
      </c>
      <c r="F639" s="180">
        <f>(F624/F612)*BS64</f>
        <v>10552.675612978082</v>
      </c>
      <c r="G639" s="180">
        <f>(G625/G612)*BS77</f>
        <v>0</v>
      </c>
      <c r="H639" s="180">
        <f>(H628/H612)*BS60</f>
        <v>605.17995568732249</v>
      </c>
      <c r="I639" s="180">
        <f>(I629/I612)*BS78</f>
        <v>2776.1301557531592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620592</v>
      </c>
      <c r="D640" s="180">
        <f>(D615/D612)*BT76</f>
        <v>24131.013281494081</v>
      </c>
      <c r="E640" s="180">
        <f>(E623/E612)*SUM(C640:D640)</f>
        <v>26141.931010977252</v>
      </c>
      <c r="F640" s="180">
        <f>(F624/F612)*BT64</f>
        <v>318.16956416350553</v>
      </c>
      <c r="G640" s="180">
        <f>(G625/G612)*BT77</f>
        <v>0</v>
      </c>
      <c r="H640" s="180">
        <f>(H628/H612)*BT60</f>
        <v>1666.395991726703</v>
      </c>
      <c r="I640" s="180">
        <f>(I629/I612)*BT78</f>
        <v>533.87118379868446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3644</v>
      </c>
      <c r="D641" s="180">
        <f>(D615/D612)*BU76</f>
        <v>0</v>
      </c>
      <c r="E641" s="180">
        <f>(E623/E612)*SUM(C641:D641)</f>
        <v>147.75522920942933</v>
      </c>
      <c r="F641" s="180">
        <f>(F624/F612)*BU64</f>
        <v>195.4802761287489</v>
      </c>
      <c r="G641" s="180">
        <f>(G625/G612)*BU77</f>
        <v>0</v>
      </c>
      <c r="H641" s="180">
        <f>(H628/H612)*BU60</f>
        <v>0</v>
      </c>
      <c r="I641" s="180">
        <f>(I629/I612)*BU78</f>
        <v>533.87118379868446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7819965</v>
      </c>
      <c r="D642" s="180">
        <f>(D615/D612)*BV76</f>
        <v>50453.991595792693</v>
      </c>
      <c r="E642" s="180">
        <f>(E623/E612)*SUM(C642:D642)</f>
        <v>319126.11473037378</v>
      </c>
      <c r="F642" s="180">
        <f>(F624/F612)*BV64</f>
        <v>317.08313150538623</v>
      </c>
      <c r="G642" s="180">
        <f>(G625/G612)*BV77</f>
        <v>0</v>
      </c>
      <c r="H642" s="180">
        <f>(H628/H612)*BV60</f>
        <v>24370.682860071938</v>
      </c>
      <c r="I642" s="180">
        <f>(I629/I612)*BV78</f>
        <v>13311.188182713866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305094</v>
      </c>
      <c r="D643" s="180">
        <f>(D615/D612)*BW76</f>
        <v>19941.062422327908</v>
      </c>
      <c r="E643" s="180">
        <f>(E623/E612)*SUM(C643:D643)</f>
        <v>13179.37161067844</v>
      </c>
      <c r="F643" s="180">
        <f>(F624/F612)*BW64</f>
        <v>369.61991075872606</v>
      </c>
      <c r="G643" s="180">
        <f>(G625/G612)*BW77</f>
        <v>0</v>
      </c>
      <c r="H643" s="180">
        <f>(H628/H612)*BW60</f>
        <v>783.00534551013766</v>
      </c>
      <c r="I643" s="180">
        <f>(I629/I612)*BW78</f>
        <v>1103.3337798506145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3545035</v>
      </c>
      <c r="D644" s="180">
        <f>(D615/D612)*BX76</f>
        <v>4616.7051133405075</v>
      </c>
      <c r="E644" s="180">
        <f>(E623/E612)*SUM(C644:D644)</f>
        <v>143929.63811818423</v>
      </c>
      <c r="F644" s="180">
        <f>(F624/F612)*BX64</f>
        <v>987.25687689954088</v>
      </c>
      <c r="G644" s="180">
        <f>(G625/G612)*BX77</f>
        <v>0</v>
      </c>
      <c r="H644" s="180">
        <f>(H628/H612)*BX60</f>
        <v>7474.4026754557453</v>
      </c>
      <c r="I644" s="180">
        <f>(I629/I612)*BX78</f>
        <v>1850.7534371687727</v>
      </c>
      <c r="J644" s="180">
        <f>(J630/J612)*BX79</f>
        <v>0</v>
      </c>
      <c r="K644" s="180">
        <f>SUM(C631:J644)</f>
        <v>48827419.999882512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5192904</v>
      </c>
      <c r="D645" s="180">
        <f>(D615/D612)*BY76</f>
        <v>40347.674940118719</v>
      </c>
      <c r="E645" s="180">
        <f>(E623/E612)*SUM(C645:D645)</f>
        <v>212195.47221224129</v>
      </c>
      <c r="F645" s="180">
        <f>(F624/F612)*BY64</f>
        <v>2473.1863438758346</v>
      </c>
      <c r="G645" s="180">
        <f>(G625/G612)*BY77</f>
        <v>0</v>
      </c>
      <c r="H645" s="180">
        <f>(H628/H612)*BY60</f>
        <v>8638.8721636503105</v>
      </c>
      <c r="I645" s="180">
        <f>(I629/I612)*BY78</f>
        <v>533.87118379868446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187257</v>
      </c>
      <c r="D647" s="180">
        <f>(D615/D612)*CA76</f>
        <v>1648.823254764467</v>
      </c>
      <c r="E647" s="180">
        <f>(E623/E612)*SUM(C647:D647)</f>
        <v>7659.6660850723574</v>
      </c>
      <c r="F647" s="180">
        <f>(F624/F612)*CA64</f>
        <v>0</v>
      </c>
      <c r="G647" s="180">
        <f>(G625/G612)*CA77</f>
        <v>0</v>
      </c>
      <c r="H647" s="180">
        <f>(H628/H612)*CA60</f>
        <v>556.42138105848608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5654214.9875645796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85712794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17744557</v>
      </c>
      <c r="D668" s="180">
        <f>(D615/D612)*C76</f>
        <v>713901.67347172566</v>
      </c>
      <c r="E668" s="180">
        <f>(E623/E612)*SUM(C668:D668)</f>
        <v>748445.05821942759</v>
      </c>
      <c r="F668" s="180">
        <f>(F624/F612)*C64</f>
        <v>113167.4042073356</v>
      </c>
      <c r="G668" s="180">
        <f>(G625/G612)*C77</f>
        <v>479920.75029060931</v>
      </c>
      <c r="H668" s="180">
        <f>(H628/H612)*C60</f>
        <v>30399.537205355122</v>
      </c>
      <c r="I668" s="180">
        <f>(I629/I612)*C78</f>
        <v>468525.35090172547</v>
      </c>
      <c r="J668" s="180">
        <f>(J630/J612)*C79</f>
        <v>22894.35494366258</v>
      </c>
      <c r="K668" s="180">
        <f>(K644/K612)*C75</f>
        <v>3190842.1960180728</v>
      </c>
      <c r="L668" s="180">
        <f>(L647/L612)*C80</f>
        <v>998112.71405167878</v>
      </c>
      <c r="M668" s="180">
        <f t="shared" ref="M668:M713" si="20">ROUND(SUM(D668:L668),0)</f>
        <v>6766209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12653385</v>
      </c>
      <c r="D669" s="180">
        <f>(D615/D612)*D76</f>
        <v>868076.34675252542</v>
      </c>
      <c r="E669" s="180">
        <f>(E623/E612)*SUM(C669:D669)</f>
        <v>548261.97050929163</v>
      </c>
      <c r="F669" s="180">
        <f>(F624/F612)*D64</f>
        <v>59310.298865049961</v>
      </c>
      <c r="G669" s="180">
        <f>(G625/G612)*D77</f>
        <v>775289.02379230701</v>
      </c>
      <c r="H669" s="180">
        <f>(H628/H612)*D60</f>
        <v>28810.581302744809</v>
      </c>
      <c r="I669" s="180">
        <f>(I629/I612)*D78</f>
        <v>397983.17181579262</v>
      </c>
      <c r="J669" s="180">
        <f>(J630/J612)*D79</f>
        <v>28843.272901378859</v>
      </c>
      <c r="K669" s="180">
        <f>(K644/K612)*D75</f>
        <v>2812545.9184137578</v>
      </c>
      <c r="L669" s="180">
        <f>(L647/L612)*D80</f>
        <v>734243.83562422357</v>
      </c>
      <c r="M669" s="180">
        <f t="shared" si="20"/>
        <v>6253364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26086837</v>
      </c>
      <c r="D670" s="180">
        <f>(D615/D612)*E76</f>
        <v>1174835.0638212934</v>
      </c>
      <c r="E670" s="180">
        <f>(E623/E612)*SUM(C670:D670)</f>
        <v>1105393.689468225</v>
      </c>
      <c r="F670" s="180">
        <f>(F624/F612)*E64</f>
        <v>80827.485670766051</v>
      </c>
      <c r="G670" s="180">
        <f>(G625/G612)*E77</f>
        <v>1680205.6557222526</v>
      </c>
      <c r="H670" s="180">
        <f>(H628/H612)*E60</f>
        <v>43397.999571113156</v>
      </c>
      <c r="I670" s="180">
        <f>(I629/I612)*E78</f>
        <v>637121.87074535002</v>
      </c>
      <c r="J670" s="180">
        <f>(J630/J612)*E79</f>
        <v>40116.933524973792</v>
      </c>
      <c r="K670" s="180">
        <f>(K644/K612)*E75</f>
        <v>3119156.3264028188</v>
      </c>
      <c r="L670" s="180">
        <f>(L647/L612)*E80</f>
        <v>932791.47191844275</v>
      </c>
      <c r="M670" s="180">
        <f t="shared" si="20"/>
        <v>8813846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20794451</v>
      </c>
      <c r="D671" s="180">
        <f>(D615/D612)*F76</f>
        <v>976898.68156698032</v>
      </c>
      <c r="E671" s="180">
        <f>(E623/E612)*SUM(C671:D671)</f>
        <v>882774.63293045154</v>
      </c>
      <c r="F671" s="180">
        <f>(F624/F612)*F64</f>
        <v>129786.25416925544</v>
      </c>
      <c r="G671" s="180">
        <f>(G625/G612)*F77</f>
        <v>683337.73265402275</v>
      </c>
      <c r="H671" s="180">
        <f>(H628/H612)*F60</f>
        <v>38401.679747381801</v>
      </c>
      <c r="I671" s="180">
        <f>(I629/I612)*F78</f>
        <v>648653.4883154016</v>
      </c>
      <c r="J671" s="180">
        <f>(J630/J612)*F79</f>
        <v>48457.229136565635</v>
      </c>
      <c r="K671" s="180">
        <f>(K644/K612)*F75</f>
        <v>3389761.5490852003</v>
      </c>
      <c r="L671" s="180">
        <f>(L647/L612)*F80</f>
        <v>1098161.7051671417</v>
      </c>
      <c r="M671" s="180">
        <f t="shared" si="20"/>
        <v>7896233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28889137</v>
      </c>
      <c r="D681" s="180">
        <f>(D615/D612)*P76</f>
        <v>1038972.0276287014</v>
      </c>
      <c r="E681" s="180">
        <f>(E623/E612)*SUM(C681:D681)</f>
        <v>1213511.1441224122</v>
      </c>
      <c r="F681" s="180">
        <f>(F624/F612)*P64</f>
        <v>1348019.8782199477</v>
      </c>
      <c r="G681" s="180">
        <f>(G625/G612)*P77</f>
        <v>0</v>
      </c>
      <c r="H681" s="180">
        <f>(H628/H612)*P60</f>
        <v>22710.023171242749</v>
      </c>
      <c r="I681" s="180">
        <f>(I629/I612)*P78</f>
        <v>93747.779875048989</v>
      </c>
      <c r="J681" s="180">
        <f>(J630/J612)*P79</f>
        <v>21180.865955624147</v>
      </c>
      <c r="K681" s="180">
        <f>(K644/K612)*P75</f>
        <v>5238273.3312560208</v>
      </c>
      <c r="L681" s="180">
        <f>(L647/L612)*P80</f>
        <v>371359.5300391097</v>
      </c>
      <c r="M681" s="180">
        <f t="shared" si="20"/>
        <v>9347775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1999116</v>
      </c>
      <c r="D682" s="180">
        <f>(D615/D612)*Q76</f>
        <v>160983.34342694483</v>
      </c>
      <c r="E682" s="180">
        <f>(E623/E612)*SUM(C682:D682)</f>
        <v>87586.710648514287</v>
      </c>
      <c r="F682" s="180">
        <f>(F624/F612)*Q64</f>
        <v>4824.3042183786947</v>
      </c>
      <c r="G682" s="180">
        <f>(G625/G612)*Q77</f>
        <v>0</v>
      </c>
      <c r="H682" s="180">
        <f>(H628/H612)*Q60</f>
        <v>3909.290424653178</v>
      </c>
      <c r="I682" s="180">
        <f>(I629/I612)*Q78</f>
        <v>27832.484382038081</v>
      </c>
      <c r="J682" s="180">
        <f>(J630/J612)*Q79</f>
        <v>2631.9553259757531</v>
      </c>
      <c r="K682" s="180">
        <f>(K644/K612)*Q75</f>
        <v>670859.69063303713</v>
      </c>
      <c r="L682" s="180">
        <f>(L647/L612)*Q80</f>
        <v>122477.32899981769</v>
      </c>
      <c r="M682" s="180">
        <f t="shared" si="20"/>
        <v>1081105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1296066</v>
      </c>
      <c r="D683" s="180">
        <f>(D615/D612)*R76</f>
        <v>15731.713642517445</v>
      </c>
      <c r="E683" s="180">
        <f>(E623/E612)*SUM(C683:D683)</f>
        <v>53190.167907699099</v>
      </c>
      <c r="F683" s="180">
        <f>(F624/F612)*R64</f>
        <v>39023.729851652119</v>
      </c>
      <c r="G683" s="180">
        <f>(G625/G612)*R77</f>
        <v>0</v>
      </c>
      <c r="H683" s="180">
        <f>(H628/H612)*R60</f>
        <v>817.42316289519863</v>
      </c>
      <c r="I683" s="180">
        <f>(I629/I612)*R78</f>
        <v>533.87118379868446</v>
      </c>
      <c r="J683" s="180">
        <f>(J630/J612)*R79</f>
        <v>0</v>
      </c>
      <c r="K683" s="180">
        <f>(K644/K612)*R75</f>
        <v>1215798.5202726366</v>
      </c>
      <c r="L683" s="180">
        <f>(L647/L612)*R80</f>
        <v>0</v>
      </c>
      <c r="M683" s="180">
        <f t="shared" si="20"/>
        <v>1325095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1284120</v>
      </c>
      <c r="D684" s="180">
        <f>(D615/D612)*S76</f>
        <v>217741.65923213109</v>
      </c>
      <c r="E684" s="180">
        <f>(E623/E612)*SUM(C684:D684)</f>
        <v>60896.793002386774</v>
      </c>
      <c r="F684" s="180">
        <f>(F624/F612)*S64</f>
        <v>10695.85191685166</v>
      </c>
      <c r="G684" s="180">
        <f>(G625/G612)*S77</f>
        <v>0</v>
      </c>
      <c r="H684" s="180">
        <f>(H628/H612)*S60</f>
        <v>4095.7202688222583</v>
      </c>
      <c r="I684" s="180">
        <f>(I629/I612)*S78</f>
        <v>26586.784953174483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320017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23584253</v>
      </c>
      <c r="D685" s="180">
        <f>(D615/D612)*T76</f>
        <v>146027.54661019892</v>
      </c>
      <c r="E685" s="180">
        <f>(E623/E612)*SUM(C685:D685)</f>
        <v>962204.45701658947</v>
      </c>
      <c r="F685" s="180">
        <f>(F624/F612)*T64</f>
        <v>1429637.2780354992</v>
      </c>
      <c r="G685" s="180">
        <f>(G625/G612)*T77</f>
        <v>4988.3795001476064</v>
      </c>
      <c r="H685" s="180">
        <f>(H628/H612)*T60</f>
        <v>9241.1839678888773</v>
      </c>
      <c r="I685" s="180">
        <f>(I629/I612)*T78</f>
        <v>13489.145243980094</v>
      </c>
      <c r="J685" s="180">
        <f>(J630/J612)*T79</f>
        <v>3269.8825358554182</v>
      </c>
      <c r="K685" s="180">
        <f>(K644/K612)*T75</f>
        <v>2865681.2441288722</v>
      </c>
      <c r="L685" s="180">
        <f>(L647/L612)*T80</f>
        <v>154311.09890019224</v>
      </c>
      <c r="M685" s="180">
        <f t="shared" si="20"/>
        <v>5588850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14445392</v>
      </c>
      <c r="D686" s="180">
        <f>(D615/D612)*U76</f>
        <v>168567.93039886138</v>
      </c>
      <c r="E686" s="180">
        <f>(E623/E612)*SUM(C686:D686)</f>
        <v>592560.09856572445</v>
      </c>
      <c r="F686" s="180">
        <f>(F624/F612)*U64</f>
        <v>163144.54811814637</v>
      </c>
      <c r="G686" s="180">
        <f>(G625/G612)*U77</f>
        <v>0</v>
      </c>
      <c r="H686" s="180">
        <f>(H628/H612)*U60</f>
        <v>11624.617821804351</v>
      </c>
      <c r="I686" s="180">
        <f>(I629/I612)*U78</f>
        <v>26515.602128667993</v>
      </c>
      <c r="J686" s="180">
        <f>(J630/J612)*U79</f>
        <v>28.312772439498204</v>
      </c>
      <c r="K686" s="180">
        <f>(K644/K612)*U75</f>
        <v>3583769.7730115172</v>
      </c>
      <c r="L686" s="180">
        <f>(L647/L612)*U80</f>
        <v>0</v>
      </c>
      <c r="M686" s="180">
        <f t="shared" si="20"/>
        <v>4546211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1044883</v>
      </c>
      <c r="D688" s="180">
        <f>(D615/D612)*W76</f>
        <v>23258.106852501129</v>
      </c>
      <c r="E688" s="180">
        <f>(E623/E612)*SUM(C688:D688)</f>
        <v>43310.492335621529</v>
      </c>
      <c r="F688" s="180">
        <f>(F624/F612)*W64</f>
        <v>6712.5241781900158</v>
      </c>
      <c r="G688" s="180">
        <f>(G625/G612)*W77</f>
        <v>0</v>
      </c>
      <c r="H688" s="180">
        <f>(H628/H612)*W60</f>
        <v>1522.9884192889488</v>
      </c>
      <c r="I688" s="180">
        <f>(I629/I612)*W78</f>
        <v>3096.4528660323699</v>
      </c>
      <c r="J688" s="180">
        <f>(J630/J612)*W79</f>
        <v>0</v>
      </c>
      <c r="K688" s="180">
        <f>(K644/K612)*W75</f>
        <v>691827.92618007446</v>
      </c>
      <c r="L688" s="180">
        <f>(L647/L612)*W80</f>
        <v>1860.4151240478636</v>
      </c>
      <c r="M688" s="180">
        <f t="shared" si="20"/>
        <v>771589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1896395</v>
      </c>
      <c r="D689" s="180">
        <f>(D615/D612)*X76</f>
        <v>52471.375342798623</v>
      </c>
      <c r="E689" s="180">
        <f>(E623/E612)*SUM(C689:D689)</f>
        <v>79021.733805522774</v>
      </c>
      <c r="F689" s="180">
        <f>(F624/F612)*X64</f>
        <v>23309.80069161292</v>
      </c>
      <c r="G689" s="180">
        <f>(G625/G612)*X77</f>
        <v>0</v>
      </c>
      <c r="H689" s="180">
        <f>(H628/H612)*X60</f>
        <v>3137.7576849380603</v>
      </c>
      <c r="I689" s="180">
        <f>(I629/I612)*X78</f>
        <v>9111.401536830881</v>
      </c>
      <c r="J689" s="180">
        <f>(J630/J612)*X79</f>
        <v>0</v>
      </c>
      <c r="K689" s="180">
        <f>(K644/K612)*X75</f>
        <v>2693789.9391072909</v>
      </c>
      <c r="L689" s="180">
        <f>(L647/L612)*X80</f>
        <v>1240.2767493652425</v>
      </c>
      <c r="M689" s="180">
        <f t="shared" si="20"/>
        <v>2862082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4621642</v>
      </c>
      <c r="D690" s="180">
        <f>(D615/D612)*Y76</f>
        <v>486344.66639358492</v>
      </c>
      <c r="E690" s="180">
        <f>(E623/E612)*SUM(C690:D690)</f>
        <v>207116.28449278072</v>
      </c>
      <c r="F690" s="180">
        <f>(F624/F612)*Y64</f>
        <v>16123.514272150172</v>
      </c>
      <c r="G690" s="180">
        <f>(G625/G612)*Y77</f>
        <v>1194.4007253874549</v>
      </c>
      <c r="H690" s="180">
        <f>(H628/H612)*Y60</f>
        <v>11888.487755089818</v>
      </c>
      <c r="I690" s="180">
        <f>(I629/I612)*Y78</f>
        <v>56198.839947874847</v>
      </c>
      <c r="J690" s="180">
        <f>(J630/J612)*Y79</f>
        <v>15891.392914841552</v>
      </c>
      <c r="K690" s="180">
        <f>(K644/K612)*Y75</f>
        <v>1397865.5320314018</v>
      </c>
      <c r="L690" s="180">
        <f>(L647/L612)*Y80</f>
        <v>15916.884950187277</v>
      </c>
      <c r="M690" s="180">
        <f t="shared" si="20"/>
        <v>2208540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3581465</v>
      </c>
      <c r="D691" s="180">
        <f>(D615/D612)*Z76</f>
        <v>378977.17562745168</v>
      </c>
      <c r="E691" s="180">
        <f>(E623/E612)*SUM(C691:D691)</f>
        <v>160586.18041452393</v>
      </c>
      <c r="F691" s="180">
        <f>(F624/F612)*Z64</f>
        <v>91697.089210584076</v>
      </c>
      <c r="G691" s="180">
        <f>(G625/G612)*Z77</f>
        <v>0</v>
      </c>
      <c r="H691" s="180">
        <f>(H628/H612)*Z60</f>
        <v>4187.501115182421</v>
      </c>
      <c r="I691" s="180">
        <f>(I629/I612)*Z78</f>
        <v>38509.908058011773</v>
      </c>
      <c r="J691" s="180">
        <f>(J630/J612)*Z79</f>
        <v>2149.8292581488695</v>
      </c>
      <c r="K691" s="180">
        <f>(K644/K612)*Z75</f>
        <v>1008148.4210531065</v>
      </c>
      <c r="L691" s="180">
        <f>(L647/L612)*Z80</f>
        <v>48060.72403790315</v>
      </c>
      <c r="M691" s="180">
        <f t="shared" si="20"/>
        <v>1732317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729891</v>
      </c>
      <c r="D692" s="180">
        <f>(D615/D612)*AA76</f>
        <v>16604.620071510399</v>
      </c>
      <c r="E692" s="180">
        <f>(E623/E612)*SUM(C692:D692)</f>
        <v>30268.559672750031</v>
      </c>
      <c r="F692" s="180">
        <f>(F624/F612)*AA64</f>
        <v>18332.231866106682</v>
      </c>
      <c r="G692" s="180">
        <f>(G625/G612)*AA77</f>
        <v>0</v>
      </c>
      <c r="H692" s="180">
        <f>(H628/H612)*AA60</f>
        <v>567.89398685350636</v>
      </c>
      <c r="I692" s="180">
        <f>(I629/I612)*AA78</f>
        <v>6406.454205584213</v>
      </c>
      <c r="J692" s="180">
        <f>(J630/J612)*AA79</f>
        <v>0</v>
      </c>
      <c r="K692" s="180">
        <f>(K644/K612)*AA75</f>
        <v>250880.03920435591</v>
      </c>
      <c r="L692" s="180">
        <f>(L647/L612)*AA80</f>
        <v>103.35639578043687</v>
      </c>
      <c r="M692" s="180">
        <f t="shared" si="20"/>
        <v>323163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15433488</v>
      </c>
      <c r="D693" s="180">
        <f>(D615/D612)*AB76</f>
        <v>156289.04663102719</v>
      </c>
      <c r="E693" s="180">
        <f>(E623/E612)*SUM(C693:D693)</f>
        <v>632127.08036467282</v>
      </c>
      <c r="F693" s="180">
        <f>(F624/F612)*AB64</f>
        <v>832529.62100483908</v>
      </c>
      <c r="G693" s="180">
        <f>(G625/G612)*AB77</f>
        <v>0</v>
      </c>
      <c r="H693" s="180">
        <f>(H628/H612)*AB60</f>
        <v>13161.946998337075</v>
      </c>
      <c r="I693" s="180">
        <f>(I629/I612)*AB78</f>
        <v>33633.88457931712</v>
      </c>
      <c r="J693" s="180">
        <f>(J630/J612)*AB79</f>
        <v>0</v>
      </c>
      <c r="K693" s="180">
        <f>(K644/K612)*AB75</f>
        <v>4006915.3596166247</v>
      </c>
      <c r="L693" s="180">
        <f>(L647/L612)*AB80</f>
        <v>0</v>
      </c>
      <c r="M693" s="180">
        <f t="shared" si="20"/>
        <v>5674657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4640539</v>
      </c>
      <c r="D694" s="180">
        <f>(D615/D612)*AC76</f>
        <v>59668.003901829419</v>
      </c>
      <c r="E694" s="180">
        <f>(E623/E612)*SUM(C694:D694)</f>
        <v>190581.8230497475</v>
      </c>
      <c r="F694" s="180">
        <f>(F624/F612)*AC64</f>
        <v>49875.640059609344</v>
      </c>
      <c r="G694" s="180">
        <f>(G625/G612)*AC77</f>
        <v>0</v>
      </c>
      <c r="H694" s="180">
        <f>(H628/H612)*AC60</f>
        <v>7893.1527869739875</v>
      </c>
      <c r="I694" s="180">
        <f>(I629/I612)*AC78</f>
        <v>13311.188182713866</v>
      </c>
      <c r="J694" s="180">
        <f>(J630/J612)*AC79</f>
        <v>1108.7281687307498</v>
      </c>
      <c r="K694" s="180">
        <f>(K644/K612)*AC75</f>
        <v>1909919.0368376274</v>
      </c>
      <c r="L694" s="180">
        <f>(L647/L612)*AC80</f>
        <v>0</v>
      </c>
      <c r="M694" s="180">
        <f t="shared" si="20"/>
        <v>2232358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6695228</v>
      </c>
      <c r="D696" s="180">
        <f>(D615/D612)*AE76</f>
        <v>250136.18670809179</v>
      </c>
      <c r="E696" s="180">
        <f>(E623/E612)*SUM(C696:D696)</f>
        <v>281617.4196899056</v>
      </c>
      <c r="F696" s="180">
        <f>(F624/F612)*AE64</f>
        <v>7324.4961740420658</v>
      </c>
      <c r="G696" s="180">
        <f>(G625/G612)*AE77</f>
        <v>0</v>
      </c>
      <c r="H696" s="180">
        <f>(H628/H612)*AE60</f>
        <v>16996.665485322621</v>
      </c>
      <c r="I696" s="180">
        <f>(I629/I612)*AE78</f>
        <v>55629.377351822921</v>
      </c>
      <c r="J696" s="180">
        <f>(J630/J612)*AE79</f>
        <v>2199.4979503713034</v>
      </c>
      <c r="K696" s="180">
        <f>(K644/K612)*AE75</f>
        <v>1024059.6322737447</v>
      </c>
      <c r="L696" s="180">
        <f>(L647/L612)*AE80</f>
        <v>0</v>
      </c>
      <c r="M696" s="180">
        <f t="shared" si="20"/>
        <v>1637963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15982090</v>
      </c>
      <c r="D698" s="180">
        <f>(D615/D612)*AG76</f>
        <v>530067.57952580974</v>
      </c>
      <c r="E698" s="180">
        <f>(E623/E612)*SUM(C698:D698)</f>
        <v>669527.34025934467</v>
      </c>
      <c r="F698" s="180">
        <f>(F624/F612)*AG64</f>
        <v>111489.71937620125</v>
      </c>
      <c r="G698" s="180">
        <f>(G625/G612)*AG77</f>
        <v>85153.745833505614</v>
      </c>
      <c r="H698" s="180">
        <f>(H628/H612)*AG60</f>
        <v>33124.281081672452</v>
      </c>
      <c r="I698" s="180">
        <f>(I629/I612)*AG78</f>
        <v>507747.08720480214</v>
      </c>
      <c r="J698" s="180">
        <f>(J630/J612)*AG79</f>
        <v>62527.706315369745</v>
      </c>
      <c r="K698" s="180">
        <f>(K644/K612)*AG75</f>
        <v>7731507.7587548923</v>
      </c>
      <c r="L698" s="180">
        <f>(L647/L612)*AG80</f>
        <v>829021.65055488411</v>
      </c>
      <c r="M698" s="180">
        <f t="shared" si="20"/>
        <v>10560167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2646133</v>
      </c>
      <c r="D700" s="180">
        <f>(D615/D612)*AI76</f>
        <v>356126.42510848056</v>
      </c>
      <c r="E700" s="180">
        <f>(E623/E612)*SUM(C700:D700)</f>
        <v>121734.2287330058</v>
      </c>
      <c r="F700" s="180">
        <f>(F624/F612)*AI64</f>
        <v>30829.621937118289</v>
      </c>
      <c r="G700" s="180">
        <f>(G625/G612)*AI77</f>
        <v>2388.8014507749099</v>
      </c>
      <c r="H700" s="180">
        <f>(H628/H612)*AI60</f>
        <v>4815.6262824597834</v>
      </c>
      <c r="I700" s="180">
        <f>(I629/I612)*AI78</f>
        <v>206964.06225262332</v>
      </c>
      <c r="J700" s="180">
        <f>(J630/J612)*AI79</f>
        <v>7342.8770853660881</v>
      </c>
      <c r="K700" s="180">
        <f>(K644/K612)*AI75</f>
        <v>437468.69206383359</v>
      </c>
      <c r="L700" s="180">
        <f>(L647/L612)*AI80</f>
        <v>165680.30243604031</v>
      </c>
      <c r="M700" s="180">
        <f t="shared" si="20"/>
        <v>1333351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25663994</v>
      </c>
      <c r="D701" s="180">
        <f>(D615/D612)*AJ76</f>
        <v>955677.35638212936</v>
      </c>
      <c r="E701" s="180">
        <f>(E623/E612)*SUM(C701:D701)</f>
        <v>1079362.1412573881</v>
      </c>
      <c r="F701" s="180">
        <f>(F624/F612)*AJ64</f>
        <v>84633.957693152421</v>
      </c>
      <c r="G701" s="180">
        <f>(G625/G612)*AJ77</f>
        <v>0</v>
      </c>
      <c r="H701" s="180">
        <f>(H628/H612)*AJ60</f>
        <v>40429.46282165165</v>
      </c>
      <c r="I701" s="180">
        <f>(I629/I612)*AJ78</f>
        <v>105350.58026960706</v>
      </c>
      <c r="J701" s="180">
        <f>(J630/J612)*AJ79</f>
        <v>4190.4521083168174</v>
      </c>
      <c r="K701" s="180">
        <f>(K644/K612)*AJ75</f>
        <v>1401843.2504064771</v>
      </c>
      <c r="L701" s="180">
        <f>(L647/L612)*AJ80</f>
        <v>118033.00398125891</v>
      </c>
      <c r="M701" s="180">
        <f t="shared" si="20"/>
        <v>3789520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1981346</v>
      </c>
      <c r="D713" s="180">
        <f>(D615/D612)*AV76</f>
        <v>281948.77656472387</v>
      </c>
      <c r="E713" s="180">
        <f>(E623/E612)*SUM(C713:D713)</f>
        <v>91771.031415978301</v>
      </c>
      <c r="F713" s="180">
        <f>(F624/F612)*AV64</f>
        <v>9965.0707496009927</v>
      </c>
      <c r="G713" s="180">
        <f>(G625/G612)*AV77</f>
        <v>0</v>
      </c>
      <c r="H713" s="180">
        <f>(H628/H612)*AV60</f>
        <v>4207.5781753237061</v>
      </c>
      <c r="I713" s="180">
        <f>(I629/I612)*AV78</f>
        <v>11033.337798506145</v>
      </c>
      <c r="J713" s="180">
        <f>(J630/J612)*AV79</f>
        <v>109.0446207098388</v>
      </c>
      <c r="K713" s="180">
        <f>(K644/K612)*AV75</f>
        <v>186505.86313114758</v>
      </c>
      <c r="L713" s="180">
        <f>(L647/L612)*AV80</f>
        <v>62840.688634505619</v>
      </c>
      <c r="M713" s="180">
        <f t="shared" si="20"/>
        <v>648381</v>
      </c>
      <c r="N713" s="199" t="s">
        <v>741</v>
      </c>
    </row>
    <row r="715" spans="1:15" ht="12.6" customHeight="1" x14ac:dyDescent="0.25">
      <c r="C715" s="180">
        <f>SUM(C614:C647)+SUM(C668:C713)</f>
        <v>319407202</v>
      </c>
      <c r="D715" s="180">
        <f>SUM(D616:D647)+SUM(D668:D713)</f>
        <v>11175917.999999998</v>
      </c>
      <c r="E715" s="180">
        <f>SUM(E624:E647)+SUM(E668:E713)</f>
        <v>12446500.760148572</v>
      </c>
      <c r="F715" s="180">
        <f>SUM(F625:F648)+SUM(F668:F713)</f>
        <v>4893867.8030570783</v>
      </c>
      <c r="G715" s="180">
        <f>SUM(G626:G647)+SUM(G668:G713)</f>
        <v>3712478.4899690072</v>
      </c>
      <c r="H715" s="180">
        <f>SUM(H629:H647)+SUM(H668:H713)</f>
        <v>498077.44428791024</v>
      </c>
      <c r="I715" s="180">
        <f>SUM(I630:I647)+SUM(I668:I713)</f>
        <v>3611638.5583981001</v>
      </c>
      <c r="J715" s="180">
        <f>SUM(J631:J647)+SUM(J668:J713)</f>
        <v>262942.33551833068</v>
      </c>
      <c r="K715" s="180">
        <f>SUM(K668:K713)</f>
        <v>48827419.999882504</v>
      </c>
      <c r="L715" s="180">
        <f>SUM(L668:L713)</f>
        <v>5654214.9875645787</v>
      </c>
      <c r="M715" s="180">
        <f>SUM(M668:M713)</f>
        <v>85712793</v>
      </c>
      <c r="N715" s="198" t="s">
        <v>742</v>
      </c>
    </row>
    <row r="716" spans="1:15" ht="12.6" customHeight="1" x14ac:dyDescent="0.25">
      <c r="C716" s="180">
        <f>CE71</f>
        <v>319407202</v>
      </c>
      <c r="D716" s="180">
        <f>D615</f>
        <v>11175918</v>
      </c>
      <c r="E716" s="180">
        <f>E623</f>
        <v>12446500.760148576</v>
      </c>
      <c r="F716" s="180">
        <f>F624</f>
        <v>4893867.8030570783</v>
      </c>
      <c r="G716" s="180">
        <f>G625</f>
        <v>3712478.4899690072</v>
      </c>
      <c r="H716" s="180">
        <f>H628</f>
        <v>498077.44428791001</v>
      </c>
      <c r="I716" s="180">
        <f>I629</f>
        <v>3611638.5583981001</v>
      </c>
      <c r="J716" s="180">
        <f>J630</f>
        <v>262942.33551833063</v>
      </c>
      <c r="K716" s="180">
        <f>K644</f>
        <v>48827419.999882512</v>
      </c>
      <c r="L716" s="180">
        <f>L647</f>
        <v>5654214.9875645796</v>
      </c>
      <c r="M716" s="180">
        <f>C648</f>
        <v>85712794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A41" sqref="A4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1" t="s">
        <v>1232</v>
      </c>
      <c r="B1" s="232"/>
      <c r="C1" s="232"/>
      <c r="D1" s="232"/>
      <c r="E1" s="232"/>
      <c r="F1" s="232"/>
    </row>
    <row r="2" spans="1:6" ht="12.75" customHeight="1" x14ac:dyDescent="0.25">
      <c r="A2" s="232" t="s">
        <v>1233</v>
      </c>
      <c r="B2" s="232"/>
      <c r="C2" s="233"/>
      <c r="D2" s="232"/>
      <c r="E2" s="232"/>
      <c r="F2" s="232"/>
    </row>
    <row r="3" spans="1:6" ht="12.75" customHeight="1" x14ac:dyDescent="0.25">
      <c r="A3" s="199"/>
      <c r="C3" s="234"/>
    </row>
    <row r="4" spans="1:6" ht="12.75" customHeight="1" x14ac:dyDescent="0.25">
      <c r="C4" s="234"/>
    </row>
    <row r="5" spans="1:6" ht="12.75" customHeight="1" x14ac:dyDescent="0.25">
      <c r="A5" s="199" t="s">
        <v>1258</v>
      </c>
      <c r="C5" s="234"/>
    </row>
    <row r="6" spans="1:6" ht="12.75" customHeight="1" x14ac:dyDescent="0.25">
      <c r="A6" s="199" t="s">
        <v>0</v>
      </c>
      <c r="C6" s="234"/>
    </row>
    <row r="7" spans="1:6" ht="12.75" customHeight="1" x14ac:dyDescent="0.25">
      <c r="A7" s="199" t="s">
        <v>1</v>
      </c>
      <c r="C7" s="234"/>
    </row>
    <row r="8" spans="1:6" ht="12.75" customHeight="1" x14ac:dyDescent="0.25">
      <c r="C8" s="234"/>
    </row>
    <row r="9" spans="1:6" ht="12.75" customHeight="1" x14ac:dyDescent="0.25">
      <c r="C9" s="234"/>
    </row>
    <row r="10" spans="1:6" ht="12.75" customHeight="1" x14ac:dyDescent="0.25">
      <c r="A10" s="198" t="s">
        <v>1228</v>
      </c>
      <c r="C10" s="234"/>
    </row>
    <row r="11" spans="1:6" ht="12.75" customHeight="1" x14ac:dyDescent="0.25">
      <c r="A11" s="198" t="s">
        <v>1231</v>
      </c>
      <c r="C11" s="234"/>
    </row>
    <row r="12" spans="1:6" ht="12.75" customHeight="1" x14ac:dyDescent="0.25">
      <c r="C12" s="234"/>
    </row>
    <row r="13" spans="1:6" ht="12.75" customHeight="1" x14ac:dyDescent="0.25">
      <c r="C13" s="234"/>
    </row>
    <row r="14" spans="1:6" ht="12.75" customHeight="1" x14ac:dyDescent="0.25">
      <c r="A14" s="199" t="s">
        <v>2</v>
      </c>
      <c r="C14" s="234"/>
    </row>
    <row r="15" spans="1:6" ht="12.75" customHeight="1" x14ac:dyDescent="0.25">
      <c r="A15" s="199"/>
      <c r="C15" s="234"/>
    </row>
    <row r="16" spans="1:6" ht="12.75" customHeight="1" x14ac:dyDescent="0.25">
      <c r="A16" s="180" t="s">
        <v>1260</v>
      </c>
      <c r="C16" s="234"/>
      <c r="F16" s="280" t="s">
        <v>1259</v>
      </c>
    </row>
    <row r="17" spans="1:6" ht="12.75" customHeight="1" x14ac:dyDescent="0.25">
      <c r="A17" s="180" t="s">
        <v>1230</v>
      </c>
      <c r="C17" s="280" t="s">
        <v>1259</v>
      </c>
    </row>
    <row r="18" spans="1:6" ht="12.75" customHeight="1" x14ac:dyDescent="0.25">
      <c r="A18" s="227"/>
      <c r="C18" s="234"/>
    </row>
    <row r="19" spans="1:6" ht="12.75" customHeight="1" x14ac:dyDescent="0.25">
      <c r="C19" s="234"/>
    </row>
    <row r="20" spans="1:6" ht="12.75" customHeight="1" x14ac:dyDescent="0.25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5">
      <c r="A21" s="199"/>
      <c r="C21" s="234"/>
    </row>
    <row r="22" spans="1:6" ht="12.6" customHeight="1" x14ac:dyDescent="0.25">
      <c r="A22" s="235" t="s">
        <v>1254</v>
      </c>
      <c r="B22" s="236"/>
      <c r="C22" s="237"/>
      <c r="D22" s="235"/>
      <c r="E22" s="235"/>
    </row>
    <row r="23" spans="1:6" ht="12.6" customHeight="1" x14ac:dyDescent="0.25">
      <c r="B23" s="199"/>
      <c r="C23" s="234"/>
    </row>
    <row r="24" spans="1:6" ht="12.6" customHeight="1" x14ac:dyDescent="0.25">
      <c r="A24" s="238" t="s">
        <v>3</v>
      </c>
      <c r="C24" s="234"/>
    </row>
    <row r="25" spans="1:6" ht="12.6" customHeight="1" x14ac:dyDescent="0.25">
      <c r="A25" s="198" t="s">
        <v>1235</v>
      </c>
      <c r="C25" s="234"/>
    </row>
    <row r="26" spans="1:6" ht="12.6" customHeight="1" x14ac:dyDescent="0.25">
      <c r="A26" s="199" t="s">
        <v>4</v>
      </c>
      <c r="C26" s="234"/>
    </row>
    <row r="27" spans="1:6" ht="12.6" customHeight="1" x14ac:dyDescent="0.25">
      <c r="A27" s="198" t="s">
        <v>1236</v>
      </c>
      <c r="C27" s="234"/>
    </row>
    <row r="28" spans="1:6" ht="12.6" customHeight="1" x14ac:dyDescent="0.25">
      <c r="A28" s="199" t="s">
        <v>5</v>
      </c>
      <c r="C28" s="234"/>
    </row>
    <row r="29" spans="1:6" ht="12.6" customHeight="1" x14ac:dyDescent="0.25">
      <c r="A29" s="198"/>
      <c r="C29" s="234"/>
    </row>
    <row r="30" spans="1:6" ht="12.6" customHeight="1" x14ac:dyDescent="0.25">
      <c r="A30" s="180" t="s">
        <v>6</v>
      </c>
      <c r="C30" s="234"/>
    </row>
    <row r="31" spans="1:6" ht="12.6" customHeight="1" x14ac:dyDescent="0.25">
      <c r="A31" s="199" t="s">
        <v>7</v>
      </c>
      <c r="C31" s="234"/>
    </row>
    <row r="32" spans="1:6" ht="12.6" customHeight="1" x14ac:dyDescent="0.25">
      <c r="A32" s="199" t="s">
        <v>8</v>
      </c>
      <c r="C32" s="234"/>
    </row>
    <row r="33" spans="1:83" ht="12.6" customHeight="1" x14ac:dyDescent="0.25">
      <c r="A33" s="198" t="s">
        <v>1237</v>
      </c>
      <c r="C33" s="234"/>
    </row>
    <row r="34" spans="1:83" ht="12.6" customHeight="1" x14ac:dyDescent="0.25">
      <c r="A34" s="199" t="s">
        <v>9</v>
      </c>
      <c r="C34" s="234"/>
    </row>
    <row r="35" spans="1:83" ht="12.6" customHeight="1" x14ac:dyDescent="0.25">
      <c r="A35" s="199"/>
      <c r="C35" s="234"/>
    </row>
    <row r="36" spans="1:83" ht="12.6" customHeight="1" x14ac:dyDescent="0.25">
      <c r="A36" s="198" t="s">
        <v>1238</v>
      </c>
      <c r="C36" s="234"/>
    </row>
    <row r="37" spans="1:83" ht="12.6" customHeight="1" x14ac:dyDescent="0.25">
      <c r="A37" s="199" t="s">
        <v>1229</v>
      </c>
      <c r="C37" s="234"/>
    </row>
    <row r="38" spans="1:83" ht="12" customHeight="1" x14ac:dyDescent="0.25">
      <c r="A38" s="198"/>
      <c r="C38" s="234"/>
    </row>
    <row r="39" spans="1:83" ht="12.6" customHeight="1" x14ac:dyDescent="0.25">
      <c r="A39" s="199"/>
      <c r="C39" s="234"/>
    </row>
    <row r="40" spans="1:83" ht="12" customHeight="1" x14ac:dyDescent="0.25">
      <c r="A40" s="199"/>
      <c r="C40" s="234"/>
    </row>
    <row r="41" spans="1:83" ht="12" customHeight="1" x14ac:dyDescent="0.25">
      <c r="A41" s="199"/>
      <c r="C41" s="239"/>
      <c r="D41" s="240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</row>
    <row r="42" spans="1:83" ht="12" customHeight="1" x14ac:dyDescent="0.25">
      <c r="A42" s="199"/>
      <c r="C42" s="239"/>
      <c r="D42" s="240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41"/>
    </row>
    <row r="43" spans="1:83" ht="12" customHeight="1" x14ac:dyDescent="0.25">
      <c r="A43" s="199"/>
      <c r="C43" s="234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2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4090188</v>
      </c>
      <c r="C47" s="184">
        <v>10084</v>
      </c>
      <c r="D47" s="184">
        <v>14846</v>
      </c>
      <c r="E47" s="184">
        <v>1067322</v>
      </c>
      <c r="F47" s="184">
        <v>272648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241187</v>
      </c>
      <c r="Q47" s="184">
        <v>57</v>
      </c>
      <c r="R47" s="184"/>
      <c r="S47" s="184"/>
      <c r="T47" s="184">
        <v>425</v>
      </c>
      <c r="U47" s="184">
        <v>4280</v>
      </c>
      <c r="V47" s="184"/>
      <c r="W47" s="184">
        <v>111</v>
      </c>
      <c r="X47" s="184">
        <v>247</v>
      </c>
      <c r="Y47" s="184">
        <v>978</v>
      </c>
      <c r="Z47" s="184">
        <v>290</v>
      </c>
      <c r="AA47" s="184">
        <v>43</v>
      </c>
      <c r="AB47" s="184">
        <v>6045</v>
      </c>
      <c r="AC47" s="184">
        <v>4444</v>
      </c>
      <c r="AD47" s="184"/>
      <c r="AE47" s="184">
        <v>90892</v>
      </c>
      <c r="AF47" s="184"/>
      <c r="AG47" s="184">
        <v>49857</v>
      </c>
      <c r="AH47" s="184"/>
      <c r="AI47" s="184">
        <v>233</v>
      </c>
      <c r="AJ47" s="184">
        <v>2015863</v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274</v>
      </c>
      <c r="AW47" s="184"/>
      <c r="AX47" s="184"/>
      <c r="AY47" s="184">
        <v>25749</v>
      </c>
      <c r="AZ47" s="184"/>
      <c r="BA47" s="184"/>
      <c r="BB47" s="184"/>
      <c r="BC47" s="184"/>
      <c r="BD47" s="184">
        <v>340</v>
      </c>
      <c r="BE47" s="184">
        <v>6707</v>
      </c>
      <c r="BF47" s="184">
        <v>129771</v>
      </c>
      <c r="BG47" s="184">
        <v>145</v>
      </c>
      <c r="BH47" s="184"/>
      <c r="BI47" s="184"/>
      <c r="BJ47" s="184">
        <v>823</v>
      </c>
      <c r="BK47" s="184">
        <v>16608</v>
      </c>
      <c r="BL47" s="184">
        <v>799</v>
      </c>
      <c r="BM47" s="184"/>
      <c r="BN47" s="184">
        <v>140</v>
      </c>
      <c r="BO47" s="184">
        <v>125067</v>
      </c>
      <c r="BP47" s="184"/>
      <c r="BQ47" s="184"/>
      <c r="BR47" s="184"/>
      <c r="BS47" s="184"/>
      <c r="BT47" s="184"/>
      <c r="BU47" s="184"/>
      <c r="BV47" s="184">
        <v>968</v>
      </c>
      <c r="BW47" s="184"/>
      <c r="BX47" s="184">
        <v>270</v>
      </c>
      <c r="BY47" s="184">
        <v>2675</v>
      </c>
      <c r="BZ47" s="184"/>
      <c r="CA47" s="184"/>
      <c r="CB47" s="184"/>
      <c r="CC47" s="184"/>
      <c r="CD47" s="195"/>
      <c r="CE47" s="195">
        <f>SUM(C47:CC47)</f>
        <v>4090188</v>
      </c>
    </row>
    <row r="48" spans="1:83" ht="12.6" customHeight="1" x14ac:dyDescent="0.25">
      <c r="A48" s="175" t="s">
        <v>205</v>
      </c>
      <c r="B48" s="183">
        <v>30757023</v>
      </c>
      <c r="C48" s="243">
        <f>ROUND(((B48/CE61)*C61),0)</f>
        <v>2398481</v>
      </c>
      <c r="D48" s="243">
        <f>ROUND(((B48/CE61)*D61),0)</f>
        <v>1702997</v>
      </c>
      <c r="E48" s="195">
        <f>ROUND(((B48/CE61)*E61),0)</f>
        <v>3602227</v>
      </c>
      <c r="F48" s="195">
        <f>ROUND(((B48/CE61)*F61),0)</f>
        <v>2903378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1319078</v>
      </c>
      <c r="Q48" s="195">
        <f>ROUND(((B48/CE61)*Q61),0)</f>
        <v>288893</v>
      </c>
      <c r="R48" s="195">
        <f>ROUND(((B48/CE61)*R61),0)</f>
        <v>30836</v>
      </c>
      <c r="S48" s="195">
        <f>ROUND(((B48/CE61)*S61),0)</f>
        <v>176344</v>
      </c>
      <c r="T48" s="195">
        <f>ROUND(((B48/CE61)*T61),0)</f>
        <v>150188</v>
      </c>
      <c r="U48" s="195">
        <f>ROUND(((B48/CE61)*U61),0)</f>
        <v>548110</v>
      </c>
      <c r="V48" s="195">
        <f>ROUND(((B48/CE61)*V61),0)</f>
        <v>0</v>
      </c>
      <c r="W48" s="195">
        <f>ROUND(((B48/CE61)*W61),0)</f>
        <v>90998</v>
      </c>
      <c r="X48" s="195">
        <f>ROUND(((B48/CE61)*X61),0)</f>
        <v>178095</v>
      </c>
      <c r="Y48" s="195">
        <f>ROUND(((B48/CE61)*Y61),0)</f>
        <v>589750</v>
      </c>
      <c r="Z48" s="195">
        <f>ROUND(((B48/CE61)*Z61),0)</f>
        <v>298506</v>
      </c>
      <c r="AA48" s="195">
        <f>ROUND(((B48/CE61)*AA61),0)</f>
        <v>42395</v>
      </c>
      <c r="AB48" s="195">
        <f>ROUND(((B48/CE61)*AB61),0)</f>
        <v>872113</v>
      </c>
      <c r="AC48" s="195">
        <f>ROUND(((B48/CE61)*AC61),0)</f>
        <v>424909</v>
      </c>
      <c r="AD48" s="195">
        <f>ROUND(((B48/CE61)*AD61),0)</f>
        <v>0</v>
      </c>
      <c r="AE48" s="195">
        <f>ROUND(((B48/CE61)*AE61),0)</f>
        <v>903816</v>
      </c>
      <c r="AF48" s="195">
        <f>ROUND(((B48/CE61)*AF61),0)</f>
        <v>0</v>
      </c>
      <c r="AG48" s="195">
        <f>ROUND(((B48/CE61)*AG61),0)</f>
        <v>1979635</v>
      </c>
      <c r="AH48" s="195">
        <f>ROUND(((B48/CE61)*AH61),0)</f>
        <v>0</v>
      </c>
      <c r="AI48" s="195">
        <f>ROUND(((B48/CE61)*AI61),0)</f>
        <v>308468</v>
      </c>
      <c r="AJ48" s="195">
        <f>ROUND(((B48/CE61)*AJ61),0)</f>
        <v>2627123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263574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407430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116289</v>
      </c>
      <c r="BD48" s="195">
        <f>ROUND(((B48/CE61)*BD61),0)</f>
        <v>675153</v>
      </c>
      <c r="BE48" s="195">
        <f>ROUND(((B48/CE61)*BE61),0)</f>
        <v>290407</v>
      </c>
      <c r="BF48" s="195">
        <f>ROUND(((B48/CE61)*BF61),0)</f>
        <v>443551</v>
      </c>
      <c r="BG48" s="195">
        <f>ROUND(((B48/CE61)*BG61),0)</f>
        <v>48578</v>
      </c>
      <c r="BH48" s="195">
        <f>ROUND(((B48/CE61)*BH61),0)</f>
        <v>48048</v>
      </c>
      <c r="BI48" s="195">
        <f>ROUND(((B48/CE61)*BI61),0)</f>
        <v>46148</v>
      </c>
      <c r="BJ48" s="195">
        <f>ROUND(((B48/CE61)*BJ61),0)</f>
        <v>782944</v>
      </c>
      <c r="BK48" s="195">
        <f>ROUND(((B48/CE61)*BK61),0)</f>
        <v>2943312</v>
      </c>
      <c r="BL48" s="195">
        <f>ROUND(((B48/CE61)*BL61),0)</f>
        <v>310443</v>
      </c>
      <c r="BM48" s="195">
        <f>ROUND(((B48/CE61)*BM61),0)</f>
        <v>0</v>
      </c>
      <c r="BN48" s="195">
        <f>ROUND(((B48/CE61)*BN61),0)</f>
        <v>408699</v>
      </c>
      <c r="BO48" s="195">
        <f>ROUND(((B48/CE61)*BO61),0)</f>
        <v>20746</v>
      </c>
      <c r="BP48" s="195">
        <f>ROUND(((B48/CE61)*BP61),0)</f>
        <v>19442</v>
      </c>
      <c r="BQ48" s="195">
        <f>ROUND(((B48/CE61)*BQ61),0)</f>
        <v>0</v>
      </c>
      <c r="BR48" s="195">
        <f>ROUND(((B48/CE61)*BR61),0)</f>
        <v>8425</v>
      </c>
      <c r="BS48" s="195">
        <f>ROUND(((B48/CE61)*BS61),0)</f>
        <v>23006</v>
      </c>
      <c r="BT48" s="195">
        <f>ROUND(((B48/CE61)*BT61),0)</f>
        <v>84013</v>
      </c>
      <c r="BU48" s="195">
        <f>ROUND(((B48/CE61)*BU61),0)</f>
        <v>0</v>
      </c>
      <c r="BV48" s="195">
        <f>ROUND(((B48/CE61)*BV61),0)</f>
        <v>1013954</v>
      </c>
      <c r="BW48" s="195">
        <f>ROUND(((B48/CE61)*BW61),0)</f>
        <v>30470</v>
      </c>
      <c r="BX48" s="195">
        <f>ROUND(((B48/CE61)*BX61),0)</f>
        <v>481884</v>
      </c>
      <c r="BY48" s="195">
        <f>ROUND(((B48/CE61)*BY61),0)</f>
        <v>772777</v>
      </c>
      <c r="BZ48" s="195">
        <f>ROUND(((B48/CE61)*BZ61),0)</f>
        <v>0</v>
      </c>
      <c r="CA48" s="195">
        <f>ROUND(((B48/CE61)*CA61),0)</f>
        <v>45889</v>
      </c>
      <c r="CB48" s="195">
        <f>ROUND(((B48/CE61)*CB61),0)</f>
        <v>0</v>
      </c>
      <c r="CC48" s="195">
        <f>ROUND(((B48/CE61)*CC61),0)</f>
        <v>35507</v>
      </c>
      <c r="CD48" s="195"/>
      <c r="CE48" s="195">
        <f>SUM(C48:CD48)</f>
        <v>30757029</v>
      </c>
    </row>
    <row r="49" spans="1:84" ht="12.6" customHeight="1" x14ac:dyDescent="0.25">
      <c r="A49" s="175" t="s">
        <v>206</v>
      </c>
      <c r="B49" s="195">
        <f>B47+B48</f>
        <v>34847211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12937849</v>
      </c>
      <c r="C51" s="184">
        <v>408977</v>
      </c>
      <c r="D51" s="184">
        <v>320915</v>
      </c>
      <c r="E51" s="184">
        <v>185690</v>
      </c>
      <c r="F51" s="184">
        <v>630286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>
        <v>1775852</v>
      </c>
      <c r="Q51" s="184">
        <v>9051</v>
      </c>
      <c r="R51" s="184">
        <v>28430</v>
      </c>
      <c r="S51" s="184">
        <v>103750</v>
      </c>
      <c r="T51" s="184">
        <v>33761</v>
      </c>
      <c r="U51" s="184">
        <v>62244</v>
      </c>
      <c r="V51" s="184"/>
      <c r="W51" s="184">
        <v>343172</v>
      </c>
      <c r="X51" s="184">
        <v>326455</v>
      </c>
      <c r="Y51" s="184">
        <v>384837</v>
      </c>
      <c r="Z51" s="184">
        <v>387242</v>
      </c>
      <c r="AA51" s="184">
        <v>89166</v>
      </c>
      <c r="AB51" s="184">
        <v>238723</v>
      </c>
      <c r="AC51" s="184">
        <v>230460</v>
      </c>
      <c r="AD51" s="184"/>
      <c r="AE51" s="184">
        <v>118711</v>
      </c>
      <c r="AF51" s="184"/>
      <c r="AG51" s="184">
        <v>101163</v>
      </c>
      <c r="AH51" s="184"/>
      <c r="AI51" s="184">
        <v>26008</v>
      </c>
      <c r="AJ51" s="184">
        <v>401353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24375</v>
      </c>
      <c r="AW51" s="184"/>
      <c r="AX51" s="184"/>
      <c r="AY51" s="184">
        <v>41921</v>
      </c>
      <c r="AZ51" s="184"/>
      <c r="BA51" s="184">
        <v>1036</v>
      </c>
      <c r="BB51" s="184"/>
      <c r="BC51" s="184"/>
      <c r="BD51" s="184"/>
      <c r="BE51" s="184">
        <v>6062236</v>
      </c>
      <c r="BF51" s="184">
        <v>2872</v>
      </c>
      <c r="BG51" s="184">
        <v>112692</v>
      </c>
      <c r="BH51" s="184">
        <v>190985</v>
      </c>
      <c r="BI51" s="184"/>
      <c r="BJ51" s="184"/>
      <c r="BK51" s="184"/>
      <c r="BL51" s="184">
        <v>6652</v>
      </c>
      <c r="BM51" s="184"/>
      <c r="BN51" s="184">
        <v>8625</v>
      </c>
      <c r="BO51" s="184"/>
      <c r="BP51" s="184"/>
      <c r="BQ51" s="184"/>
      <c r="BR51" s="184"/>
      <c r="BS51" s="184">
        <v>2112</v>
      </c>
      <c r="BT51" s="184">
        <v>339</v>
      </c>
      <c r="BU51" s="184"/>
      <c r="BV51" s="184">
        <v>5154</v>
      </c>
      <c r="BW51" s="184">
        <v>2512</v>
      </c>
      <c r="BX51" s="184">
        <v>280</v>
      </c>
      <c r="BY51" s="184">
        <v>267437</v>
      </c>
      <c r="BZ51" s="184"/>
      <c r="CA51" s="184"/>
      <c r="CB51" s="184"/>
      <c r="CC51" s="184">
        <v>2375</v>
      </c>
      <c r="CD51" s="195"/>
      <c r="CE51" s="195">
        <f>SUM(C51:CD51)</f>
        <v>12937849</v>
      </c>
    </row>
    <row r="52" spans="1:84" ht="12.6" customHeight="1" x14ac:dyDescent="0.25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12937849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4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2" t="s">
        <v>220</v>
      </c>
      <c r="S58" s="245" t="s">
        <v>221</v>
      </c>
      <c r="T58" s="245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5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5" t="s">
        <v>221</v>
      </c>
      <c r="AW58" s="245" t="s">
        <v>221</v>
      </c>
      <c r="AX58" s="245" t="s">
        <v>221</v>
      </c>
      <c r="AY58" s="170" t="s">
        <v>231</v>
      </c>
      <c r="AZ58" s="170" t="s">
        <v>231</v>
      </c>
      <c r="BA58" s="245" t="s">
        <v>221</v>
      </c>
      <c r="BB58" s="245" t="s">
        <v>221</v>
      </c>
      <c r="BC58" s="245" t="s">
        <v>221</v>
      </c>
      <c r="BD58" s="245" t="s">
        <v>221</v>
      </c>
      <c r="BE58" s="170" t="s">
        <v>232</v>
      </c>
      <c r="BF58" s="245" t="s">
        <v>221</v>
      </c>
      <c r="BG58" s="245" t="s">
        <v>221</v>
      </c>
      <c r="BH58" s="245" t="s">
        <v>221</v>
      </c>
      <c r="BI58" s="245" t="s">
        <v>221</v>
      </c>
      <c r="BJ58" s="245" t="s">
        <v>221</v>
      </c>
      <c r="BK58" s="245" t="s">
        <v>221</v>
      </c>
      <c r="BL58" s="245" t="s">
        <v>221</v>
      </c>
      <c r="BM58" s="245" t="s">
        <v>221</v>
      </c>
      <c r="BN58" s="245" t="s">
        <v>221</v>
      </c>
      <c r="BO58" s="245" t="s">
        <v>221</v>
      </c>
      <c r="BP58" s="245" t="s">
        <v>221</v>
      </c>
      <c r="BQ58" s="245" t="s">
        <v>221</v>
      </c>
      <c r="BR58" s="245" t="s">
        <v>221</v>
      </c>
      <c r="BS58" s="245" t="s">
        <v>221</v>
      </c>
      <c r="BT58" s="245" t="s">
        <v>221</v>
      </c>
      <c r="BU58" s="245" t="s">
        <v>221</v>
      </c>
      <c r="BV58" s="245" t="s">
        <v>221</v>
      </c>
      <c r="BW58" s="245" t="s">
        <v>221</v>
      </c>
      <c r="BX58" s="245" t="s">
        <v>221</v>
      </c>
      <c r="BY58" s="245" t="s">
        <v>221</v>
      </c>
      <c r="BZ58" s="245" t="s">
        <v>221</v>
      </c>
      <c r="CA58" s="245" t="s">
        <v>221</v>
      </c>
      <c r="CB58" s="245" t="s">
        <v>221</v>
      </c>
      <c r="CC58" s="245" t="s">
        <v>221</v>
      </c>
      <c r="CD58" s="245" t="s">
        <v>221</v>
      </c>
      <c r="CE58" s="245" t="s">
        <v>221</v>
      </c>
    </row>
    <row r="59" spans="1:84" ht="12.6" customHeight="1" x14ac:dyDescent="0.25">
      <c r="A59" s="171" t="s">
        <v>233</v>
      </c>
      <c r="B59" s="175"/>
      <c r="C59" s="184">
        <v>12628</v>
      </c>
      <c r="D59" s="184">
        <v>15688</v>
      </c>
      <c r="E59" s="184">
        <v>19394</v>
      </c>
      <c r="F59" s="184">
        <v>10430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703020</v>
      </c>
      <c r="Q59" s="185">
        <v>435060</v>
      </c>
      <c r="R59" s="185">
        <v>873840</v>
      </c>
      <c r="S59" s="246"/>
      <c r="T59" s="246"/>
      <c r="U59" s="224">
        <v>542668</v>
      </c>
      <c r="V59" s="185"/>
      <c r="W59" s="185">
        <v>62082</v>
      </c>
      <c r="X59" s="185"/>
      <c r="Y59" s="185">
        <v>115053</v>
      </c>
      <c r="Z59" s="185">
        <v>12185</v>
      </c>
      <c r="AA59" s="185">
        <v>13304</v>
      </c>
      <c r="AB59" s="246"/>
      <c r="AC59" s="185">
        <v>99461</v>
      </c>
      <c r="AD59" s="185"/>
      <c r="AE59" s="185">
        <v>216368</v>
      </c>
      <c r="AF59" s="185"/>
      <c r="AG59" s="185">
        <v>73909</v>
      </c>
      <c r="AH59" s="185"/>
      <c r="AI59" s="185">
        <v>7213</v>
      </c>
      <c r="AJ59" s="185">
        <v>129091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6"/>
      <c r="AW59" s="246"/>
      <c r="AX59" s="246"/>
      <c r="AY59" s="185">
        <v>201465</v>
      </c>
      <c r="AZ59" s="185"/>
      <c r="BA59" s="246"/>
      <c r="BB59" s="246"/>
      <c r="BC59" s="246"/>
      <c r="BD59" s="246"/>
      <c r="BE59" s="185">
        <v>723979</v>
      </c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7"/>
      <c r="CE59" s="195"/>
    </row>
    <row r="60" spans="1:84" ht="12.6" customHeight="1" x14ac:dyDescent="0.25">
      <c r="A60" s="248" t="s">
        <v>234</v>
      </c>
      <c r="B60" s="175"/>
      <c r="C60" s="186">
        <v>110.98</v>
      </c>
      <c r="D60" s="187">
        <v>99.38</v>
      </c>
      <c r="E60" s="187">
        <v>146.57</v>
      </c>
      <c r="F60" s="223">
        <v>135.69999999999999</v>
      </c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74.48</v>
      </c>
      <c r="Q60" s="221">
        <v>13.1</v>
      </c>
      <c r="R60" s="221">
        <v>2.65</v>
      </c>
      <c r="S60" s="221">
        <v>15.45</v>
      </c>
      <c r="T60" s="221">
        <v>7.64</v>
      </c>
      <c r="U60" s="221">
        <v>38.44</v>
      </c>
      <c r="V60" s="221"/>
      <c r="W60" s="221">
        <v>4.82</v>
      </c>
      <c r="X60" s="221">
        <v>9.9600000000000009</v>
      </c>
      <c r="Y60" s="221">
        <v>40.53</v>
      </c>
      <c r="Z60" s="221">
        <v>14.6</v>
      </c>
      <c r="AA60" s="221">
        <v>2.02</v>
      </c>
      <c r="AB60" s="221">
        <v>45.58</v>
      </c>
      <c r="AC60" s="221">
        <v>28.31</v>
      </c>
      <c r="AD60" s="221"/>
      <c r="AE60" s="221">
        <v>53.55</v>
      </c>
      <c r="AF60" s="221"/>
      <c r="AG60" s="221">
        <v>113.64</v>
      </c>
      <c r="AH60" s="221"/>
      <c r="AI60" s="221">
        <v>14.84</v>
      </c>
      <c r="AJ60" s="221">
        <v>123.11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13.28</v>
      </c>
      <c r="AW60" s="221"/>
      <c r="AX60" s="221"/>
      <c r="AY60" s="221">
        <v>48.86</v>
      </c>
      <c r="AZ60" s="221"/>
      <c r="BA60" s="221"/>
      <c r="BB60" s="221"/>
      <c r="BC60" s="221">
        <v>4.5</v>
      </c>
      <c r="BD60" s="221">
        <v>43.82</v>
      </c>
      <c r="BE60" s="221">
        <v>22.57</v>
      </c>
      <c r="BF60" s="221">
        <v>62.47</v>
      </c>
      <c r="BG60" s="221">
        <v>5.98</v>
      </c>
      <c r="BH60" s="221">
        <v>2.89</v>
      </c>
      <c r="BI60" s="221">
        <v>3.9</v>
      </c>
      <c r="BJ60" s="221">
        <v>44.72</v>
      </c>
      <c r="BK60" s="221">
        <v>284.06</v>
      </c>
      <c r="BL60" s="221">
        <v>35.880000000000003</v>
      </c>
      <c r="BM60" s="221"/>
      <c r="BN60" s="221">
        <v>3.09</v>
      </c>
      <c r="BO60" s="221">
        <v>4.43</v>
      </c>
      <c r="BP60" s="221">
        <v>1.01</v>
      </c>
      <c r="BQ60" s="221"/>
      <c r="BR60" s="221"/>
      <c r="BS60" s="221">
        <v>1.98</v>
      </c>
      <c r="BT60" s="221">
        <v>5.27</v>
      </c>
      <c r="BU60" s="221"/>
      <c r="BV60" s="221">
        <v>76.38</v>
      </c>
      <c r="BW60" s="221">
        <v>2.36</v>
      </c>
      <c r="BX60" s="221">
        <v>26.26</v>
      </c>
      <c r="BY60" s="221">
        <v>30.23</v>
      </c>
      <c r="BZ60" s="221"/>
      <c r="CA60" s="221">
        <v>2.76</v>
      </c>
      <c r="CB60" s="221"/>
      <c r="CC60" s="221">
        <v>2.1</v>
      </c>
      <c r="CD60" s="247" t="s">
        <v>221</v>
      </c>
      <c r="CE60" s="249">
        <f t="shared" ref="CE60:CE70" si="0">SUM(C60:CD60)</f>
        <v>1824.1499999999999</v>
      </c>
    </row>
    <row r="61" spans="1:84" ht="12.6" customHeight="1" x14ac:dyDescent="0.25">
      <c r="A61" s="171" t="s">
        <v>235</v>
      </c>
      <c r="B61" s="175"/>
      <c r="C61" s="184">
        <v>12041478</v>
      </c>
      <c r="D61" s="184">
        <v>8549827</v>
      </c>
      <c r="E61" s="184">
        <v>18084839</v>
      </c>
      <c r="F61" s="185">
        <v>14576293</v>
      </c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6622377</v>
      </c>
      <c r="Q61" s="185">
        <v>1450376</v>
      </c>
      <c r="R61" s="185">
        <v>154812</v>
      </c>
      <c r="S61" s="185">
        <v>885327</v>
      </c>
      <c r="T61" s="185">
        <v>754012</v>
      </c>
      <c r="U61" s="185">
        <v>2751765</v>
      </c>
      <c r="V61" s="185"/>
      <c r="W61" s="185">
        <v>456854</v>
      </c>
      <c r="X61" s="185">
        <v>894117</v>
      </c>
      <c r="Y61" s="185">
        <v>2960816</v>
      </c>
      <c r="Z61" s="185">
        <v>1498639</v>
      </c>
      <c r="AA61" s="185">
        <v>212842</v>
      </c>
      <c r="AB61" s="185">
        <v>4378408</v>
      </c>
      <c r="AC61" s="185">
        <v>2133239</v>
      </c>
      <c r="AD61" s="185"/>
      <c r="AE61" s="185">
        <v>4537571</v>
      </c>
      <c r="AF61" s="185"/>
      <c r="AG61" s="185">
        <v>9938680</v>
      </c>
      <c r="AH61" s="185"/>
      <c r="AI61" s="185">
        <v>1548649</v>
      </c>
      <c r="AJ61" s="185">
        <v>13189365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1323261</v>
      </c>
      <c r="AW61" s="185"/>
      <c r="AX61" s="185"/>
      <c r="AY61" s="185">
        <v>2045486</v>
      </c>
      <c r="AZ61" s="185"/>
      <c r="BA61" s="185"/>
      <c r="BB61" s="185"/>
      <c r="BC61" s="185">
        <v>583823</v>
      </c>
      <c r="BD61" s="185">
        <v>3389579</v>
      </c>
      <c r="BE61" s="185">
        <v>1457978</v>
      </c>
      <c r="BF61" s="185">
        <v>2226828</v>
      </c>
      <c r="BG61" s="185">
        <v>243883</v>
      </c>
      <c r="BH61" s="185">
        <v>241223</v>
      </c>
      <c r="BI61" s="185">
        <v>231686</v>
      </c>
      <c r="BJ61" s="185">
        <v>3930737</v>
      </c>
      <c r="BK61" s="185">
        <v>14776783</v>
      </c>
      <c r="BL61" s="185">
        <v>1558566</v>
      </c>
      <c r="BM61" s="185"/>
      <c r="BN61" s="185">
        <v>2051857</v>
      </c>
      <c r="BO61" s="185">
        <v>104154</v>
      </c>
      <c r="BP61" s="185">
        <v>97606</v>
      </c>
      <c r="BQ61" s="185"/>
      <c r="BR61" s="185">
        <v>42295</v>
      </c>
      <c r="BS61" s="185">
        <v>115501</v>
      </c>
      <c r="BT61" s="185">
        <v>421782</v>
      </c>
      <c r="BU61" s="185"/>
      <c r="BV61" s="185">
        <v>5090516</v>
      </c>
      <c r="BW61" s="185">
        <v>152971</v>
      </c>
      <c r="BX61" s="185">
        <v>2419278</v>
      </c>
      <c r="BY61" s="185">
        <v>3879694</v>
      </c>
      <c r="BZ61" s="185"/>
      <c r="CA61" s="185">
        <v>230386</v>
      </c>
      <c r="CB61" s="185"/>
      <c r="CC61" s="185">
        <v>178261</v>
      </c>
      <c r="CD61" s="247" t="s">
        <v>221</v>
      </c>
      <c r="CE61" s="195">
        <f t="shared" si="0"/>
        <v>154414420</v>
      </c>
      <c r="CF61" s="250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2408565</v>
      </c>
      <c r="D62" s="195">
        <f t="shared" si="1"/>
        <v>1717843</v>
      </c>
      <c r="E62" s="195">
        <f t="shared" si="1"/>
        <v>4669549</v>
      </c>
      <c r="F62" s="195">
        <f t="shared" si="1"/>
        <v>3176026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1560265</v>
      </c>
      <c r="Q62" s="195">
        <f t="shared" si="1"/>
        <v>288950</v>
      </c>
      <c r="R62" s="195">
        <f t="shared" si="1"/>
        <v>30836</v>
      </c>
      <c r="S62" s="195">
        <f t="shared" si="1"/>
        <v>176344</v>
      </c>
      <c r="T62" s="195">
        <f t="shared" si="1"/>
        <v>150613</v>
      </c>
      <c r="U62" s="195">
        <f t="shared" si="1"/>
        <v>552390</v>
      </c>
      <c r="V62" s="195">
        <f t="shared" si="1"/>
        <v>0</v>
      </c>
      <c r="W62" s="195">
        <f t="shared" si="1"/>
        <v>91109</v>
      </c>
      <c r="X62" s="195">
        <f t="shared" si="1"/>
        <v>178342</v>
      </c>
      <c r="Y62" s="195">
        <f t="shared" si="1"/>
        <v>590728</v>
      </c>
      <c r="Z62" s="195">
        <f t="shared" si="1"/>
        <v>298796</v>
      </c>
      <c r="AA62" s="195">
        <f t="shared" si="1"/>
        <v>42438</v>
      </c>
      <c r="AB62" s="195">
        <f t="shared" si="1"/>
        <v>878158</v>
      </c>
      <c r="AC62" s="195">
        <f t="shared" si="1"/>
        <v>429353</v>
      </c>
      <c r="AD62" s="195">
        <f t="shared" si="1"/>
        <v>0</v>
      </c>
      <c r="AE62" s="195">
        <f t="shared" si="1"/>
        <v>994708</v>
      </c>
      <c r="AF62" s="195">
        <f t="shared" si="1"/>
        <v>0</v>
      </c>
      <c r="AG62" s="195">
        <f t="shared" si="1"/>
        <v>2029492</v>
      </c>
      <c r="AH62" s="195">
        <f t="shared" si="1"/>
        <v>0</v>
      </c>
      <c r="AI62" s="195">
        <f t="shared" si="1"/>
        <v>308701</v>
      </c>
      <c r="AJ62" s="195">
        <f t="shared" si="1"/>
        <v>4642986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263848</v>
      </c>
      <c r="AW62" s="195">
        <f t="shared" si="1"/>
        <v>0</v>
      </c>
      <c r="AX62" s="195">
        <f t="shared" si="1"/>
        <v>0</v>
      </c>
      <c r="AY62" s="195">
        <f>ROUND(AY47+AY48,0)</f>
        <v>433179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116289</v>
      </c>
      <c r="BD62" s="195">
        <f t="shared" si="1"/>
        <v>675493</v>
      </c>
      <c r="BE62" s="195">
        <f t="shared" si="1"/>
        <v>297114</v>
      </c>
      <c r="BF62" s="195">
        <f t="shared" si="1"/>
        <v>573322</v>
      </c>
      <c r="BG62" s="195">
        <f t="shared" si="1"/>
        <v>48723</v>
      </c>
      <c r="BH62" s="195">
        <f t="shared" si="1"/>
        <v>48048</v>
      </c>
      <c r="BI62" s="195">
        <f t="shared" si="1"/>
        <v>46148</v>
      </c>
      <c r="BJ62" s="195">
        <f t="shared" si="1"/>
        <v>783767</v>
      </c>
      <c r="BK62" s="195">
        <f t="shared" si="1"/>
        <v>2959920</v>
      </c>
      <c r="BL62" s="195">
        <f t="shared" si="1"/>
        <v>311242</v>
      </c>
      <c r="BM62" s="195">
        <f t="shared" si="1"/>
        <v>0</v>
      </c>
      <c r="BN62" s="195">
        <f t="shared" si="1"/>
        <v>408839</v>
      </c>
      <c r="BO62" s="195">
        <f t="shared" ref="BO62:CC62" si="2">ROUND(BO47+BO48,0)</f>
        <v>145813</v>
      </c>
      <c r="BP62" s="195">
        <f t="shared" si="2"/>
        <v>19442</v>
      </c>
      <c r="BQ62" s="195">
        <f t="shared" si="2"/>
        <v>0</v>
      </c>
      <c r="BR62" s="195">
        <f t="shared" si="2"/>
        <v>8425</v>
      </c>
      <c r="BS62" s="195">
        <f t="shared" si="2"/>
        <v>23006</v>
      </c>
      <c r="BT62" s="195">
        <f t="shared" si="2"/>
        <v>84013</v>
      </c>
      <c r="BU62" s="195">
        <f t="shared" si="2"/>
        <v>0</v>
      </c>
      <c r="BV62" s="195">
        <f t="shared" si="2"/>
        <v>1014922</v>
      </c>
      <c r="BW62" s="195">
        <f t="shared" si="2"/>
        <v>30470</v>
      </c>
      <c r="BX62" s="195">
        <f t="shared" si="2"/>
        <v>482154</v>
      </c>
      <c r="BY62" s="195">
        <f t="shared" si="2"/>
        <v>775452</v>
      </c>
      <c r="BZ62" s="195">
        <f t="shared" si="2"/>
        <v>0</v>
      </c>
      <c r="CA62" s="195">
        <f t="shared" si="2"/>
        <v>45889</v>
      </c>
      <c r="CB62" s="195">
        <f t="shared" si="2"/>
        <v>0</v>
      </c>
      <c r="CC62" s="195">
        <f t="shared" si="2"/>
        <v>35507</v>
      </c>
      <c r="CD62" s="247" t="s">
        <v>221</v>
      </c>
      <c r="CE62" s="195">
        <f t="shared" si="0"/>
        <v>34847217</v>
      </c>
      <c r="CF62" s="250"/>
    </row>
    <row r="63" spans="1:84" ht="12.6" customHeight="1" x14ac:dyDescent="0.25">
      <c r="A63" s="171" t="s">
        <v>236</v>
      </c>
      <c r="B63" s="175"/>
      <c r="C63" s="184">
        <v>651634</v>
      </c>
      <c r="D63" s="184"/>
      <c r="E63" s="184">
        <v>11720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560933</v>
      </c>
      <c r="S63" s="185"/>
      <c r="T63" s="185">
        <v>82497</v>
      </c>
      <c r="U63" s="185"/>
      <c r="V63" s="185"/>
      <c r="W63" s="185"/>
      <c r="X63" s="185"/>
      <c r="Y63" s="185">
        <v>11330</v>
      </c>
      <c r="Z63" s="185">
        <v>229170</v>
      </c>
      <c r="AA63" s="185"/>
      <c r="AB63" s="185"/>
      <c r="AC63" s="185">
        <v>680905</v>
      </c>
      <c r="AD63" s="185"/>
      <c r="AE63" s="185"/>
      <c r="AF63" s="185"/>
      <c r="AG63" s="185">
        <v>1468178</v>
      </c>
      <c r="AH63" s="185"/>
      <c r="AI63" s="185"/>
      <c r="AJ63" s="185">
        <v>34213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8255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496139</v>
      </c>
      <c r="BK63" s="185">
        <v>110998</v>
      </c>
      <c r="BL63" s="185"/>
      <c r="BM63" s="185"/>
      <c r="BN63" s="185">
        <v>435058</v>
      </c>
      <c r="BO63" s="185">
        <v>975</v>
      </c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7" t="s">
        <v>221</v>
      </c>
      <c r="CE63" s="195">
        <f t="shared" si="0"/>
        <v>4782005</v>
      </c>
      <c r="CF63" s="250"/>
    </row>
    <row r="64" spans="1:84" ht="12.6" customHeight="1" x14ac:dyDescent="0.25">
      <c r="A64" s="171" t="s">
        <v>237</v>
      </c>
      <c r="B64" s="175"/>
      <c r="C64" s="184">
        <v>1440583</v>
      </c>
      <c r="D64" s="184">
        <v>761337</v>
      </c>
      <c r="E64" s="185">
        <v>988629</v>
      </c>
      <c r="F64" s="185">
        <v>1639817</v>
      </c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15077650</v>
      </c>
      <c r="Q64" s="185">
        <v>55126</v>
      </c>
      <c r="R64" s="185">
        <v>527070</v>
      </c>
      <c r="S64" s="185">
        <v>175202</v>
      </c>
      <c r="T64" s="185">
        <v>1416422</v>
      </c>
      <c r="U64" s="185">
        <v>2087000</v>
      </c>
      <c r="V64" s="185"/>
      <c r="W64" s="185">
        <v>75466</v>
      </c>
      <c r="X64" s="185">
        <v>268204</v>
      </c>
      <c r="Y64" s="185">
        <v>177908</v>
      </c>
      <c r="Z64" s="185">
        <v>1135637</v>
      </c>
      <c r="AA64" s="185">
        <v>206153</v>
      </c>
      <c r="AB64" s="185">
        <v>8407550</v>
      </c>
      <c r="AC64" s="185">
        <v>709836</v>
      </c>
      <c r="AD64" s="185"/>
      <c r="AE64" s="185">
        <v>107476</v>
      </c>
      <c r="AF64" s="185"/>
      <c r="AG64" s="185">
        <v>1432872</v>
      </c>
      <c r="AH64" s="185"/>
      <c r="AI64" s="185">
        <v>343660</v>
      </c>
      <c r="AJ64" s="185">
        <v>1205353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188840</v>
      </c>
      <c r="AW64" s="185"/>
      <c r="AX64" s="185"/>
      <c r="AY64" s="185">
        <v>1587347</v>
      </c>
      <c r="AZ64" s="185"/>
      <c r="BA64" s="185">
        <v>-35049</v>
      </c>
      <c r="BB64" s="185"/>
      <c r="BC64" s="185">
        <v>107</v>
      </c>
      <c r="BD64" s="185">
        <v>-84756</v>
      </c>
      <c r="BE64" s="185">
        <v>278491</v>
      </c>
      <c r="BF64" s="185">
        <v>287233</v>
      </c>
      <c r="BG64" s="185">
        <v>9672</v>
      </c>
      <c r="BH64" s="185">
        <v>357080</v>
      </c>
      <c r="BI64" s="185">
        <v>297769</v>
      </c>
      <c r="BJ64" s="185">
        <v>11135</v>
      </c>
      <c r="BK64" s="185">
        <v>174577</v>
      </c>
      <c r="BL64" s="185">
        <v>31386</v>
      </c>
      <c r="BM64" s="185"/>
      <c r="BN64" s="185">
        <v>20940</v>
      </c>
      <c r="BO64" s="185">
        <v>16576</v>
      </c>
      <c r="BP64" s="185"/>
      <c r="BQ64" s="185"/>
      <c r="BR64" s="185"/>
      <c r="BS64" s="185">
        <v>130109</v>
      </c>
      <c r="BT64" s="185">
        <v>1544</v>
      </c>
      <c r="BU64" s="185">
        <v>1130</v>
      </c>
      <c r="BV64" s="185">
        <v>2612</v>
      </c>
      <c r="BW64" s="185">
        <v>3727</v>
      </c>
      <c r="BX64" s="185">
        <v>14921</v>
      </c>
      <c r="BY64" s="185">
        <v>48274</v>
      </c>
      <c r="BZ64" s="185"/>
      <c r="CA64" s="185"/>
      <c r="CB64" s="185"/>
      <c r="CC64" s="185">
        <v>4037</v>
      </c>
      <c r="CD64" s="247" t="s">
        <v>221</v>
      </c>
      <c r="CE64" s="195">
        <f t="shared" si="0"/>
        <v>41586653</v>
      </c>
      <c r="CF64" s="250"/>
    </row>
    <row r="65" spans="1:84" ht="12.6" customHeight="1" x14ac:dyDescent="0.25">
      <c r="A65" s="171" t="s">
        <v>238</v>
      </c>
      <c r="B65" s="175"/>
      <c r="C65" s="184">
        <v>1040</v>
      </c>
      <c r="D65" s="184">
        <v>560</v>
      </c>
      <c r="E65" s="184">
        <v>1980</v>
      </c>
      <c r="F65" s="184">
        <v>480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1640</v>
      </c>
      <c r="Q65" s="185">
        <v>480</v>
      </c>
      <c r="R65" s="185"/>
      <c r="S65" s="185">
        <v>760</v>
      </c>
      <c r="T65" s="185">
        <v>1629</v>
      </c>
      <c r="U65" s="185">
        <v>480</v>
      </c>
      <c r="V65" s="185"/>
      <c r="W65" s="185"/>
      <c r="X65" s="185"/>
      <c r="Y65" s="185">
        <v>480</v>
      </c>
      <c r="Z65" s="185"/>
      <c r="AA65" s="185"/>
      <c r="AB65" s="185">
        <v>480</v>
      </c>
      <c r="AC65" s="185">
        <v>480</v>
      </c>
      <c r="AD65" s="185"/>
      <c r="AE65" s="185">
        <v>960</v>
      </c>
      <c r="AF65" s="185"/>
      <c r="AG65" s="185">
        <v>560</v>
      </c>
      <c r="AH65" s="185"/>
      <c r="AI65" s="185"/>
      <c r="AJ65" s="185">
        <v>53476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560</v>
      </c>
      <c r="AZ65" s="185"/>
      <c r="BA65" s="185"/>
      <c r="BB65" s="185"/>
      <c r="BC65" s="185">
        <v>1520</v>
      </c>
      <c r="BD65" s="185">
        <v>1460</v>
      </c>
      <c r="BE65" s="185">
        <v>1773673</v>
      </c>
      <c r="BF65" s="185">
        <v>480</v>
      </c>
      <c r="BG65" s="185">
        <v>236888</v>
      </c>
      <c r="BH65" s="185"/>
      <c r="BI65" s="185"/>
      <c r="BJ65" s="185">
        <v>3900</v>
      </c>
      <c r="BK65" s="185">
        <v>8178</v>
      </c>
      <c r="BL65" s="185">
        <v>992</v>
      </c>
      <c r="BM65" s="185"/>
      <c r="BN65" s="185">
        <v>1417</v>
      </c>
      <c r="BO65" s="185"/>
      <c r="BP65" s="185">
        <v>480</v>
      </c>
      <c r="BQ65" s="185"/>
      <c r="BR65" s="185"/>
      <c r="BS65" s="185">
        <v>840</v>
      </c>
      <c r="BT65" s="185">
        <v>480</v>
      </c>
      <c r="BU65" s="185"/>
      <c r="BV65" s="185">
        <v>1075</v>
      </c>
      <c r="BW65" s="185"/>
      <c r="BX65" s="185">
        <v>1685</v>
      </c>
      <c r="BY65" s="185">
        <v>860</v>
      </c>
      <c r="BZ65" s="185"/>
      <c r="CA65" s="185"/>
      <c r="CB65" s="185"/>
      <c r="CC65" s="185">
        <v>1053</v>
      </c>
      <c r="CD65" s="247" t="s">
        <v>221</v>
      </c>
      <c r="CE65" s="195">
        <f t="shared" si="0"/>
        <v>2101026</v>
      </c>
      <c r="CF65" s="250"/>
    </row>
    <row r="66" spans="1:84" ht="12.6" customHeight="1" x14ac:dyDescent="0.25">
      <c r="A66" s="171" t="s">
        <v>239</v>
      </c>
      <c r="B66" s="175"/>
      <c r="C66" s="184">
        <v>268145</v>
      </c>
      <c r="D66" s="184">
        <v>191933</v>
      </c>
      <c r="E66" s="184">
        <v>126909</v>
      </c>
      <c r="F66" s="184">
        <v>25200</v>
      </c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395830</v>
      </c>
      <c r="Q66" s="185"/>
      <c r="R66" s="185">
        <v>285</v>
      </c>
      <c r="S66" s="184">
        <v>2128</v>
      </c>
      <c r="T66" s="184">
        <v>1430</v>
      </c>
      <c r="U66" s="185">
        <v>8289746</v>
      </c>
      <c r="V66" s="185"/>
      <c r="W66" s="185"/>
      <c r="X66" s="185">
        <v>7472</v>
      </c>
      <c r="Y66" s="185">
        <v>33617</v>
      </c>
      <c r="Z66" s="185">
        <v>23912</v>
      </c>
      <c r="AA66" s="185">
        <v>4298</v>
      </c>
      <c r="AB66" s="185">
        <v>255024</v>
      </c>
      <c r="AC66" s="185">
        <v>353467</v>
      </c>
      <c r="AD66" s="185"/>
      <c r="AE66" s="185">
        <v>11234</v>
      </c>
      <c r="AF66" s="185"/>
      <c r="AG66" s="185">
        <v>185516</v>
      </c>
      <c r="AH66" s="185"/>
      <c r="AI66" s="185">
        <v>475</v>
      </c>
      <c r="AJ66" s="185">
        <v>204859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3752</v>
      </c>
      <c r="AW66" s="185"/>
      <c r="AX66" s="185"/>
      <c r="AY66" s="185">
        <v>42539</v>
      </c>
      <c r="AZ66" s="185"/>
      <c r="BA66" s="185"/>
      <c r="BB66" s="185"/>
      <c r="BC66" s="185">
        <v>78</v>
      </c>
      <c r="BD66" s="185">
        <v>1370109</v>
      </c>
      <c r="BE66" s="185">
        <v>994053</v>
      </c>
      <c r="BF66" s="185">
        <v>58755</v>
      </c>
      <c r="BG66" s="185">
        <v>77776</v>
      </c>
      <c r="BH66" s="185">
        <v>341408</v>
      </c>
      <c r="BI66" s="185">
        <v>1965190</v>
      </c>
      <c r="BJ66" s="185">
        <v>18697</v>
      </c>
      <c r="BK66" s="185">
        <v>5827689</v>
      </c>
      <c r="BL66" s="185">
        <v>4799</v>
      </c>
      <c r="BM66" s="185"/>
      <c r="BN66" s="185">
        <v>-7585172</v>
      </c>
      <c r="BO66" s="185">
        <v>40849</v>
      </c>
      <c r="BP66" s="185">
        <v>7734</v>
      </c>
      <c r="BQ66" s="185"/>
      <c r="BR66" s="185"/>
      <c r="BS66" s="185">
        <v>315</v>
      </c>
      <c r="BT66" s="185">
        <v>7488</v>
      </c>
      <c r="BU66" s="185"/>
      <c r="BV66" s="185">
        <v>883732</v>
      </c>
      <c r="BW66" s="185">
        <v>121217</v>
      </c>
      <c r="BX66" s="185">
        <v>509388</v>
      </c>
      <c r="BY66" s="185">
        <v>1743</v>
      </c>
      <c r="BZ66" s="185"/>
      <c r="CA66" s="185"/>
      <c r="CB66" s="185"/>
      <c r="CC66" s="185">
        <v>344345</v>
      </c>
      <c r="CD66" s="247" t="s">
        <v>221</v>
      </c>
      <c r="CE66" s="195">
        <f t="shared" si="0"/>
        <v>15417964</v>
      </c>
      <c r="CF66" s="250"/>
    </row>
    <row r="67" spans="1:84" ht="12.6" customHeight="1" x14ac:dyDescent="0.25">
      <c r="A67" s="171" t="s">
        <v>6</v>
      </c>
      <c r="B67" s="175"/>
      <c r="C67" s="195">
        <f>ROUND(C51+C52,0)</f>
        <v>408977</v>
      </c>
      <c r="D67" s="195">
        <f>ROUND(D51+D52,0)</f>
        <v>320915</v>
      </c>
      <c r="E67" s="195">
        <f t="shared" ref="E67:BP67" si="3">ROUND(E51+E52,0)</f>
        <v>185690</v>
      </c>
      <c r="F67" s="195">
        <f t="shared" si="3"/>
        <v>630286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1775852</v>
      </c>
      <c r="Q67" s="195">
        <f t="shared" si="3"/>
        <v>9051</v>
      </c>
      <c r="R67" s="195">
        <f t="shared" si="3"/>
        <v>28430</v>
      </c>
      <c r="S67" s="195">
        <f t="shared" si="3"/>
        <v>103750</v>
      </c>
      <c r="T67" s="195">
        <f t="shared" si="3"/>
        <v>33761</v>
      </c>
      <c r="U67" s="195">
        <f t="shared" si="3"/>
        <v>62244</v>
      </c>
      <c r="V67" s="195">
        <f t="shared" si="3"/>
        <v>0</v>
      </c>
      <c r="W67" s="195">
        <f t="shared" si="3"/>
        <v>343172</v>
      </c>
      <c r="X67" s="195">
        <f t="shared" si="3"/>
        <v>326455</v>
      </c>
      <c r="Y67" s="195">
        <f t="shared" si="3"/>
        <v>384837</v>
      </c>
      <c r="Z67" s="195">
        <f t="shared" si="3"/>
        <v>387242</v>
      </c>
      <c r="AA67" s="195">
        <f t="shared" si="3"/>
        <v>89166</v>
      </c>
      <c r="AB67" s="195">
        <f t="shared" si="3"/>
        <v>238723</v>
      </c>
      <c r="AC67" s="195">
        <f t="shared" si="3"/>
        <v>230460</v>
      </c>
      <c r="AD67" s="195">
        <f t="shared" si="3"/>
        <v>0</v>
      </c>
      <c r="AE67" s="195">
        <f t="shared" si="3"/>
        <v>118711</v>
      </c>
      <c r="AF67" s="195">
        <f t="shared" si="3"/>
        <v>0</v>
      </c>
      <c r="AG67" s="195">
        <f t="shared" si="3"/>
        <v>101163</v>
      </c>
      <c r="AH67" s="195">
        <f t="shared" si="3"/>
        <v>0</v>
      </c>
      <c r="AI67" s="195">
        <f t="shared" si="3"/>
        <v>26008</v>
      </c>
      <c r="AJ67" s="195">
        <f t="shared" si="3"/>
        <v>401353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24375</v>
      </c>
      <c r="AW67" s="195">
        <f t="shared" si="3"/>
        <v>0</v>
      </c>
      <c r="AX67" s="195">
        <f t="shared" si="3"/>
        <v>0</v>
      </c>
      <c r="AY67" s="195">
        <f t="shared" si="3"/>
        <v>41921</v>
      </c>
      <c r="AZ67" s="195">
        <f>ROUND(AZ51+AZ52,0)</f>
        <v>0</v>
      </c>
      <c r="BA67" s="195">
        <f>ROUND(BA51+BA52,0)</f>
        <v>1036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6062236</v>
      </c>
      <c r="BF67" s="195">
        <f t="shared" si="3"/>
        <v>2872</v>
      </c>
      <c r="BG67" s="195">
        <f t="shared" si="3"/>
        <v>112692</v>
      </c>
      <c r="BH67" s="195">
        <f t="shared" si="3"/>
        <v>190985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6652</v>
      </c>
      <c r="BM67" s="195">
        <f t="shared" si="3"/>
        <v>0</v>
      </c>
      <c r="BN67" s="195">
        <f t="shared" si="3"/>
        <v>8625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2112</v>
      </c>
      <c r="BT67" s="195">
        <f t="shared" si="4"/>
        <v>339</v>
      </c>
      <c r="BU67" s="195">
        <f t="shared" si="4"/>
        <v>0</v>
      </c>
      <c r="BV67" s="195">
        <f t="shared" si="4"/>
        <v>5154</v>
      </c>
      <c r="BW67" s="195">
        <f t="shared" si="4"/>
        <v>2512</v>
      </c>
      <c r="BX67" s="195">
        <f t="shared" si="4"/>
        <v>280</v>
      </c>
      <c r="BY67" s="195">
        <f t="shared" si="4"/>
        <v>267437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2375</v>
      </c>
      <c r="CD67" s="247" t="s">
        <v>221</v>
      </c>
      <c r="CE67" s="195">
        <f t="shared" si="0"/>
        <v>12937849</v>
      </c>
      <c r="CF67" s="250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>
        <v>616478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7" t="s">
        <v>221</v>
      </c>
      <c r="CE68" s="195">
        <f t="shared" si="0"/>
        <v>616478</v>
      </c>
      <c r="CF68" s="250"/>
    </row>
    <row r="69" spans="1:84" ht="12.6" customHeight="1" x14ac:dyDescent="0.25">
      <c r="A69" s="171" t="s">
        <v>241</v>
      </c>
      <c r="B69" s="175"/>
      <c r="C69" s="184">
        <v>335936</v>
      </c>
      <c r="D69" s="184">
        <v>124935</v>
      </c>
      <c r="E69" s="185">
        <v>278110</v>
      </c>
      <c r="F69" s="185">
        <v>42078</v>
      </c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53755</v>
      </c>
      <c r="Q69" s="185">
        <v>632</v>
      </c>
      <c r="R69" s="224"/>
      <c r="S69" s="185">
        <v>145975</v>
      </c>
      <c r="T69" s="184">
        <v>17113</v>
      </c>
      <c r="U69" s="185">
        <v>20971</v>
      </c>
      <c r="V69" s="185"/>
      <c r="W69" s="184">
        <v>131</v>
      </c>
      <c r="X69" s="185">
        <v>6924</v>
      </c>
      <c r="Y69" s="185">
        <v>8137</v>
      </c>
      <c r="Z69" s="185">
        <v>17553</v>
      </c>
      <c r="AA69" s="185">
        <v>88430</v>
      </c>
      <c r="AB69" s="185">
        <v>-200780</v>
      </c>
      <c r="AC69" s="185">
        <v>8521</v>
      </c>
      <c r="AD69" s="185"/>
      <c r="AE69" s="185">
        <v>9148</v>
      </c>
      <c r="AF69" s="185"/>
      <c r="AG69" s="185">
        <v>33812</v>
      </c>
      <c r="AH69" s="185"/>
      <c r="AI69" s="185">
        <v>7696</v>
      </c>
      <c r="AJ69" s="185">
        <v>761214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5557</v>
      </c>
      <c r="AW69" s="185"/>
      <c r="AX69" s="185"/>
      <c r="AY69" s="185">
        <v>-162851</v>
      </c>
      <c r="AZ69" s="185"/>
      <c r="BA69" s="185"/>
      <c r="BB69" s="185"/>
      <c r="BC69" s="185">
        <v>7704</v>
      </c>
      <c r="BD69" s="185">
        <v>-926705</v>
      </c>
      <c r="BE69" s="185">
        <v>22828</v>
      </c>
      <c r="BF69" s="185">
        <v>4535</v>
      </c>
      <c r="BG69" s="185"/>
      <c r="BH69" s="224">
        <v>623</v>
      </c>
      <c r="BI69" s="185">
        <v>9329</v>
      </c>
      <c r="BJ69" s="185">
        <v>25174</v>
      </c>
      <c r="BK69" s="185">
        <v>543793</v>
      </c>
      <c r="BL69" s="185">
        <v>21684</v>
      </c>
      <c r="BM69" s="185"/>
      <c r="BN69" s="185">
        <v>383942</v>
      </c>
      <c r="BO69" s="185">
        <v>19</v>
      </c>
      <c r="BP69" s="185">
        <v>104938</v>
      </c>
      <c r="BQ69" s="185"/>
      <c r="BR69" s="185">
        <v>24806</v>
      </c>
      <c r="BS69" s="185">
        <v>82507</v>
      </c>
      <c r="BT69" s="185">
        <v>5116</v>
      </c>
      <c r="BU69" s="185"/>
      <c r="BV69" s="185">
        <v>24363</v>
      </c>
      <c r="BW69" s="185">
        <v>6964</v>
      </c>
      <c r="BX69" s="185">
        <v>9510</v>
      </c>
      <c r="BY69" s="185">
        <v>18690</v>
      </c>
      <c r="BZ69" s="185"/>
      <c r="CA69" s="185">
        <v>1401</v>
      </c>
      <c r="CB69" s="185"/>
      <c r="CC69" s="185">
        <v>9543</v>
      </c>
      <c r="CD69" s="188">
        <v>11737318</v>
      </c>
      <c r="CE69" s="195">
        <f t="shared" si="0"/>
        <v>13721079</v>
      </c>
      <c r="CF69" s="250"/>
    </row>
    <row r="70" spans="1:84" ht="12.6" customHeight="1" x14ac:dyDescent="0.25">
      <c r="A70" s="171" t="s">
        <v>242</v>
      </c>
      <c r="B70" s="175"/>
      <c r="C70" s="184"/>
      <c r="D70" s="184"/>
      <c r="E70" s="184">
        <v>250000</v>
      </c>
      <c r="F70" s="185">
        <v>16200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>
        <v>43307</v>
      </c>
      <c r="AA70" s="185"/>
      <c r="AB70" s="185">
        <v>839318</v>
      </c>
      <c r="AC70" s="185"/>
      <c r="AD70" s="185"/>
      <c r="AE70" s="185"/>
      <c r="AF70" s="185"/>
      <c r="AG70" s="185"/>
      <c r="AH70" s="185"/>
      <c r="AI70" s="185"/>
      <c r="AJ70" s="185">
        <v>47507</v>
      </c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>
        <v>1353334</v>
      </c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>
        <v>904837</v>
      </c>
      <c r="BL70" s="185"/>
      <c r="BM70" s="185"/>
      <c r="BN70" s="185">
        <v>2828585</v>
      </c>
      <c r="BO70" s="185"/>
      <c r="BP70" s="185"/>
      <c r="BQ70" s="185"/>
      <c r="BR70" s="185"/>
      <c r="BS70" s="185">
        <v>221298</v>
      </c>
      <c r="BT70" s="185"/>
      <c r="BU70" s="185"/>
      <c r="BV70" s="185"/>
      <c r="BW70" s="185"/>
      <c r="BX70" s="185"/>
      <c r="BY70" s="185">
        <v>28452</v>
      </c>
      <c r="BZ70" s="185"/>
      <c r="CA70" s="185"/>
      <c r="CB70" s="185"/>
      <c r="CC70" s="185"/>
      <c r="CD70" s="188">
        <v>-16921</v>
      </c>
      <c r="CE70" s="195">
        <f t="shared" si="0"/>
        <v>6515917</v>
      </c>
      <c r="CF70" s="250"/>
    </row>
    <row r="71" spans="1:84" ht="12.6" customHeight="1" x14ac:dyDescent="0.25">
      <c r="A71" s="171" t="s">
        <v>243</v>
      </c>
      <c r="B71" s="175"/>
      <c r="C71" s="195">
        <f>SUM(C61:C68)+C69-C70</f>
        <v>17556358</v>
      </c>
      <c r="D71" s="195">
        <f t="shared" ref="D71:AI71" si="5">SUM(D61:D69)-D70</f>
        <v>11667350</v>
      </c>
      <c r="E71" s="195">
        <f t="shared" si="5"/>
        <v>24097426</v>
      </c>
      <c r="F71" s="195">
        <f t="shared" si="5"/>
        <v>20073980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25487369</v>
      </c>
      <c r="Q71" s="195">
        <f t="shared" si="5"/>
        <v>1804615</v>
      </c>
      <c r="R71" s="195">
        <f t="shared" si="5"/>
        <v>1302366</v>
      </c>
      <c r="S71" s="195">
        <f t="shared" si="5"/>
        <v>1489486</v>
      </c>
      <c r="T71" s="195">
        <f t="shared" si="5"/>
        <v>2457477</v>
      </c>
      <c r="U71" s="195">
        <f t="shared" si="5"/>
        <v>13764596</v>
      </c>
      <c r="V71" s="195">
        <f t="shared" si="5"/>
        <v>0</v>
      </c>
      <c r="W71" s="195">
        <f t="shared" si="5"/>
        <v>966732</v>
      </c>
      <c r="X71" s="195">
        <f t="shared" si="5"/>
        <v>1681514</v>
      </c>
      <c r="Y71" s="195">
        <f t="shared" si="5"/>
        <v>4167853</v>
      </c>
      <c r="Z71" s="195">
        <f t="shared" si="5"/>
        <v>3547642</v>
      </c>
      <c r="AA71" s="195">
        <f t="shared" si="5"/>
        <v>643327</v>
      </c>
      <c r="AB71" s="195">
        <f t="shared" si="5"/>
        <v>13118245</v>
      </c>
      <c r="AC71" s="195">
        <f t="shared" si="5"/>
        <v>4546261</v>
      </c>
      <c r="AD71" s="195">
        <f t="shared" si="5"/>
        <v>0</v>
      </c>
      <c r="AE71" s="195">
        <f t="shared" si="5"/>
        <v>5779808</v>
      </c>
      <c r="AF71" s="195">
        <f t="shared" si="5"/>
        <v>0</v>
      </c>
      <c r="AG71" s="195">
        <f t="shared" si="5"/>
        <v>15190273</v>
      </c>
      <c r="AH71" s="195">
        <f t="shared" si="5"/>
        <v>0</v>
      </c>
      <c r="AI71" s="195">
        <f t="shared" si="5"/>
        <v>2235189</v>
      </c>
      <c r="AJ71" s="195">
        <f t="shared" ref="AJ71:BO71" si="6">SUM(AJ61:AJ69)-AJ70</f>
        <v>21061790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1817888</v>
      </c>
      <c r="AW71" s="195">
        <f t="shared" si="6"/>
        <v>0</v>
      </c>
      <c r="AX71" s="195">
        <f t="shared" si="6"/>
        <v>0</v>
      </c>
      <c r="AY71" s="195">
        <f t="shared" si="6"/>
        <v>2634847</v>
      </c>
      <c r="AZ71" s="195">
        <f t="shared" si="6"/>
        <v>0</v>
      </c>
      <c r="BA71" s="195">
        <f t="shared" si="6"/>
        <v>-34013</v>
      </c>
      <c r="BB71" s="195">
        <f t="shared" si="6"/>
        <v>0</v>
      </c>
      <c r="BC71" s="195">
        <f t="shared" si="6"/>
        <v>709521</v>
      </c>
      <c r="BD71" s="195">
        <f t="shared" si="6"/>
        <v>4425180</v>
      </c>
      <c r="BE71" s="195">
        <f t="shared" si="6"/>
        <v>10886373</v>
      </c>
      <c r="BF71" s="195">
        <f t="shared" si="6"/>
        <v>3154025</v>
      </c>
      <c r="BG71" s="195">
        <f t="shared" si="6"/>
        <v>729634</v>
      </c>
      <c r="BH71" s="195">
        <f t="shared" si="6"/>
        <v>1179367</v>
      </c>
      <c r="BI71" s="195">
        <f t="shared" si="6"/>
        <v>2550122</v>
      </c>
      <c r="BJ71" s="195">
        <f t="shared" si="6"/>
        <v>5269549</v>
      </c>
      <c r="BK71" s="195">
        <f t="shared" si="6"/>
        <v>23497101</v>
      </c>
      <c r="BL71" s="195">
        <f t="shared" si="6"/>
        <v>1935321</v>
      </c>
      <c r="BM71" s="195">
        <f t="shared" si="6"/>
        <v>0</v>
      </c>
      <c r="BN71" s="195">
        <f t="shared" si="6"/>
        <v>-7103079</v>
      </c>
      <c r="BO71" s="195">
        <f t="shared" si="6"/>
        <v>308386</v>
      </c>
      <c r="BP71" s="195">
        <f t="shared" ref="BP71:CC71" si="7">SUM(BP61:BP69)-BP70</f>
        <v>230200</v>
      </c>
      <c r="BQ71" s="195">
        <f t="shared" si="7"/>
        <v>0</v>
      </c>
      <c r="BR71" s="195">
        <f t="shared" si="7"/>
        <v>75526</v>
      </c>
      <c r="BS71" s="195">
        <f t="shared" si="7"/>
        <v>133092</v>
      </c>
      <c r="BT71" s="195">
        <f t="shared" si="7"/>
        <v>520762</v>
      </c>
      <c r="BU71" s="195">
        <f t="shared" si="7"/>
        <v>1130</v>
      </c>
      <c r="BV71" s="195">
        <f t="shared" si="7"/>
        <v>7022374</v>
      </c>
      <c r="BW71" s="195">
        <f t="shared" si="7"/>
        <v>317861</v>
      </c>
      <c r="BX71" s="195">
        <f t="shared" si="7"/>
        <v>3437216</v>
      </c>
      <c r="BY71" s="195">
        <f t="shared" si="7"/>
        <v>4963698</v>
      </c>
      <c r="BZ71" s="195">
        <f t="shared" si="7"/>
        <v>0</v>
      </c>
      <c r="CA71" s="195">
        <f t="shared" si="7"/>
        <v>277676</v>
      </c>
      <c r="CB71" s="195">
        <f t="shared" si="7"/>
        <v>0</v>
      </c>
      <c r="CC71" s="195">
        <f t="shared" si="7"/>
        <v>575121</v>
      </c>
      <c r="CD71" s="243">
        <f>CD69-CD70</f>
        <v>11754239</v>
      </c>
      <c r="CE71" s="195">
        <f>SUM(CE61:CE69)-CE70</f>
        <v>273908774</v>
      </c>
      <c r="CF71" s="250"/>
    </row>
    <row r="72" spans="1:84" ht="12.6" customHeight="1" x14ac:dyDescent="0.25">
      <c r="A72" s="171" t="s">
        <v>244</v>
      </c>
      <c r="B72" s="175"/>
      <c r="C72" s="247" t="s">
        <v>221</v>
      </c>
      <c r="D72" s="247" t="s">
        <v>221</v>
      </c>
      <c r="E72" s="247" t="s">
        <v>221</v>
      </c>
      <c r="F72" s="247" t="s">
        <v>221</v>
      </c>
      <c r="G72" s="247" t="s">
        <v>221</v>
      </c>
      <c r="H72" s="247" t="s">
        <v>221</v>
      </c>
      <c r="I72" s="247" t="s">
        <v>221</v>
      </c>
      <c r="J72" s="247" t="s">
        <v>221</v>
      </c>
      <c r="K72" s="251" t="s">
        <v>221</v>
      </c>
      <c r="L72" s="247" t="s">
        <v>221</v>
      </c>
      <c r="M72" s="247" t="s">
        <v>221</v>
      </c>
      <c r="N72" s="247" t="s">
        <v>221</v>
      </c>
      <c r="O72" s="247" t="s">
        <v>221</v>
      </c>
      <c r="P72" s="247" t="s">
        <v>221</v>
      </c>
      <c r="Q72" s="247" t="s">
        <v>221</v>
      </c>
      <c r="R72" s="247" t="s">
        <v>221</v>
      </c>
      <c r="S72" s="247" t="s">
        <v>221</v>
      </c>
      <c r="T72" s="247" t="s">
        <v>221</v>
      </c>
      <c r="U72" s="247" t="s">
        <v>221</v>
      </c>
      <c r="V72" s="247" t="s">
        <v>221</v>
      </c>
      <c r="W72" s="247" t="s">
        <v>221</v>
      </c>
      <c r="X72" s="247" t="s">
        <v>221</v>
      </c>
      <c r="Y72" s="247" t="s">
        <v>221</v>
      </c>
      <c r="Z72" s="247" t="s">
        <v>221</v>
      </c>
      <c r="AA72" s="247" t="s">
        <v>221</v>
      </c>
      <c r="AB72" s="247" t="s">
        <v>221</v>
      </c>
      <c r="AC72" s="247" t="s">
        <v>221</v>
      </c>
      <c r="AD72" s="247" t="s">
        <v>221</v>
      </c>
      <c r="AE72" s="247" t="s">
        <v>221</v>
      </c>
      <c r="AF72" s="247" t="s">
        <v>221</v>
      </c>
      <c r="AG72" s="247" t="s">
        <v>221</v>
      </c>
      <c r="AH72" s="247" t="s">
        <v>221</v>
      </c>
      <c r="AI72" s="247" t="s">
        <v>221</v>
      </c>
      <c r="AJ72" s="247" t="s">
        <v>221</v>
      </c>
      <c r="AK72" s="247" t="s">
        <v>221</v>
      </c>
      <c r="AL72" s="247" t="s">
        <v>221</v>
      </c>
      <c r="AM72" s="247" t="s">
        <v>221</v>
      </c>
      <c r="AN72" s="247" t="s">
        <v>221</v>
      </c>
      <c r="AO72" s="247" t="s">
        <v>221</v>
      </c>
      <c r="AP72" s="247" t="s">
        <v>221</v>
      </c>
      <c r="AQ72" s="247" t="s">
        <v>221</v>
      </c>
      <c r="AR72" s="247" t="s">
        <v>221</v>
      </c>
      <c r="AS72" s="247" t="s">
        <v>221</v>
      </c>
      <c r="AT72" s="247" t="s">
        <v>221</v>
      </c>
      <c r="AU72" s="247" t="s">
        <v>221</v>
      </c>
      <c r="AV72" s="247" t="s">
        <v>221</v>
      </c>
      <c r="AW72" s="247" t="s">
        <v>221</v>
      </c>
      <c r="AX72" s="247" t="s">
        <v>221</v>
      </c>
      <c r="AY72" s="247" t="s">
        <v>221</v>
      </c>
      <c r="AZ72" s="247" t="s">
        <v>221</v>
      </c>
      <c r="BA72" s="247" t="s">
        <v>221</v>
      </c>
      <c r="BB72" s="247" t="s">
        <v>221</v>
      </c>
      <c r="BC72" s="247" t="s">
        <v>221</v>
      </c>
      <c r="BD72" s="247" t="s">
        <v>221</v>
      </c>
      <c r="BE72" s="247" t="s">
        <v>221</v>
      </c>
      <c r="BF72" s="247" t="s">
        <v>221</v>
      </c>
      <c r="BG72" s="247" t="s">
        <v>221</v>
      </c>
      <c r="BH72" s="247" t="s">
        <v>221</v>
      </c>
      <c r="BI72" s="247" t="s">
        <v>221</v>
      </c>
      <c r="BJ72" s="247" t="s">
        <v>221</v>
      </c>
      <c r="BK72" s="247" t="s">
        <v>221</v>
      </c>
      <c r="BL72" s="247" t="s">
        <v>221</v>
      </c>
      <c r="BM72" s="247" t="s">
        <v>221</v>
      </c>
      <c r="BN72" s="247" t="s">
        <v>221</v>
      </c>
      <c r="BO72" s="247" t="s">
        <v>221</v>
      </c>
      <c r="BP72" s="247" t="s">
        <v>221</v>
      </c>
      <c r="BQ72" s="247" t="s">
        <v>221</v>
      </c>
      <c r="BR72" s="247" t="s">
        <v>221</v>
      </c>
      <c r="BS72" s="247" t="s">
        <v>221</v>
      </c>
      <c r="BT72" s="247" t="s">
        <v>221</v>
      </c>
      <c r="BU72" s="247" t="s">
        <v>221</v>
      </c>
      <c r="BV72" s="247" t="s">
        <v>221</v>
      </c>
      <c r="BW72" s="247" t="s">
        <v>221</v>
      </c>
      <c r="BX72" s="247" t="s">
        <v>221</v>
      </c>
      <c r="BY72" s="247" t="s">
        <v>221</v>
      </c>
      <c r="BZ72" s="247" t="s">
        <v>221</v>
      </c>
      <c r="CA72" s="247" t="s">
        <v>221</v>
      </c>
      <c r="CB72" s="247" t="s">
        <v>221</v>
      </c>
      <c r="CC72" s="247" t="s">
        <v>221</v>
      </c>
      <c r="CD72" s="247" t="s">
        <v>221</v>
      </c>
      <c r="CE72" s="284">
        <f t="shared" ref="CE72:CE80" si="8">SUM(C72:CD72)</f>
        <v>0</v>
      </c>
      <c r="CF72" s="250"/>
    </row>
    <row r="73" spans="1:84" ht="12.6" customHeight="1" x14ac:dyDescent="0.25">
      <c r="A73" s="171" t="s">
        <v>245</v>
      </c>
      <c r="B73" s="175"/>
      <c r="C73" s="184">
        <v>68382781</v>
      </c>
      <c r="D73" s="184">
        <v>53605792</v>
      </c>
      <c r="E73" s="185">
        <v>46073195</v>
      </c>
      <c r="F73" s="185">
        <v>63832612</v>
      </c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53322223</v>
      </c>
      <c r="Q73" s="185">
        <v>6811409</v>
      </c>
      <c r="R73" s="185">
        <v>11624737</v>
      </c>
      <c r="S73" s="185"/>
      <c r="T73" s="185">
        <v>1201139</v>
      </c>
      <c r="U73" s="185">
        <v>39260683</v>
      </c>
      <c r="V73" s="185"/>
      <c r="W73" s="185">
        <v>3511583</v>
      </c>
      <c r="X73" s="185">
        <v>13104727</v>
      </c>
      <c r="Y73" s="185">
        <v>5953301</v>
      </c>
      <c r="Z73" s="185">
        <v>4766390</v>
      </c>
      <c r="AA73" s="185">
        <v>948395</v>
      </c>
      <c r="AB73" s="185">
        <v>56304196</v>
      </c>
      <c r="AC73" s="185">
        <v>26153790</v>
      </c>
      <c r="AD73" s="185"/>
      <c r="AE73" s="185">
        <v>10033586</v>
      </c>
      <c r="AF73" s="185"/>
      <c r="AG73" s="185">
        <v>35551106</v>
      </c>
      <c r="AH73" s="185"/>
      <c r="AI73" s="185">
        <v>1583161</v>
      </c>
      <c r="AJ73" s="185">
        <v>35850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667903</v>
      </c>
      <c r="AW73" s="247" t="s">
        <v>221</v>
      </c>
      <c r="AX73" s="247" t="s">
        <v>221</v>
      </c>
      <c r="AY73" s="247" t="s">
        <v>221</v>
      </c>
      <c r="AZ73" s="247" t="s">
        <v>221</v>
      </c>
      <c r="BA73" s="247" t="s">
        <v>221</v>
      </c>
      <c r="BB73" s="247" t="s">
        <v>221</v>
      </c>
      <c r="BC73" s="247" t="s">
        <v>221</v>
      </c>
      <c r="BD73" s="247" t="s">
        <v>221</v>
      </c>
      <c r="BE73" s="247" t="s">
        <v>221</v>
      </c>
      <c r="BF73" s="247" t="s">
        <v>221</v>
      </c>
      <c r="BG73" s="247" t="s">
        <v>221</v>
      </c>
      <c r="BH73" s="247" t="s">
        <v>221</v>
      </c>
      <c r="BI73" s="247" t="s">
        <v>221</v>
      </c>
      <c r="BJ73" s="247" t="s">
        <v>221</v>
      </c>
      <c r="BK73" s="247" t="s">
        <v>221</v>
      </c>
      <c r="BL73" s="247" t="s">
        <v>221</v>
      </c>
      <c r="BM73" s="247" t="s">
        <v>221</v>
      </c>
      <c r="BN73" s="247" t="s">
        <v>221</v>
      </c>
      <c r="BO73" s="247" t="s">
        <v>221</v>
      </c>
      <c r="BP73" s="247" t="s">
        <v>221</v>
      </c>
      <c r="BQ73" s="247" t="s">
        <v>221</v>
      </c>
      <c r="BR73" s="247" t="s">
        <v>221</v>
      </c>
      <c r="BS73" s="247" t="s">
        <v>221</v>
      </c>
      <c r="BT73" s="247" t="s">
        <v>221</v>
      </c>
      <c r="BU73" s="247" t="s">
        <v>221</v>
      </c>
      <c r="BV73" s="247" t="s">
        <v>221</v>
      </c>
      <c r="BW73" s="247" t="s">
        <v>221</v>
      </c>
      <c r="BX73" s="247" t="s">
        <v>221</v>
      </c>
      <c r="BY73" s="247" t="s">
        <v>221</v>
      </c>
      <c r="BZ73" s="247" t="s">
        <v>221</v>
      </c>
      <c r="CA73" s="247" t="s">
        <v>221</v>
      </c>
      <c r="CB73" s="247" t="s">
        <v>221</v>
      </c>
      <c r="CC73" s="247" t="s">
        <v>221</v>
      </c>
      <c r="CD73" s="247" t="s">
        <v>221</v>
      </c>
      <c r="CE73" s="195">
        <f t="shared" si="8"/>
        <v>502728559</v>
      </c>
      <c r="CF73" s="250"/>
    </row>
    <row r="74" spans="1:84" ht="12.6" customHeight="1" x14ac:dyDescent="0.25">
      <c r="A74" s="171" t="s">
        <v>246</v>
      </c>
      <c r="B74" s="175"/>
      <c r="C74" s="184">
        <v>320951</v>
      </c>
      <c r="D74" s="184">
        <v>3037598</v>
      </c>
      <c r="E74" s="185">
        <v>15010704</v>
      </c>
      <c r="F74" s="185">
        <v>5804637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41532954</v>
      </c>
      <c r="Q74" s="185">
        <v>5892661</v>
      </c>
      <c r="R74" s="185">
        <v>10007174</v>
      </c>
      <c r="S74" s="185"/>
      <c r="T74" s="185">
        <v>2908590</v>
      </c>
      <c r="U74" s="185">
        <v>29485841</v>
      </c>
      <c r="V74" s="185"/>
      <c r="W74" s="185">
        <v>9316693</v>
      </c>
      <c r="X74" s="185">
        <v>33919057</v>
      </c>
      <c r="Y74" s="185">
        <v>20807106</v>
      </c>
      <c r="Z74" s="185">
        <v>13358437</v>
      </c>
      <c r="AA74" s="185">
        <v>3363940</v>
      </c>
      <c r="AB74" s="185">
        <v>20132133</v>
      </c>
      <c r="AC74" s="185">
        <v>10865658</v>
      </c>
      <c r="AD74" s="185"/>
      <c r="AE74" s="185">
        <v>7888800</v>
      </c>
      <c r="AF74" s="185"/>
      <c r="AG74" s="185">
        <v>114191822</v>
      </c>
      <c r="AH74" s="185"/>
      <c r="AI74" s="185">
        <v>6492239</v>
      </c>
      <c r="AJ74" s="185">
        <v>24105842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2879228</v>
      </c>
      <c r="AW74" s="247" t="s">
        <v>221</v>
      </c>
      <c r="AX74" s="247" t="s">
        <v>221</v>
      </c>
      <c r="AY74" s="247" t="s">
        <v>221</v>
      </c>
      <c r="AZ74" s="247" t="s">
        <v>221</v>
      </c>
      <c r="BA74" s="247" t="s">
        <v>221</v>
      </c>
      <c r="BB74" s="247" t="s">
        <v>221</v>
      </c>
      <c r="BC74" s="247" t="s">
        <v>221</v>
      </c>
      <c r="BD74" s="247" t="s">
        <v>221</v>
      </c>
      <c r="BE74" s="247" t="s">
        <v>221</v>
      </c>
      <c r="BF74" s="247" t="s">
        <v>221</v>
      </c>
      <c r="BG74" s="247" t="s">
        <v>221</v>
      </c>
      <c r="BH74" s="247" t="s">
        <v>221</v>
      </c>
      <c r="BI74" s="247" t="s">
        <v>221</v>
      </c>
      <c r="BJ74" s="247" t="s">
        <v>221</v>
      </c>
      <c r="BK74" s="247" t="s">
        <v>221</v>
      </c>
      <c r="BL74" s="247" t="s">
        <v>221</v>
      </c>
      <c r="BM74" s="247" t="s">
        <v>221</v>
      </c>
      <c r="BN74" s="247" t="s">
        <v>221</v>
      </c>
      <c r="BO74" s="247" t="s">
        <v>221</v>
      </c>
      <c r="BP74" s="247" t="s">
        <v>221</v>
      </c>
      <c r="BQ74" s="247" t="s">
        <v>221</v>
      </c>
      <c r="BR74" s="247" t="s">
        <v>221</v>
      </c>
      <c r="BS74" s="247" t="s">
        <v>221</v>
      </c>
      <c r="BT74" s="247" t="s">
        <v>221</v>
      </c>
      <c r="BU74" s="247" t="s">
        <v>221</v>
      </c>
      <c r="BV74" s="247" t="s">
        <v>221</v>
      </c>
      <c r="BW74" s="247" t="s">
        <v>221</v>
      </c>
      <c r="BX74" s="247" t="s">
        <v>221</v>
      </c>
      <c r="BY74" s="247" t="s">
        <v>221</v>
      </c>
      <c r="BZ74" s="247" t="s">
        <v>221</v>
      </c>
      <c r="CA74" s="247" t="s">
        <v>221</v>
      </c>
      <c r="CB74" s="247" t="s">
        <v>221</v>
      </c>
      <c r="CC74" s="247" t="s">
        <v>221</v>
      </c>
      <c r="CD74" s="247" t="s">
        <v>221</v>
      </c>
      <c r="CE74" s="195">
        <f t="shared" si="8"/>
        <v>381322065</v>
      </c>
      <c r="CF74" s="250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68703732</v>
      </c>
      <c r="D75" s="195">
        <f t="shared" si="9"/>
        <v>56643390</v>
      </c>
      <c r="E75" s="195">
        <f t="shared" si="9"/>
        <v>61083899</v>
      </c>
      <c r="F75" s="195">
        <f t="shared" si="9"/>
        <v>69637249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94855177</v>
      </c>
      <c r="Q75" s="195">
        <f t="shared" si="9"/>
        <v>12704070</v>
      </c>
      <c r="R75" s="195">
        <f t="shared" si="9"/>
        <v>21631911</v>
      </c>
      <c r="S75" s="195">
        <f t="shared" si="9"/>
        <v>0</v>
      </c>
      <c r="T75" s="195">
        <f t="shared" si="9"/>
        <v>4109729</v>
      </c>
      <c r="U75" s="195">
        <f t="shared" si="9"/>
        <v>68746524</v>
      </c>
      <c r="V75" s="195">
        <f t="shared" si="9"/>
        <v>0</v>
      </c>
      <c r="W75" s="195">
        <f t="shared" si="9"/>
        <v>12828276</v>
      </c>
      <c r="X75" s="195">
        <f t="shared" si="9"/>
        <v>47023784</v>
      </c>
      <c r="Y75" s="195">
        <f t="shared" si="9"/>
        <v>26760407</v>
      </c>
      <c r="Z75" s="195">
        <f t="shared" si="9"/>
        <v>18124827</v>
      </c>
      <c r="AA75" s="195">
        <f t="shared" si="9"/>
        <v>4312335</v>
      </c>
      <c r="AB75" s="195">
        <f t="shared" si="9"/>
        <v>76436329</v>
      </c>
      <c r="AC75" s="195">
        <f t="shared" si="9"/>
        <v>37019448</v>
      </c>
      <c r="AD75" s="195">
        <f t="shared" si="9"/>
        <v>0</v>
      </c>
      <c r="AE75" s="195">
        <f t="shared" si="9"/>
        <v>17922386</v>
      </c>
      <c r="AF75" s="195">
        <f t="shared" si="9"/>
        <v>0</v>
      </c>
      <c r="AG75" s="195">
        <f t="shared" si="9"/>
        <v>149742928</v>
      </c>
      <c r="AH75" s="195">
        <f t="shared" si="9"/>
        <v>0</v>
      </c>
      <c r="AI75" s="195">
        <f t="shared" si="9"/>
        <v>8075400</v>
      </c>
      <c r="AJ75" s="195">
        <f t="shared" si="9"/>
        <v>24141692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3547131</v>
      </c>
      <c r="AW75" s="247" t="s">
        <v>221</v>
      </c>
      <c r="AX75" s="247" t="s">
        <v>221</v>
      </c>
      <c r="AY75" s="247" t="s">
        <v>221</v>
      </c>
      <c r="AZ75" s="247" t="s">
        <v>221</v>
      </c>
      <c r="BA75" s="247" t="s">
        <v>221</v>
      </c>
      <c r="BB75" s="247" t="s">
        <v>221</v>
      </c>
      <c r="BC75" s="247" t="s">
        <v>221</v>
      </c>
      <c r="BD75" s="247" t="s">
        <v>221</v>
      </c>
      <c r="BE75" s="247" t="s">
        <v>221</v>
      </c>
      <c r="BF75" s="247" t="s">
        <v>221</v>
      </c>
      <c r="BG75" s="247" t="s">
        <v>221</v>
      </c>
      <c r="BH75" s="247" t="s">
        <v>221</v>
      </c>
      <c r="BI75" s="247" t="s">
        <v>221</v>
      </c>
      <c r="BJ75" s="247" t="s">
        <v>221</v>
      </c>
      <c r="BK75" s="247" t="s">
        <v>221</v>
      </c>
      <c r="BL75" s="247" t="s">
        <v>221</v>
      </c>
      <c r="BM75" s="247" t="s">
        <v>221</v>
      </c>
      <c r="BN75" s="247" t="s">
        <v>221</v>
      </c>
      <c r="BO75" s="247" t="s">
        <v>221</v>
      </c>
      <c r="BP75" s="247" t="s">
        <v>221</v>
      </c>
      <c r="BQ75" s="247" t="s">
        <v>221</v>
      </c>
      <c r="BR75" s="247" t="s">
        <v>221</v>
      </c>
      <c r="BS75" s="247" t="s">
        <v>221</v>
      </c>
      <c r="BT75" s="247" t="s">
        <v>221</v>
      </c>
      <c r="BU75" s="247" t="s">
        <v>221</v>
      </c>
      <c r="BV75" s="247" t="s">
        <v>221</v>
      </c>
      <c r="BW75" s="247" t="s">
        <v>221</v>
      </c>
      <c r="BX75" s="247" t="s">
        <v>221</v>
      </c>
      <c r="BY75" s="247" t="s">
        <v>221</v>
      </c>
      <c r="BZ75" s="247" t="s">
        <v>221</v>
      </c>
      <c r="CA75" s="247" t="s">
        <v>221</v>
      </c>
      <c r="CB75" s="247" t="s">
        <v>221</v>
      </c>
      <c r="CC75" s="247" t="s">
        <v>221</v>
      </c>
      <c r="CD75" s="247" t="s">
        <v>221</v>
      </c>
      <c r="CE75" s="195">
        <f t="shared" si="8"/>
        <v>884050624</v>
      </c>
      <c r="CF75" s="250"/>
    </row>
    <row r="76" spans="1:84" ht="12.6" customHeight="1" x14ac:dyDescent="0.25">
      <c r="A76" s="171" t="s">
        <v>248</v>
      </c>
      <c r="B76" s="175"/>
      <c r="C76" s="184">
        <v>36803</v>
      </c>
      <c r="D76" s="184">
        <v>44751</v>
      </c>
      <c r="E76" s="185">
        <v>60565</v>
      </c>
      <c r="F76" s="185">
        <v>48658</v>
      </c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53561</v>
      </c>
      <c r="Q76" s="185">
        <v>8299</v>
      </c>
      <c r="R76" s="185">
        <v>811</v>
      </c>
      <c r="S76" s="185">
        <v>11225</v>
      </c>
      <c r="T76" s="185">
        <v>7528</v>
      </c>
      <c r="U76" s="185">
        <v>8690</v>
      </c>
      <c r="V76" s="185"/>
      <c r="W76" s="185">
        <v>1199</v>
      </c>
      <c r="X76" s="185">
        <v>2705</v>
      </c>
      <c r="Y76" s="185">
        <v>29010</v>
      </c>
      <c r="Z76" s="185">
        <v>19537</v>
      </c>
      <c r="AA76" s="185">
        <v>856</v>
      </c>
      <c r="AB76" s="185">
        <v>8057</v>
      </c>
      <c r="AC76" s="185">
        <v>3076</v>
      </c>
      <c r="AD76" s="185"/>
      <c r="AE76" s="185">
        <v>13960</v>
      </c>
      <c r="AF76" s="185"/>
      <c r="AG76" s="185">
        <v>27326</v>
      </c>
      <c r="AH76" s="185"/>
      <c r="AI76" s="185">
        <v>18359</v>
      </c>
      <c r="AJ76" s="185">
        <v>27910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2872</v>
      </c>
      <c r="AW76" s="185"/>
      <c r="AX76" s="185"/>
      <c r="AY76" s="185">
        <v>21687</v>
      </c>
      <c r="AZ76" s="185"/>
      <c r="BA76" s="185">
        <v>3598</v>
      </c>
      <c r="BB76" s="185"/>
      <c r="BC76" s="185"/>
      <c r="BD76" s="185"/>
      <c r="BE76" s="185">
        <v>59003</v>
      </c>
      <c r="BF76" s="185">
        <v>4063</v>
      </c>
      <c r="BG76" s="185">
        <v>4067</v>
      </c>
      <c r="BH76" s="185">
        <v>1182</v>
      </c>
      <c r="BI76" s="185"/>
      <c r="BJ76" s="185"/>
      <c r="BK76" s="185">
        <v>698</v>
      </c>
      <c r="BL76" s="185">
        <v>2952</v>
      </c>
      <c r="BM76" s="185"/>
      <c r="BN76" s="185">
        <v>1421</v>
      </c>
      <c r="BO76" s="185">
        <v>333</v>
      </c>
      <c r="BP76" s="185"/>
      <c r="BQ76" s="185"/>
      <c r="BR76" s="185">
        <v>109</v>
      </c>
      <c r="BS76" s="185">
        <v>181626</v>
      </c>
      <c r="BT76" s="185">
        <v>1244</v>
      </c>
      <c r="BU76" s="185"/>
      <c r="BV76" s="185">
        <v>2601</v>
      </c>
      <c r="BW76" s="185">
        <v>1028</v>
      </c>
      <c r="BX76" s="185">
        <v>238</v>
      </c>
      <c r="BY76" s="185">
        <v>2080</v>
      </c>
      <c r="BZ76" s="185"/>
      <c r="CA76" s="185">
        <v>85</v>
      </c>
      <c r="CB76" s="185"/>
      <c r="CC76" s="185">
        <v>206</v>
      </c>
      <c r="CD76" s="247" t="s">
        <v>221</v>
      </c>
      <c r="CE76" s="195">
        <f t="shared" si="8"/>
        <v>723979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25929</v>
      </c>
      <c r="D77" s="184">
        <v>42905</v>
      </c>
      <c r="E77" s="184">
        <v>89170</v>
      </c>
      <c r="F77" s="184">
        <v>36716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>
        <v>360</v>
      </c>
      <c r="U77" s="184"/>
      <c r="V77" s="184"/>
      <c r="W77" s="184"/>
      <c r="X77" s="184"/>
      <c r="Y77" s="184">
        <v>976</v>
      </c>
      <c r="Z77" s="184"/>
      <c r="AA77" s="184"/>
      <c r="AB77" s="184"/>
      <c r="AC77" s="184"/>
      <c r="AD77" s="184"/>
      <c r="AE77" s="184"/>
      <c r="AF77" s="184"/>
      <c r="AG77" s="184">
        <v>4693</v>
      </c>
      <c r="AH77" s="184"/>
      <c r="AI77" s="184">
        <v>715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7" t="s">
        <v>221</v>
      </c>
      <c r="AY77" s="247" t="s">
        <v>221</v>
      </c>
      <c r="AZ77" s="184"/>
      <c r="BA77" s="184"/>
      <c r="BB77" s="184"/>
      <c r="BC77" s="184"/>
      <c r="BD77" s="247" t="s">
        <v>221</v>
      </c>
      <c r="BE77" s="247" t="s">
        <v>221</v>
      </c>
      <c r="BF77" s="184"/>
      <c r="BG77" s="247" t="s">
        <v>221</v>
      </c>
      <c r="BH77" s="184"/>
      <c r="BI77" s="184"/>
      <c r="BJ77" s="247" t="s">
        <v>221</v>
      </c>
      <c r="BK77" s="184"/>
      <c r="BL77" s="184"/>
      <c r="BM77" s="184"/>
      <c r="BN77" s="247" t="s">
        <v>221</v>
      </c>
      <c r="BO77" s="247" t="s">
        <v>221</v>
      </c>
      <c r="BP77" s="247" t="s">
        <v>221</v>
      </c>
      <c r="BQ77" s="247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7" t="s">
        <v>221</v>
      </c>
      <c r="CD77" s="247" t="s">
        <v>221</v>
      </c>
      <c r="CE77" s="195">
        <f>SUM(C77:CD77)</f>
        <v>201464</v>
      </c>
      <c r="CF77" s="195">
        <f>AY59-CE77</f>
        <v>1</v>
      </c>
    </row>
    <row r="78" spans="1:84" ht="12.6" customHeight="1" x14ac:dyDescent="0.25">
      <c r="A78" s="171" t="s">
        <v>250</v>
      </c>
      <c r="B78" s="175"/>
      <c r="C78" s="184">
        <v>13251</v>
      </c>
      <c r="D78" s="184">
        <v>11256</v>
      </c>
      <c r="E78" s="184">
        <v>18030</v>
      </c>
      <c r="F78" s="184">
        <v>18346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2667</v>
      </c>
      <c r="Q78" s="184">
        <v>788</v>
      </c>
      <c r="R78" s="184">
        <v>16</v>
      </c>
      <c r="S78" s="184">
        <v>752</v>
      </c>
      <c r="T78" s="184">
        <v>427</v>
      </c>
      <c r="U78" s="184">
        <v>750</v>
      </c>
      <c r="V78" s="184"/>
      <c r="W78" s="184">
        <v>87</v>
      </c>
      <c r="X78" s="184">
        <v>258</v>
      </c>
      <c r="Y78" s="184">
        <v>1734</v>
      </c>
      <c r="Z78" s="184">
        <v>1185</v>
      </c>
      <c r="AA78" s="184">
        <v>181</v>
      </c>
      <c r="AB78" s="184">
        <v>962</v>
      </c>
      <c r="AC78" s="184">
        <v>376</v>
      </c>
      <c r="AD78" s="184"/>
      <c r="AE78" s="184">
        <v>1030</v>
      </c>
      <c r="AF78" s="184"/>
      <c r="AG78" s="184">
        <v>14361</v>
      </c>
      <c r="AH78" s="184"/>
      <c r="AI78" s="184">
        <v>5853</v>
      </c>
      <c r="AJ78" s="184">
        <v>2337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333</v>
      </c>
      <c r="AW78" s="184"/>
      <c r="AX78" s="247" t="s">
        <v>221</v>
      </c>
      <c r="AY78" s="247" t="s">
        <v>221</v>
      </c>
      <c r="AZ78" s="247" t="s">
        <v>221</v>
      </c>
      <c r="BA78" s="184">
        <v>5692</v>
      </c>
      <c r="BB78" s="184"/>
      <c r="BC78" s="184"/>
      <c r="BD78" s="247" t="s">
        <v>221</v>
      </c>
      <c r="BE78" s="247" t="s">
        <v>221</v>
      </c>
      <c r="BF78" s="247" t="s">
        <v>221</v>
      </c>
      <c r="BG78" s="247" t="s">
        <v>221</v>
      </c>
      <c r="BH78" s="184">
        <v>5</v>
      </c>
      <c r="BI78" s="184"/>
      <c r="BJ78" s="247" t="s">
        <v>221</v>
      </c>
      <c r="BK78" s="184"/>
      <c r="BL78" s="184">
        <v>46</v>
      </c>
      <c r="BM78" s="184"/>
      <c r="BN78" s="247" t="s">
        <v>221</v>
      </c>
      <c r="BO78" s="247" t="s">
        <v>221</v>
      </c>
      <c r="BP78" s="247" t="s">
        <v>221</v>
      </c>
      <c r="BQ78" s="247" t="s">
        <v>221</v>
      </c>
      <c r="BR78" s="247" t="s">
        <v>221</v>
      </c>
      <c r="BS78" s="184">
        <v>78</v>
      </c>
      <c r="BT78" s="184">
        <v>16</v>
      </c>
      <c r="BU78" s="184">
        <v>16</v>
      </c>
      <c r="BV78" s="184">
        <v>376</v>
      </c>
      <c r="BW78" s="184">
        <v>31</v>
      </c>
      <c r="BX78" s="184">
        <v>52</v>
      </c>
      <c r="BY78" s="184">
        <v>16</v>
      </c>
      <c r="BZ78" s="184"/>
      <c r="CA78" s="184"/>
      <c r="CB78" s="184"/>
      <c r="CC78" s="247" t="s">
        <v>221</v>
      </c>
      <c r="CD78" s="247" t="s">
        <v>221</v>
      </c>
      <c r="CE78" s="195">
        <f t="shared" si="8"/>
        <v>101308</v>
      </c>
      <c r="CF78" s="195"/>
    </row>
    <row r="79" spans="1:84" ht="12.6" customHeight="1" x14ac:dyDescent="0.25">
      <c r="A79" s="171" t="s">
        <v>251</v>
      </c>
      <c r="B79" s="175"/>
      <c r="C79" s="225">
        <v>140984</v>
      </c>
      <c r="D79" s="225">
        <v>189380</v>
      </c>
      <c r="E79" s="184">
        <v>238046</v>
      </c>
      <c r="F79" s="184">
        <v>298258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134631</v>
      </c>
      <c r="Q79" s="184">
        <v>14924</v>
      </c>
      <c r="R79" s="184"/>
      <c r="S79" s="184"/>
      <c r="T79" s="184">
        <v>8170</v>
      </c>
      <c r="U79" s="184">
        <v>126</v>
      </c>
      <c r="V79" s="184"/>
      <c r="W79" s="184"/>
      <c r="X79" s="184"/>
      <c r="Y79" s="184">
        <v>90645</v>
      </c>
      <c r="Z79" s="184">
        <v>15020</v>
      </c>
      <c r="AA79" s="184"/>
      <c r="AB79" s="184"/>
      <c r="AC79" s="184">
        <v>6315</v>
      </c>
      <c r="AD79" s="184"/>
      <c r="AE79" s="184">
        <v>10802</v>
      </c>
      <c r="AF79" s="184"/>
      <c r="AG79" s="184">
        <v>397507</v>
      </c>
      <c r="AH79" s="184"/>
      <c r="AI79" s="184">
        <v>40829</v>
      </c>
      <c r="AJ79" s="184">
        <v>20096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317</v>
      </c>
      <c r="AW79" s="184"/>
      <c r="AX79" s="247" t="s">
        <v>221</v>
      </c>
      <c r="AY79" s="247" t="s">
        <v>221</v>
      </c>
      <c r="AZ79" s="247" t="s">
        <v>221</v>
      </c>
      <c r="BA79" s="247" t="s">
        <v>221</v>
      </c>
      <c r="BB79" s="184"/>
      <c r="BC79" s="184"/>
      <c r="BD79" s="247" t="s">
        <v>221</v>
      </c>
      <c r="BE79" s="247" t="s">
        <v>221</v>
      </c>
      <c r="BF79" s="247" t="s">
        <v>221</v>
      </c>
      <c r="BG79" s="247" t="s">
        <v>221</v>
      </c>
      <c r="BH79" s="184"/>
      <c r="BI79" s="184"/>
      <c r="BJ79" s="247" t="s">
        <v>221</v>
      </c>
      <c r="BK79" s="184"/>
      <c r="BL79" s="184"/>
      <c r="BM79" s="184"/>
      <c r="BN79" s="247" t="s">
        <v>221</v>
      </c>
      <c r="BO79" s="247" t="s">
        <v>221</v>
      </c>
      <c r="BP79" s="247" t="s">
        <v>221</v>
      </c>
      <c r="BQ79" s="247" t="s">
        <v>221</v>
      </c>
      <c r="BR79" s="247" t="s">
        <v>221</v>
      </c>
      <c r="BS79" s="184"/>
      <c r="BT79" s="184"/>
      <c r="BU79" s="184"/>
      <c r="BV79" s="184"/>
      <c r="BW79" s="184"/>
      <c r="BX79" s="184"/>
      <c r="BY79" s="184">
        <v>465</v>
      </c>
      <c r="BZ79" s="184"/>
      <c r="CA79" s="184"/>
      <c r="CB79" s="184"/>
      <c r="CC79" s="247" t="s">
        <v>221</v>
      </c>
      <c r="CD79" s="247" t="s">
        <v>221</v>
      </c>
      <c r="CE79" s="195">
        <f t="shared" si="8"/>
        <v>1606515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105.5</v>
      </c>
      <c r="D80" s="187">
        <v>72.59</v>
      </c>
      <c r="E80" s="187">
        <v>90.17</v>
      </c>
      <c r="F80" s="187">
        <v>111.83</v>
      </c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34.880000000000003</v>
      </c>
      <c r="Q80" s="187">
        <v>11.65</v>
      </c>
      <c r="R80" s="187"/>
      <c r="S80" s="187"/>
      <c r="T80" s="187">
        <v>7.71</v>
      </c>
      <c r="U80" s="187"/>
      <c r="V80" s="187"/>
      <c r="W80" s="187">
        <v>0.15</v>
      </c>
      <c r="X80" s="187">
        <v>0.08</v>
      </c>
      <c r="Y80" s="187">
        <v>1.62</v>
      </c>
      <c r="Z80" s="187">
        <v>4.6900000000000004</v>
      </c>
      <c r="AA80" s="187">
        <v>0.01</v>
      </c>
      <c r="AB80" s="187"/>
      <c r="AC80" s="187"/>
      <c r="AD80" s="187"/>
      <c r="AE80" s="187"/>
      <c r="AF80" s="187"/>
      <c r="AG80" s="187">
        <v>82.62</v>
      </c>
      <c r="AH80" s="187"/>
      <c r="AI80" s="187">
        <v>14.79</v>
      </c>
      <c r="AJ80" s="187">
        <v>10.59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5.83</v>
      </c>
      <c r="AW80" s="247" t="s">
        <v>221</v>
      </c>
      <c r="AX80" s="247" t="s">
        <v>221</v>
      </c>
      <c r="AY80" s="247" t="s">
        <v>221</v>
      </c>
      <c r="AZ80" s="247" t="s">
        <v>221</v>
      </c>
      <c r="BA80" s="247" t="s">
        <v>221</v>
      </c>
      <c r="BB80" s="247" t="s">
        <v>221</v>
      </c>
      <c r="BC80" s="247" t="s">
        <v>221</v>
      </c>
      <c r="BD80" s="247" t="s">
        <v>221</v>
      </c>
      <c r="BE80" s="247" t="s">
        <v>221</v>
      </c>
      <c r="BF80" s="247" t="s">
        <v>221</v>
      </c>
      <c r="BG80" s="247" t="s">
        <v>221</v>
      </c>
      <c r="BH80" s="247" t="s">
        <v>221</v>
      </c>
      <c r="BI80" s="247" t="s">
        <v>221</v>
      </c>
      <c r="BJ80" s="247" t="s">
        <v>221</v>
      </c>
      <c r="BK80" s="247" t="s">
        <v>221</v>
      </c>
      <c r="BL80" s="247" t="s">
        <v>221</v>
      </c>
      <c r="BM80" s="247" t="s">
        <v>221</v>
      </c>
      <c r="BN80" s="247" t="s">
        <v>221</v>
      </c>
      <c r="BO80" s="247" t="s">
        <v>221</v>
      </c>
      <c r="BP80" s="247" t="s">
        <v>221</v>
      </c>
      <c r="BQ80" s="247" t="s">
        <v>221</v>
      </c>
      <c r="BR80" s="247" t="s">
        <v>221</v>
      </c>
      <c r="BS80" s="247" t="s">
        <v>221</v>
      </c>
      <c r="BT80" s="247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7" t="s">
        <v>221</v>
      </c>
      <c r="CD80" s="247" t="s">
        <v>221</v>
      </c>
      <c r="CE80" s="253">
        <f t="shared" si="8"/>
        <v>554.70999999999992</v>
      </c>
      <c r="CF80" s="253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1274</v>
      </c>
      <c r="D82" s="254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1275</v>
      </c>
      <c r="D83" s="254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68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68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3" t="s">
        <v>1270</v>
      </c>
      <c r="D92" s="254"/>
      <c r="E92" s="175"/>
    </row>
    <row r="93" spans="1:5" ht="12.6" customHeight="1" x14ac:dyDescent="0.25">
      <c r="A93" s="173" t="s">
        <v>264</v>
      </c>
      <c r="B93" s="172" t="s">
        <v>256</v>
      </c>
      <c r="C93" s="283" t="s">
        <v>1271</v>
      </c>
      <c r="D93" s="254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5" t="s">
        <v>266</v>
      </c>
      <c r="B96" s="255"/>
      <c r="C96" s="255"/>
      <c r="D96" s="255"/>
      <c r="E96" s="255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5" t="s">
        <v>269</v>
      </c>
      <c r="B100" s="255"/>
      <c r="C100" s="255"/>
      <c r="D100" s="255"/>
      <c r="E100" s="255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5" t="s">
        <v>271</v>
      </c>
      <c r="B103" s="255"/>
      <c r="C103" s="255"/>
      <c r="D103" s="255"/>
      <c r="E103" s="255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15297</v>
      </c>
      <c r="D111" s="174">
        <v>58857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3415</v>
      </c>
      <c r="D114" s="174">
        <v>6139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55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213</v>
      </c>
    </row>
    <row r="128" spans="1:5" ht="12.6" customHeight="1" x14ac:dyDescent="0.25">
      <c r="A128" s="173" t="s">
        <v>292</v>
      </c>
      <c r="B128" s="172" t="s">
        <v>256</v>
      </c>
      <c r="C128" s="189">
        <v>220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6216</v>
      </c>
      <c r="C138" s="189">
        <v>3718</v>
      </c>
      <c r="D138" s="174">
        <v>5363</v>
      </c>
      <c r="E138" s="175">
        <f>SUM(B138:D138)</f>
        <v>15297</v>
      </c>
    </row>
    <row r="139" spans="1:6" ht="12.6" customHeight="1" x14ac:dyDescent="0.25">
      <c r="A139" s="173" t="s">
        <v>215</v>
      </c>
      <c r="B139" s="174">
        <v>28085</v>
      </c>
      <c r="C139" s="189">
        <v>14142</v>
      </c>
      <c r="D139" s="174">
        <v>16630</v>
      </c>
      <c r="E139" s="175">
        <f>SUM(B139:D139)</f>
        <v>58857</v>
      </c>
    </row>
    <row r="140" spans="1:6" ht="12.6" customHeight="1" x14ac:dyDescent="0.25">
      <c r="A140" s="173" t="s">
        <v>298</v>
      </c>
      <c r="B140" s="174">
        <v>85595</v>
      </c>
      <c r="C140" s="174">
        <v>68949</v>
      </c>
      <c r="D140" s="174">
        <v>87873</v>
      </c>
      <c r="E140" s="175">
        <f>SUM(B140:D140)</f>
        <v>242417</v>
      </c>
    </row>
    <row r="141" spans="1:6" ht="12.6" customHeight="1" x14ac:dyDescent="0.25">
      <c r="A141" s="173" t="s">
        <v>245</v>
      </c>
      <c r="B141" s="174">
        <v>255625510</v>
      </c>
      <c r="C141" s="189">
        <v>104358644</v>
      </c>
      <c r="D141" s="174">
        <v>142744403</v>
      </c>
      <c r="E141" s="175">
        <f>SUM(B141:D141)</f>
        <v>502728557</v>
      </c>
      <c r="F141" s="199"/>
    </row>
    <row r="142" spans="1:6" ht="12.6" customHeight="1" x14ac:dyDescent="0.25">
      <c r="A142" s="173" t="s">
        <v>246</v>
      </c>
      <c r="B142" s="174">
        <v>124177884</v>
      </c>
      <c r="C142" s="189">
        <v>103412064</v>
      </c>
      <c r="D142" s="174">
        <v>153732113</v>
      </c>
      <c r="E142" s="175">
        <f>SUM(B142:D142)</f>
        <v>381322061</v>
      </c>
      <c r="F142" s="199"/>
    </row>
    <row r="143" spans="1:6" ht="12.6" customHeight="1" x14ac:dyDescent="0.2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5" t="s">
        <v>306</v>
      </c>
      <c r="B164" s="255"/>
      <c r="C164" s="255"/>
      <c r="D164" s="255"/>
      <c r="E164" s="255"/>
    </row>
    <row r="165" spans="1:5" ht="11.4" customHeight="1" x14ac:dyDescent="0.25">
      <c r="A165" s="173" t="s">
        <v>307</v>
      </c>
      <c r="B165" s="172" t="s">
        <v>256</v>
      </c>
      <c r="C165" s="189">
        <v>10538231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321405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1675475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17631489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4837096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-156490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34847206</v>
      </c>
      <c r="E173" s="175"/>
    </row>
    <row r="174" spans="1:5" ht="11.4" customHeight="1" x14ac:dyDescent="0.25">
      <c r="A174" s="255" t="s">
        <v>314</v>
      </c>
      <c r="B174" s="255"/>
      <c r="C174" s="255"/>
      <c r="D174" s="255"/>
      <c r="E174" s="255"/>
    </row>
    <row r="175" spans="1:5" ht="11.4" customHeight="1" x14ac:dyDescent="0.25">
      <c r="A175" s="173" t="s">
        <v>315</v>
      </c>
      <c r="B175" s="172" t="s">
        <v>256</v>
      </c>
      <c r="C175" s="189">
        <v>616478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646368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1262846</v>
      </c>
      <c r="E177" s="175"/>
    </row>
    <row r="178" spans="1:5" ht="11.4" customHeight="1" x14ac:dyDescent="0.25">
      <c r="A178" s="255" t="s">
        <v>317</v>
      </c>
      <c r="B178" s="255"/>
      <c r="C178" s="255"/>
      <c r="D178" s="255"/>
      <c r="E178" s="255"/>
    </row>
    <row r="179" spans="1:5" ht="11.4" customHeight="1" x14ac:dyDescent="0.25">
      <c r="A179" s="173" t="s">
        <v>318</v>
      </c>
      <c r="B179" s="172" t="s">
        <v>256</v>
      </c>
      <c r="C179" s="189">
        <v>2501581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373636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2875217</v>
      </c>
      <c r="E181" s="175"/>
    </row>
    <row r="182" spans="1:5" ht="11.4" customHeight="1" x14ac:dyDescent="0.25">
      <c r="A182" s="255" t="s">
        <v>320</v>
      </c>
      <c r="B182" s="255"/>
      <c r="C182" s="255"/>
      <c r="D182" s="255"/>
      <c r="E182" s="255"/>
    </row>
    <row r="183" spans="1:5" ht="11.4" customHeight="1" x14ac:dyDescent="0.25">
      <c r="A183" s="173" t="s">
        <v>321</v>
      </c>
      <c r="B183" s="172" t="s">
        <v>256</v>
      </c>
      <c r="C183" s="189">
        <v>78502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11498375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11576877</v>
      </c>
      <c r="E186" s="175"/>
    </row>
    <row r="187" spans="1:5" ht="11.4" customHeight="1" x14ac:dyDescent="0.25">
      <c r="A187" s="255" t="s">
        <v>323</v>
      </c>
      <c r="B187" s="255"/>
      <c r="C187" s="255"/>
      <c r="D187" s="255"/>
      <c r="E187" s="255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10204593</v>
      </c>
      <c r="C195" s="189">
        <v>104378</v>
      </c>
      <c r="D195" s="174"/>
      <c r="E195" s="175">
        <f t="shared" ref="E195:E203" si="10">SUM(B195:C195)-D195</f>
        <v>10308971</v>
      </c>
    </row>
    <row r="196" spans="1:8" ht="12.6" customHeight="1" x14ac:dyDescent="0.2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247923283</v>
      </c>
      <c r="C197" s="189">
        <v>2333291</v>
      </c>
      <c r="D197" s="174">
        <v>5872134</v>
      </c>
      <c r="E197" s="175">
        <f t="shared" si="10"/>
        <v>244384440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84636635</v>
      </c>
      <c r="C200" s="189">
        <v>8026139</v>
      </c>
      <c r="D200" s="174">
        <v>4314557</v>
      </c>
      <c r="E200" s="175">
        <f t="shared" si="10"/>
        <v>88348217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535413</v>
      </c>
      <c r="C203" s="189">
        <v>10818421</v>
      </c>
      <c r="D203" s="174">
        <v>10417480</v>
      </c>
      <c r="E203" s="175">
        <f t="shared" si="10"/>
        <v>936354</v>
      </c>
    </row>
    <row r="204" spans="1:8" ht="12.6" customHeight="1" x14ac:dyDescent="0.25">
      <c r="A204" s="173" t="s">
        <v>203</v>
      </c>
      <c r="B204" s="175">
        <f>SUM(B195:B203)</f>
        <v>343299924</v>
      </c>
      <c r="C204" s="191">
        <f>SUM(C195:C203)</f>
        <v>21282229</v>
      </c>
      <c r="D204" s="175">
        <f>SUM(D195:D203)</f>
        <v>20604171</v>
      </c>
      <c r="E204" s="175">
        <f>SUM(E195:E203)</f>
        <v>343977982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7"/>
    </row>
    <row r="209" spans="1:8" ht="12.6" customHeight="1" x14ac:dyDescent="0.25">
      <c r="A209" s="173" t="s">
        <v>333</v>
      </c>
      <c r="B209" s="174">
        <v>13734</v>
      </c>
      <c r="C209" s="189">
        <v>7365</v>
      </c>
      <c r="D209" s="174"/>
      <c r="E209" s="175">
        <f t="shared" ref="E209:E216" si="11">SUM(B209:C209)-D209</f>
        <v>21099</v>
      </c>
      <c r="H209" s="257"/>
    </row>
    <row r="210" spans="1:8" ht="12.6" customHeight="1" x14ac:dyDescent="0.25">
      <c r="A210" s="173" t="s">
        <v>334</v>
      </c>
      <c r="B210" s="174">
        <v>103947837</v>
      </c>
      <c r="C210" s="189">
        <v>7575424</v>
      </c>
      <c r="D210" s="174">
        <v>4845076</v>
      </c>
      <c r="E210" s="175">
        <f t="shared" si="11"/>
        <v>106678185</v>
      </c>
      <c r="H210" s="257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7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7"/>
    </row>
    <row r="213" spans="1:8" ht="12.6" customHeight="1" x14ac:dyDescent="0.25">
      <c r="A213" s="173" t="s">
        <v>337</v>
      </c>
      <c r="B213" s="174">
        <v>63050191</v>
      </c>
      <c r="C213" s="189">
        <v>6031337</v>
      </c>
      <c r="D213" s="174">
        <v>4272620</v>
      </c>
      <c r="E213" s="175">
        <f t="shared" si="11"/>
        <v>64808908</v>
      </c>
      <c r="H213" s="257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7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7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7"/>
    </row>
    <row r="217" spans="1:8" ht="12.6" customHeight="1" x14ac:dyDescent="0.25">
      <c r="A217" s="173" t="s">
        <v>203</v>
      </c>
      <c r="B217" s="175">
        <f>SUM(B208:B216)</f>
        <v>167011762</v>
      </c>
      <c r="C217" s="191">
        <f>SUM(C208:C216)</f>
        <v>13614126</v>
      </c>
      <c r="D217" s="175">
        <f>SUM(D208:D216)</f>
        <v>9117696</v>
      </c>
      <c r="E217" s="175">
        <f>SUM(E208:E216)</f>
        <v>171508192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69" t="s">
        <v>1255</v>
      </c>
      <c r="B221" s="208"/>
      <c r="C221" s="189">
        <v>-30232</v>
      </c>
      <c r="D221" s="172">
        <f>C221</f>
        <v>-30232</v>
      </c>
      <c r="E221" s="208"/>
    </row>
    <row r="222" spans="1:8" ht="12.6" customHeight="1" x14ac:dyDescent="0.25">
      <c r="A222" s="255" t="s">
        <v>343</v>
      </c>
      <c r="B222" s="255"/>
      <c r="C222" s="255"/>
      <c r="D222" s="255"/>
      <c r="E222" s="255"/>
    </row>
    <row r="223" spans="1:8" ht="12.6" customHeight="1" x14ac:dyDescent="0.25">
      <c r="A223" s="173" t="s">
        <v>344</v>
      </c>
      <c r="B223" s="172" t="s">
        <v>256</v>
      </c>
      <c r="C223" s="189">
        <v>276469388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161141162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116280308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553890858</v>
      </c>
      <c r="E229" s="175"/>
    </row>
    <row r="230" spans="1:5" ht="12.6" customHeight="1" x14ac:dyDescent="0.25">
      <c r="A230" s="255" t="s">
        <v>351</v>
      </c>
      <c r="B230" s="255"/>
      <c r="C230" s="255"/>
      <c r="D230" s="255"/>
      <c r="E230" s="255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7657075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13196903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20853978</v>
      </c>
      <c r="E236" s="175"/>
    </row>
    <row r="237" spans="1:5" ht="12.6" customHeight="1" x14ac:dyDescent="0.25">
      <c r="A237" s="255" t="s">
        <v>356</v>
      </c>
      <c r="B237" s="255"/>
      <c r="C237" s="255"/>
      <c r="D237" s="255"/>
      <c r="E237" s="255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574714604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5" t="s">
        <v>361</v>
      </c>
      <c r="B249" s="255"/>
      <c r="C249" s="255"/>
      <c r="D249" s="255"/>
      <c r="E249" s="255"/>
    </row>
    <row r="250" spans="1:5" ht="12.45" customHeight="1" x14ac:dyDescent="0.25">
      <c r="A250" s="173" t="s">
        <v>362</v>
      </c>
      <c r="B250" s="172" t="s">
        <v>256</v>
      </c>
      <c r="C250" s="189">
        <v>147000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112861000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74530000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-45000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3575000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1956000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928000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44892000</v>
      </c>
      <c r="E260" s="175"/>
    </row>
    <row r="261" spans="1:5" ht="11.25" customHeight="1" x14ac:dyDescent="0.25">
      <c r="A261" s="255" t="s">
        <v>372</v>
      </c>
      <c r="B261" s="255"/>
      <c r="C261" s="255"/>
      <c r="D261" s="255"/>
      <c r="E261" s="255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5" t="s">
        <v>375</v>
      </c>
      <c r="B266" s="255"/>
      <c r="C266" s="255"/>
      <c r="D266" s="255"/>
      <c r="E266" s="255"/>
    </row>
    <row r="267" spans="1:5" ht="12.45" customHeight="1" x14ac:dyDescent="0.25">
      <c r="A267" s="173" t="s">
        <v>332</v>
      </c>
      <c r="B267" s="172" t="s">
        <v>256</v>
      </c>
      <c r="C267" s="189">
        <v>10309000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244385000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88348000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936000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343978000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171508000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172470000</v>
      </c>
      <c r="E277" s="175"/>
    </row>
    <row r="278" spans="1:5" ht="12.6" customHeight="1" x14ac:dyDescent="0.25">
      <c r="A278" s="255" t="s">
        <v>382</v>
      </c>
      <c r="B278" s="255"/>
      <c r="C278" s="255"/>
      <c r="D278" s="255"/>
      <c r="E278" s="255"/>
    </row>
    <row r="279" spans="1:5" ht="12.6" customHeight="1" x14ac:dyDescent="0.25">
      <c r="A279" s="173" t="s">
        <v>383</v>
      </c>
      <c r="B279" s="172" t="s">
        <v>256</v>
      </c>
      <c r="C279" s="189">
        <v>3203000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190680000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193883000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5" t="s">
        <v>387</v>
      </c>
      <c r="B285" s="255"/>
      <c r="C285" s="255"/>
      <c r="D285" s="255"/>
      <c r="E285" s="255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411245000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5" t="s">
        <v>395</v>
      </c>
      <c r="B303" s="255"/>
      <c r="C303" s="255"/>
      <c r="D303" s="255"/>
      <c r="E303" s="255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5515000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19367000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9000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24891000</v>
      </c>
      <c r="E314" s="175"/>
    </row>
    <row r="315" spans="1:5" ht="12.6" customHeight="1" x14ac:dyDescent="0.25">
      <c r="A315" s="255" t="s">
        <v>406</v>
      </c>
      <c r="B315" s="255"/>
      <c r="C315" s="255"/>
      <c r="D315" s="255"/>
      <c r="E315" s="255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5" t="s">
        <v>411</v>
      </c>
      <c r="B320" s="255"/>
      <c r="C320" s="255"/>
      <c r="D320" s="255"/>
      <c r="E320" s="255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12536000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12536000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12536000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373818000</v>
      </c>
      <c r="D332" s="175"/>
      <c r="E332" s="175"/>
    </row>
    <row r="333" spans="1:5" ht="12.6" customHeight="1" x14ac:dyDescent="0.25">
      <c r="A333" s="173"/>
      <c r="B333" s="172"/>
      <c r="C333" s="230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411245000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411245000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5" t="s">
        <v>427</v>
      </c>
      <c r="B358" s="255"/>
      <c r="C358" s="255"/>
      <c r="D358" s="255"/>
      <c r="E358" s="255"/>
    </row>
    <row r="359" spans="1:5" ht="12.6" customHeight="1" x14ac:dyDescent="0.25">
      <c r="A359" s="173" t="s">
        <v>428</v>
      </c>
      <c r="B359" s="172" t="s">
        <v>256</v>
      </c>
      <c r="C359" s="189">
        <v>502728558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381322061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884050619</v>
      </c>
      <c r="E361" s="175"/>
    </row>
    <row r="362" spans="1:5" ht="12.6" customHeight="1" x14ac:dyDescent="0.25">
      <c r="A362" s="255" t="s">
        <v>431</v>
      </c>
      <c r="B362" s="255"/>
      <c r="C362" s="255"/>
      <c r="D362" s="255"/>
      <c r="E362" s="255"/>
    </row>
    <row r="363" spans="1:5" ht="12.6" customHeight="1" x14ac:dyDescent="0.25">
      <c r="A363" s="173" t="s">
        <v>1255</v>
      </c>
      <c r="B363" s="255"/>
      <c r="C363" s="189">
        <v>-30232</v>
      </c>
      <c r="D363" s="175"/>
      <c r="E363" s="255"/>
    </row>
    <row r="364" spans="1:5" ht="12.6" customHeight="1" x14ac:dyDescent="0.25">
      <c r="A364" s="173" t="s">
        <v>432</v>
      </c>
      <c r="B364" s="172" t="s">
        <v>256</v>
      </c>
      <c r="C364" s="189">
        <v>553890858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20853978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574714604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309336015</v>
      </c>
      <c r="E368" s="175"/>
    </row>
    <row r="369" spans="1:5" ht="12.6" customHeight="1" x14ac:dyDescent="0.25">
      <c r="A369" s="255" t="s">
        <v>436</v>
      </c>
      <c r="B369" s="255"/>
      <c r="C369" s="255"/>
      <c r="D369" s="255"/>
      <c r="E369" s="255"/>
    </row>
    <row r="370" spans="1:5" ht="12.6" customHeight="1" x14ac:dyDescent="0.25">
      <c r="A370" s="173" t="s">
        <v>437</v>
      </c>
      <c r="B370" s="172" t="s">
        <v>256</v>
      </c>
      <c r="C370" s="189">
        <v>6515917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6515917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315851932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5" t="s">
        <v>441</v>
      </c>
      <c r="B377" s="255"/>
      <c r="C377" s="255"/>
      <c r="D377" s="255"/>
      <c r="E377" s="255"/>
    </row>
    <row r="378" spans="1:5" ht="12.6" customHeight="1" x14ac:dyDescent="0.25">
      <c r="A378" s="173" t="s">
        <v>442</v>
      </c>
      <c r="B378" s="172" t="s">
        <v>256</v>
      </c>
      <c r="C378" s="189">
        <v>154414421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34847206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4782004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41586651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2101026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15417961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12937849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616478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2875216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11576877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3342971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284498660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31353272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7080176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38433448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38433448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8"/>
    </row>
    <row r="412" spans="1:5" ht="12.6" customHeight="1" x14ac:dyDescent="0.25">
      <c r="A412" s="179" t="str">
        <f>C84&amp;"   "&amp;"H-"&amp;FIXED(C83,0,TRUE)&amp;"     FYE "&amp;C82</f>
        <v>Legacy SalmonCreek Medical Center   H-0     FYE 03/31/2017</v>
      </c>
      <c r="B412" s="179"/>
      <c r="C412" s="179"/>
      <c r="D412" s="179"/>
      <c r="E412" s="258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15297</v>
      </c>
      <c r="C414" s="194">
        <f>E138</f>
        <v>15297</v>
      </c>
      <c r="D414" s="179"/>
    </row>
    <row r="415" spans="1:5" ht="12.6" customHeight="1" x14ac:dyDescent="0.25">
      <c r="A415" s="179" t="s">
        <v>464</v>
      </c>
      <c r="B415" s="179">
        <f>D111</f>
        <v>58857</v>
      </c>
      <c r="C415" s="179">
        <f>E139</f>
        <v>58857</v>
      </c>
      <c r="D415" s="194">
        <f>SUM(C59:H59)+N59</f>
        <v>58140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3415</v>
      </c>
    </row>
    <row r="424" spans="1:7" ht="12.6" customHeight="1" x14ac:dyDescent="0.25">
      <c r="A424" s="179" t="s">
        <v>1244</v>
      </c>
      <c r="B424" s="179">
        <f>D114</f>
        <v>6139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154414421</v>
      </c>
      <c r="C427" s="179">
        <f t="shared" ref="C427:C434" si="13">CE61</f>
        <v>154414420</v>
      </c>
      <c r="D427" s="179"/>
    </row>
    <row r="428" spans="1:7" ht="12.6" customHeight="1" x14ac:dyDescent="0.25">
      <c r="A428" s="179" t="s">
        <v>3</v>
      </c>
      <c r="B428" s="179">
        <f t="shared" si="12"/>
        <v>34847206</v>
      </c>
      <c r="C428" s="179">
        <f t="shared" si="13"/>
        <v>34847217</v>
      </c>
      <c r="D428" s="179">
        <f>D173</f>
        <v>34847206</v>
      </c>
    </row>
    <row r="429" spans="1:7" ht="12.6" customHeight="1" x14ac:dyDescent="0.25">
      <c r="A429" s="179" t="s">
        <v>236</v>
      </c>
      <c r="B429" s="179">
        <f t="shared" si="12"/>
        <v>4782004</v>
      </c>
      <c r="C429" s="179">
        <f t="shared" si="13"/>
        <v>4782005</v>
      </c>
      <c r="D429" s="179"/>
    </row>
    <row r="430" spans="1:7" ht="12.6" customHeight="1" x14ac:dyDescent="0.25">
      <c r="A430" s="179" t="s">
        <v>237</v>
      </c>
      <c r="B430" s="179">
        <f t="shared" si="12"/>
        <v>41586651</v>
      </c>
      <c r="C430" s="179">
        <f t="shared" si="13"/>
        <v>41586653</v>
      </c>
      <c r="D430" s="179"/>
    </row>
    <row r="431" spans="1:7" ht="12.6" customHeight="1" x14ac:dyDescent="0.25">
      <c r="A431" s="179" t="s">
        <v>444</v>
      </c>
      <c r="B431" s="179">
        <f t="shared" si="12"/>
        <v>2101026</v>
      </c>
      <c r="C431" s="179">
        <f t="shared" si="13"/>
        <v>2101026</v>
      </c>
      <c r="D431" s="179"/>
    </row>
    <row r="432" spans="1:7" ht="12.6" customHeight="1" x14ac:dyDescent="0.25">
      <c r="A432" s="179" t="s">
        <v>445</v>
      </c>
      <c r="B432" s="179">
        <f t="shared" si="12"/>
        <v>15417961</v>
      </c>
      <c r="C432" s="179">
        <f t="shared" si="13"/>
        <v>15417964</v>
      </c>
      <c r="D432" s="179"/>
    </row>
    <row r="433" spans="1:7" ht="12.6" customHeight="1" x14ac:dyDescent="0.25">
      <c r="A433" s="179" t="s">
        <v>6</v>
      </c>
      <c r="B433" s="179">
        <f t="shared" si="12"/>
        <v>12937849</v>
      </c>
      <c r="C433" s="179">
        <f t="shared" si="13"/>
        <v>12937849</v>
      </c>
      <c r="D433" s="179">
        <f>C217</f>
        <v>13614126</v>
      </c>
    </row>
    <row r="434" spans="1:7" ht="12.6" customHeight="1" x14ac:dyDescent="0.25">
      <c r="A434" s="179" t="s">
        <v>474</v>
      </c>
      <c r="B434" s="179">
        <f t="shared" si="12"/>
        <v>616478</v>
      </c>
      <c r="C434" s="179">
        <f t="shared" si="13"/>
        <v>616478</v>
      </c>
      <c r="D434" s="179">
        <f>D177</f>
        <v>1262846</v>
      </c>
    </row>
    <row r="435" spans="1:7" ht="12.6" customHeight="1" x14ac:dyDescent="0.25">
      <c r="A435" s="179" t="s">
        <v>447</v>
      </c>
      <c r="B435" s="179">
        <f t="shared" si="12"/>
        <v>2875216</v>
      </c>
      <c r="C435" s="179"/>
      <c r="D435" s="179">
        <f>D181</f>
        <v>2875217</v>
      </c>
    </row>
    <row r="436" spans="1:7" ht="12.6" customHeight="1" x14ac:dyDescent="0.25">
      <c r="A436" s="179" t="s">
        <v>475</v>
      </c>
      <c r="B436" s="179">
        <f t="shared" si="12"/>
        <v>11576877</v>
      </c>
      <c r="C436" s="179"/>
      <c r="D436" s="179">
        <f>D186</f>
        <v>11576877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14452093</v>
      </c>
      <c r="C438" s="194">
        <f>CD69</f>
        <v>11737318</v>
      </c>
      <c r="D438" s="194">
        <f>D181+D186+D190</f>
        <v>14452094</v>
      </c>
    </row>
    <row r="439" spans="1:7" ht="12.6" customHeight="1" x14ac:dyDescent="0.25">
      <c r="A439" s="179" t="s">
        <v>451</v>
      </c>
      <c r="B439" s="194">
        <f>C389</f>
        <v>3342971</v>
      </c>
      <c r="C439" s="194">
        <f>SUM(C69:CC69)</f>
        <v>1983761</v>
      </c>
      <c r="D439" s="179"/>
    </row>
    <row r="440" spans="1:7" ht="12.6" customHeight="1" x14ac:dyDescent="0.25">
      <c r="A440" s="179" t="s">
        <v>477</v>
      </c>
      <c r="B440" s="194">
        <f>B438+B439</f>
        <v>17795064</v>
      </c>
      <c r="C440" s="194">
        <f>CE69</f>
        <v>13721079</v>
      </c>
      <c r="D440" s="179"/>
    </row>
    <row r="441" spans="1:7" ht="12.6" customHeight="1" x14ac:dyDescent="0.25">
      <c r="A441" s="179" t="s">
        <v>478</v>
      </c>
      <c r="B441" s="179">
        <f>D390</f>
        <v>284498660</v>
      </c>
      <c r="C441" s="179">
        <f>SUM(C427:C437)+C440</f>
        <v>280424691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-30232</v>
      </c>
      <c r="C444" s="179">
        <f>C363</f>
        <v>-30232</v>
      </c>
      <c r="D444" s="179"/>
    </row>
    <row r="445" spans="1:7" ht="12.6" customHeight="1" x14ac:dyDescent="0.25">
      <c r="A445" s="179" t="s">
        <v>343</v>
      </c>
      <c r="B445" s="179">
        <f>D229</f>
        <v>553890858</v>
      </c>
      <c r="C445" s="179">
        <f>C364</f>
        <v>553890858</v>
      </c>
      <c r="D445" s="179"/>
    </row>
    <row r="446" spans="1:7" ht="12.6" customHeight="1" x14ac:dyDescent="0.25">
      <c r="A446" s="179" t="s">
        <v>351</v>
      </c>
      <c r="B446" s="179">
        <f>D236</f>
        <v>20853978</v>
      </c>
      <c r="C446" s="179">
        <f>C365</f>
        <v>20853978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574714604</v>
      </c>
      <c r="C448" s="179">
        <f>D367</f>
        <v>574714604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7657075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13196903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6515917</v>
      </c>
      <c r="C458" s="194">
        <f>CE70</f>
        <v>6515917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502728558</v>
      </c>
      <c r="C463" s="194">
        <f>CE73</f>
        <v>502728559</v>
      </c>
      <c r="D463" s="194">
        <f>E141+E147+E153</f>
        <v>502728557</v>
      </c>
    </row>
    <row r="464" spans="1:7" ht="12.6" customHeight="1" x14ac:dyDescent="0.25">
      <c r="A464" s="179" t="s">
        <v>246</v>
      </c>
      <c r="B464" s="194">
        <f>C360</f>
        <v>381322061</v>
      </c>
      <c r="C464" s="194">
        <f>CE74</f>
        <v>381322065</v>
      </c>
      <c r="D464" s="194">
        <f>E142+E148+E154</f>
        <v>381322061</v>
      </c>
    </row>
    <row r="465" spans="1:7" ht="12.6" customHeight="1" x14ac:dyDescent="0.25">
      <c r="A465" s="179" t="s">
        <v>247</v>
      </c>
      <c r="B465" s="194">
        <f>D361</f>
        <v>884050619</v>
      </c>
      <c r="C465" s="194">
        <f>CE75</f>
        <v>884050624</v>
      </c>
      <c r="D465" s="194">
        <f>D463+D464</f>
        <v>884050618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10309000</v>
      </c>
      <c r="C468" s="179">
        <f>E195</f>
        <v>10308971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244385000</v>
      </c>
      <c r="C470" s="179">
        <f>E197</f>
        <v>244384440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88348000</v>
      </c>
      <c r="C473" s="179">
        <f>SUM(E200:E201)</f>
        <v>88348217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936000</v>
      </c>
      <c r="C475" s="179">
        <f>E203</f>
        <v>936354</v>
      </c>
      <c r="D475" s="179"/>
    </row>
    <row r="476" spans="1:7" ht="12.6" customHeight="1" x14ac:dyDescent="0.25">
      <c r="A476" s="179" t="s">
        <v>203</v>
      </c>
      <c r="B476" s="179">
        <f>D275</f>
        <v>343978000</v>
      </c>
      <c r="C476" s="179">
        <f>E204</f>
        <v>343977982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171508000</v>
      </c>
      <c r="C478" s="179">
        <f>E217</f>
        <v>171508192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411245000</v>
      </c>
    </row>
    <row r="482" spans="1:12" ht="12.6" customHeight="1" x14ac:dyDescent="0.25">
      <c r="A482" s="180" t="s">
        <v>499</v>
      </c>
      <c r="C482" s="180">
        <f>D339</f>
        <v>411245000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208</v>
      </c>
      <c r="B493" s="259" t="s">
        <v>1275</v>
      </c>
      <c r="C493" s="259" t="str">
        <f>RIGHT(C82,4)</f>
        <v>2017</v>
      </c>
      <c r="D493" s="259" t="s">
        <v>1278</v>
      </c>
      <c r="E493" s="259" t="str">
        <f>RIGHT(C82,4)</f>
        <v>2017</v>
      </c>
      <c r="F493" s="259" t="s">
        <v>1278</v>
      </c>
      <c r="G493" s="259" t="str">
        <f>RIGHT(C82,4)</f>
        <v>2017</v>
      </c>
      <c r="H493" s="259"/>
      <c r="K493" s="259"/>
      <c r="L493" s="259"/>
    </row>
    <row r="494" spans="1:12" ht="12.6" customHeight="1" x14ac:dyDescent="0.2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" customHeight="1" x14ac:dyDescent="0.25">
      <c r="A496" s="180" t="s">
        <v>512</v>
      </c>
      <c r="B496" s="238">
        <v>17001142</v>
      </c>
      <c r="C496" s="238">
        <f>C71</f>
        <v>17556358</v>
      </c>
      <c r="D496" s="238">
        <v>11992</v>
      </c>
      <c r="E496" s="180">
        <f>C59</f>
        <v>12628</v>
      </c>
      <c r="F496" s="261">
        <f t="shared" ref="F496:G511" si="15">IF(B496=0,"",IF(D496=0,"",B496/D496))</f>
        <v>1417.7069713142096</v>
      </c>
      <c r="G496" s="262">
        <f t="shared" si="15"/>
        <v>1390.2722521381058</v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" customHeight="1" x14ac:dyDescent="0.25">
      <c r="A497" s="180" t="s">
        <v>513</v>
      </c>
      <c r="B497" s="238">
        <v>10619974</v>
      </c>
      <c r="C497" s="238">
        <f>D71</f>
        <v>11667350</v>
      </c>
      <c r="D497" s="238">
        <v>14166</v>
      </c>
      <c r="E497" s="180">
        <f>D59</f>
        <v>15688</v>
      </c>
      <c r="F497" s="261">
        <f t="shared" si="15"/>
        <v>749.68050261188762</v>
      </c>
      <c r="G497" s="261">
        <f t="shared" si="15"/>
        <v>743.71175420703719</v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" customHeight="1" x14ac:dyDescent="0.25">
      <c r="A498" s="180" t="s">
        <v>514</v>
      </c>
      <c r="B498" s="238">
        <v>23646022</v>
      </c>
      <c r="C498" s="238">
        <f>E71</f>
        <v>24097426</v>
      </c>
      <c r="D498" s="238">
        <v>19225</v>
      </c>
      <c r="E498" s="180">
        <f>E59</f>
        <v>19394</v>
      </c>
      <c r="F498" s="261">
        <f t="shared" si="15"/>
        <v>1229.9621326397919</v>
      </c>
      <c r="G498" s="261">
        <f t="shared" si="15"/>
        <v>1242.5196452511086</v>
      </c>
      <c r="H498" s="263" t="str">
        <f t="shared" si="16"/>
        <v/>
      </c>
      <c r="I498" s="265"/>
      <c r="K498" s="259"/>
      <c r="L498" s="259"/>
    </row>
    <row r="499" spans="1:12" ht="12.6" customHeight="1" x14ac:dyDescent="0.25">
      <c r="A499" s="180" t="s">
        <v>515</v>
      </c>
      <c r="B499" s="238">
        <v>19481317</v>
      </c>
      <c r="C499" s="238">
        <f>F71</f>
        <v>20073980</v>
      </c>
      <c r="D499" s="238">
        <v>9786</v>
      </c>
      <c r="E499" s="180">
        <f>F59</f>
        <v>10430</v>
      </c>
      <c r="F499" s="261">
        <f t="shared" si="15"/>
        <v>1990.7333946454119</v>
      </c>
      <c r="G499" s="261">
        <f t="shared" si="15"/>
        <v>1924.6385426653883</v>
      </c>
      <c r="H499" s="263" t="str">
        <f t="shared" si="16"/>
        <v/>
      </c>
      <c r="I499" s="265"/>
      <c r="K499" s="259"/>
      <c r="L499" s="259"/>
    </row>
    <row r="500" spans="1:12" ht="12.6" customHeight="1" x14ac:dyDescent="0.25">
      <c r="A500" s="180" t="s">
        <v>516</v>
      </c>
      <c r="B500" s="238">
        <v>0</v>
      </c>
      <c r="C500" s="238">
        <f>G71</f>
        <v>0</v>
      </c>
      <c r="D500" s="238"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" customHeight="1" x14ac:dyDescent="0.25">
      <c r="A501" s="180" t="s">
        <v>517</v>
      </c>
      <c r="B501" s="238">
        <v>0</v>
      </c>
      <c r="C501" s="238">
        <f>H71</f>
        <v>0</v>
      </c>
      <c r="D501" s="238"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" customHeight="1" x14ac:dyDescent="0.25">
      <c r="A502" s="180" t="s">
        <v>518</v>
      </c>
      <c r="B502" s="238">
        <v>0</v>
      </c>
      <c r="C502" s="238">
        <f>I71</f>
        <v>0</v>
      </c>
      <c r="D502" s="238"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" customHeight="1" x14ac:dyDescent="0.25">
      <c r="A503" s="180" t="s">
        <v>519</v>
      </c>
      <c r="B503" s="238">
        <v>0</v>
      </c>
      <c r="C503" s="238">
        <f>J71</f>
        <v>0</v>
      </c>
      <c r="D503" s="238">
        <v>0</v>
      </c>
      <c r="E503" s="180">
        <f>J59</f>
        <v>0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" customHeight="1" x14ac:dyDescent="0.25">
      <c r="A504" s="180" t="s">
        <v>520</v>
      </c>
      <c r="B504" s="238">
        <v>0</v>
      </c>
      <c r="C504" s="238">
        <f>K71</f>
        <v>0</v>
      </c>
      <c r="D504" s="238"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" customHeight="1" x14ac:dyDescent="0.25">
      <c r="A505" s="180" t="s">
        <v>521</v>
      </c>
      <c r="B505" s="238">
        <v>0</v>
      </c>
      <c r="C505" s="238">
        <f>L71</f>
        <v>0</v>
      </c>
      <c r="D505" s="238"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" customHeight="1" x14ac:dyDescent="0.25">
      <c r="A506" s="180" t="s">
        <v>522</v>
      </c>
      <c r="B506" s="238">
        <v>0</v>
      </c>
      <c r="C506" s="238">
        <f>M71</f>
        <v>0</v>
      </c>
      <c r="D506" s="238"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" customHeight="1" x14ac:dyDescent="0.25">
      <c r="A507" s="180" t="s">
        <v>523</v>
      </c>
      <c r="B507" s="238">
        <v>0</v>
      </c>
      <c r="C507" s="238">
        <f>N71</f>
        <v>0</v>
      </c>
      <c r="D507" s="238"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" customHeight="1" x14ac:dyDescent="0.25">
      <c r="A508" s="180" t="s">
        <v>524</v>
      </c>
      <c r="B508" s="238">
        <v>0</v>
      </c>
      <c r="C508" s="238">
        <f>O71</f>
        <v>0</v>
      </c>
      <c r="D508" s="238">
        <v>0</v>
      </c>
      <c r="E508" s="180">
        <f>O59</f>
        <v>0</v>
      </c>
      <c r="F508" s="261" t="str">
        <f t="shared" si="15"/>
        <v/>
      </c>
      <c r="G508" s="261" t="str">
        <f t="shared" si="15"/>
        <v/>
      </c>
      <c r="H508" s="263" t="str">
        <f t="shared" si="16"/>
        <v/>
      </c>
      <c r="I508" s="265"/>
      <c r="K508" s="259"/>
      <c r="L508" s="259"/>
    </row>
    <row r="509" spans="1:12" ht="12.6" customHeight="1" x14ac:dyDescent="0.25">
      <c r="A509" s="180" t="s">
        <v>525</v>
      </c>
      <c r="B509" s="238">
        <v>23458709</v>
      </c>
      <c r="C509" s="238">
        <f>P71</f>
        <v>25487369</v>
      </c>
      <c r="D509" s="238">
        <v>637620</v>
      </c>
      <c r="E509" s="180">
        <f>P59</f>
        <v>703020</v>
      </c>
      <c r="F509" s="261">
        <f t="shared" si="15"/>
        <v>36.791049527931996</v>
      </c>
      <c r="G509" s="261">
        <f t="shared" si="15"/>
        <v>36.254116525845639</v>
      </c>
      <c r="H509" s="263" t="str">
        <f t="shared" si="16"/>
        <v/>
      </c>
      <c r="I509" s="265"/>
      <c r="K509" s="259"/>
      <c r="L509" s="259"/>
    </row>
    <row r="510" spans="1:12" ht="12.6" customHeight="1" x14ac:dyDescent="0.25">
      <c r="A510" s="180" t="s">
        <v>526</v>
      </c>
      <c r="B510" s="238">
        <v>1733530</v>
      </c>
      <c r="C510" s="238">
        <f>Q71</f>
        <v>1804615</v>
      </c>
      <c r="D510" s="238">
        <v>427200</v>
      </c>
      <c r="E510" s="180">
        <f>Q59</f>
        <v>435060</v>
      </c>
      <c r="F510" s="261">
        <f t="shared" si="15"/>
        <v>4.0578885767790265</v>
      </c>
      <c r="G510" s="261">
        <f t="shared" si="15"/>
        <v>4.1479680963545258</v>
      </c>
      <c r="H510" s="263" t="str">
        <f t="shared" si="16"/>
        <v/>
      </c>
      <c r="I510" s="265"/>
      <c r="K510" s="259"/>
      <c r="L510" s="259"/>
    </row>
    <row r="511" spans="1:12" ht="12.6" customHeight="1" x14ac:dyDescent="0.25">
      <c r="A511" s="180" t="s">
        <v>527</v>
      </c>
      <c r="B511" s="238">
        <v>1159425</v>
      </c>
      <c r="C511" s="238">
        <f>R71</f>
        <v>1302366</v>
      </c>
      <c r="D511" s="238">
        <v>792540</v>
      </c>
      <c r="E511" s="180">
        <f>R59</f>
        <v>873840</v>
      </c>
      <c r="F511" s="261">
        <f t="shared" si="15"/>
        <v>1.462923007040654</v>
      </c>
      <c r="G511" s="261">
        <f t="shared" si="15"/>
        <v>1.4903941224938204</v>
      </c>
      <c r="H511" s="263" t="str">
        <f t="shared" si="16"/>
        <v/>
      </c>
      <c r="I511" s="265"/>
      <c r="K511" s="259"/>
      <c r="L511" s="259"/>
    </row>
    <row r="512" spans="1:12" ht="12.6" customHeight="1" x14ac:dyDescent="0.25">
      <c r="A512" s="180" t="s">
        <v>528</v>
      </c>
      <c r="B512" s="238">
        <v>1329758</v>
      </c>
      <c r="C512" s="238">
        <f>S71</f>
        <v>1489486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" customHeight="1" x14ac:dyDescent="0.25">
      <c r="A513" s="180" t="s">
        <v>1246</v>
      </c>
      <c r="B513" s="238">
        <v>1066116</v>
      </c>
      <c r="C513" s="238">
        <f>T71</f>
        <v>2457477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" customHeight="1" x14ac:dyDescent="0.25">
      <c r="A514" s="180" t="s">
        <v>530</v>
      </c>
      <c r="B514" s="238">
        <v>12933064</v>
      </c>
      <c r="C514" s="238">
        <f>U71</f>
        <v>13764596</v>
      </c>
      <c r="D514" s="238">
        <v>524447</v>
      </c>
      <c r="E514" s="180">
        <f>U59</f>
        <v>542668</v>
      </c>
      <c r="F514" s="261">
        <f t="shared" si="17"/>
        <v>24.660383222708873</v>
      </c>
      <c r="G514" s="261">
        <f t="shared" si="17"/>
        <v>25.364672322672426</v>
      </c>
      <c r="H514" s="263" t="str">
        <f t="shared" si="16"/>
        <v/>
      </c>
      <c r="I514" s="265"/>
      <c r="K514" s="259"/>
      <c r="L514" s="259"/>
    </row>
    <row r="515" spans="1:12" ht="12.6" customHeight="1" x14ac:dyDescent="0.25">
      <c r="A515" s="180" t="s">
        <v>531</v>
      </c>
      <c r="B515" s="238">
        <v>0</v>
      </c>
      <c r="C515" s="238">
        <f>V71</f>
        <v>0</v>
      </c>
      <c r="D515" s="238">
        <v>0</v>
      </c>
      <c r="E515" s="180">
        <f>V59</f>
        <v>0</v>
      </c>
      <c r="F515" s="261" t="str">
        <f t="shared" si="17"/>
        <v/>
      </c>
      <c r="G515" s="261" t="str">
        <f t="shared" si="17"/>
        <v/>
      </c>
      <c r="H515" s="263" t="str">
        <f t="shared" si="16"/>
        <v/>
      </c>
      <c r="I515" s="265"/>
      <c r="K515" s="259"/>
      <c r="L515" s="259"/>
    </row>
    <row r="516" spans="1:12" ht="12.6" customHeight="1" x14ac:dyDescent="0.25">
      <c r="A516" s="180" t="s">
        <v>532</v>
      </c>
      <c r="B516" s="238">
        <v>977019</v>
      </c>
      <c r="C516" s="238">
        <f>W71</f>
        <v>966732</v>
      </c>
      <c r="D516" s="238">
        <v>64895</v>
      </c>
      <c r="E516" s="180">
        <f>W59</f>
        <v>62082</v>
      </c>
      <c r="F516" s="261">
        <f t="shared" si="17"/>
        <v>15.055381770552431</v>
      </c>
      <c r="G516" s="261">
        <f t="shared" si="17"/>
        <v>15.571856576785542</v>
      </c>
      <c r="H516" s="263" t="str">
        <f t="shared" si="16"/>
        <v/>
      </c>
      <c r="I516" s="265"/>
      <c r="K516" s="259"/>
      <c r="L516" s="259"/>
    </row>
    <row r="517" spans="1:12" ht="12.6" customHeight="1" x14ac:dyDescent="0.25">
      <c r="A517" s="180" t="s">
        <v>533</v>
      </c>
      <c r="B517" s="238">
        <v>1767999</v>
      </c>
      <c r="C517" s="238">
        <f>X71</f>
        <v>1681514</v>
      </c>
      <c r="D517" s="238">
        <v>0</v>
      </c>
      <c r="E517" s="180">
        <f>X59</f>
        <v>0</v>
      </c>
      <c r="F517" s="261" t="str">
        <f t="shared" si="17"/>
        <v/>
      </c>
      <c r="G517" s="261" t="str">
        <f t="shared" si="17"/>
        <v/>
      </c>
      <c r="H517" s="263" t="str">
        <f t="shared" si="16"/>
        <v/>
      </c>
      <c r="I517" s="265"/>
      <c r="K517" s="259"/>
      <c r="L517" s="259"/>
    </row>
    <row r="518" spans="1:12" ht="12.6" customHeight="1" x14ac:dyDescent="0.25">
      <c r="A518" s="180" t="s">
        <v>534</v>
      </c>
      <c r="B518" s="238">
        <v>4238278</v>
      </c>
      <c r="C518" s="238">
        <f>Y71</f>
        <v>4167853</v>
      </c>
      <c r="D518" s="238">
        <v>121996</v>
      </c>
      <c r="E518" s="180">
        <f>Y59</f>
        <v>115053</v>
      </c>
      <c r="F518" s="261">
        <f t="shared" si="17"/>
        <v>34.741122659759334</v>
      </c>
      <c r="G518" s="261">
        <f t="shared" si="17"/>
        <v>36.225504767368079</v>
      </c>
      <c r="H518" s="263" t="str">
        <f t="shared" si="16"/>
        <v/>
      </c>
      <c r="I518" s="265"/>
      <c r="K518" s="259"/>
      <c r="L518" s="259"/>
    </row>
    <row r="519" spans="1:12" ht="12.6" customHeight="1" x14ac:dyDescent="0.25">
      <c r="A519" s="180" t="s">
        <v>535</v>
      </c>
      <c r="B519" s="238">
        <v>2244481</v>
      </c>
      <c r="C519" s="238">
        <f>Z71</f>
        <v>3547642</v>
      </c>
      <c r="D519" s="238">
        <v>11619</v>
      </c>
      <c r="E519" s="180">
        <f>Z59</f>
        <v>12185</v>
      </c>
      <c r="F519" s="261">
        <f t="shared" si="17"/>
        <v>193.1733367759704</v>
      </c>
      <c r="G519" s="261">
        <f t="shared" si="17"/>
        <v>291.14829708658186</v>
      </c>
      <c r="H519" s="263">
        <f t="shared" si="16"/>
        <v>0.50718676783140282</v>
      </c>
      <c r="I519" s="265"/>
      <c r="K519" s="259"/>
      <c r="L519" s="259"/>
    </row>
    <row r="520" spans="1:12" ht="12.6" customHeight="1" x14ac:dyDescent="0.25">
      <c r="A520" s="180" t="s">
        <v>536</v>
      </c>
      <c r="B520" s="238">
        <v>532397</v>
      </c>
      <c r="C520" s="238">
        <f>AA71</f>
        <v>643327</v>
      </c>
      <c r="D520" s="238">
        <v>13302</v>
      </c>
      <c r="E520" s="180">
        <f>AA59</f>
        <v>13304</v>
      </c>
      <c r="F520" s="261">
        <f t="shared" si="17"/>
        <v>40.02383100285671</v>
      </c>
      <c r="G520" s="261">
        <f t="shared" si="17"/>
        <v>48.355907997594706</v>
      </c>
      <c r="H520" s="263" t="str">
        <f t="shared" si="16"/>
        <v/>
      </c>
      <c r="I520" s="265"/>
      <c r="K520" s="259"/>
      <c r="L520" s="259"/>
    </row>
    <row r="521" spans="1:12" ht="12.6" customHeight="1" x14ac:dyDescent="0.25">
      <c r="A521" s="180" t="s">
        <v>537</v>
      </c>
      <c r="B521" s="238">
        <v>11650191</v>
      </c>
      <c r="C521" s="238">
        <f>AB71</f>
        <v>13118245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" customHeight="1" x14ac:dyDescent="0.25">
      <c r="A522" s="180" t="s">
        <v>538</v>
      </c>
      <c r="B522" s="238">
        <v>4309849</v>
      </c>
      <c r="C522" s="238">
        <f>AC71</f>
        <v>4546261</v>
      </c>
      <c r="D522" s="238">
        <v>104412</v>
      </c>
      <c r="E522" s="180">
        <f>AC59</f>
        <v>99461</v>
      </c>
      <c r="F522" s="261">
        <f t="shared" si="17"/>
        <v>41.277334022909244</v>
      </c>
      <c r="G522" s="261">
        <f t="shared" si="17"/>
        <v>45.708981409798817</v>
      </c>
      <c r="H522" s="263" t="str">
        <f t="shared" si="16"/>
        <v/>
      </c>
      <c r="I522" s="265"/>
      <c r="K522" s="259"/>
      <c r="L522" s="259"/>
    </row>
    <row r="523" spans="1:12" ht="12.6" customHeight="1" x14ac:dyDescent="0.25">
      <c r="A523" s="180" t="s">
        <v>539</v>
      </c>
      <c r="B523" s="238">
        <v>0</v>
      </c>
      <c r="C523" s="238">
        <f>AD71</f>
        <v>0</v>
      </c>
      <c r="D523" s="238"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" customHeight="1" x14ac:dyDescent="0.25">
      <c r="A524" s="180" t="s">
        <v>540</v>
      </c>
      <c r="B524" s="238">
        <v>5089753</v>
      </c>
      <c r="C524" s="238">
        <f>AE71</f>
        <v>5779808</v>
      </c>
      <c r="D524" s="238">
        <v>210456</v>
      </c>
      <c r="E524" s="180">
        <f>AE59</f>
        <v>216368</v>
      </c>
      <c r="F524" s="261">
        <f t="shared" si="17"/>
        <v>24.184404341049909</v>
      </c>
      <c r="G524" s="261">
        <f t="shared" si="17"/>
        <v>26.712859572580047</v>
      </c>
      <c r="H524" s="263" t="str">
        <f t="shared" si="16"/>
        <v/>
      </c>
      <c r="I524" s="265"/>
      <c r="K524" s="259"/>
      <c r="L524" s="259"/>
    </row>
    <row r="525" spans="1:12" ht="12.6" customHeight="1" x14ac:dyDescent="0.25">
      <c r="A525" s="180" t="s">
        <v>541</v>
      </c>
      <c r="B525" s="238">
        <v>0</v>
      </c>
      <c r="C525" s="238">
        <f>AF71</f>
        <v>0</v>
      </c>
      <c r="D525" s="238"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" customHeight="1" x14ac:dyDescent="0.25">
      <c r="A526" s="180" t="s">
        <v>542</v>
      </c>
      <c r="B526" s="238">
        <v>14916577</v>
      </c>
      <c r="C526" s="238">
        <f>AG71</f>
        <v>15190273</v>
      </c>
      <c r="D526" s="238">
        <v>73109</v>
      </c>
      <c r="E526" s="180">
        <f>AG59</f>
        <v>73909</v>
      </c>
      <c r="F526" s="261">
        <f t="shared" si="17"/>
        <v>204.03202068144824</v>
      </c>
      <c r="G526" s="261">
        <f t="shared" si="17"/>
        <v>205.52670175486071</v>
      </c>
      <c r="H526" s="263" t="str">
        <f t="shared" si="16"/>
        <v/>
      </c>
      <c r="I526" s="265"/>
      <c r="K526" s="259"/>
      <c r="L526" s="259"/>
    </row>
    <row r="527" spans="1:12" ht="12.6" customHeight="1" x14ac:dyDescent="0.25">
      <c r="A527" s="180" t="s">
        <v>543</v>
      </c>
      <c r="B527" s="238">
        <v>0</v>
      </c>
      <c r="C527" s="238">
        <f>AH71</f>
        <v>0</v>
      </c>
      <c r="D527" s="238"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" customHeight="1" x14ac:dyDescent="0.25">
      <c r="A528" s="180" t="s">
        <v>544</v>
      </c>
      <c r="B528" s="238">
        <v>2090875</v>
      </c>
      <c r="C528" s="238">
        <f>AI71</f>
        <v>2235189</v>
      </c>
      <c r="D528" s="238">
        <v>6835</v>
      </c>
      <c r="E528" s="180">
        <f>AI59</f>
        <v>7213</v>
      </c>
      <c r="F528" s="261">
        <f t="shared" ref="F528:G540" si="18">IF(B528=0,"",IF(D528=0,"",B528/D528))</f>
        <v>305.9070958302853</v>
      </c>
      <c r="G528" s="261">
        <f t="shared" si="18"/>
        <v>309.88340496326077</v>
      </c>
      <c r="H528" s="263" t="str">
        <f t="shared" si="16"/>
        <v/>
      </c>
      <c r="I528" s="265"/>
      <c r="K528" s="259"/>
      <c r="L528" s="259"/>
    </row>
    <row r="529" spans="1:12" ht="12.6" customHeight="1" x14ac:dyDescent="0.25">
      <c r="A529" s="180" t="s">
        <v>545</v>
      </c>
      <c r="B529" s="238">
        <v>19277427</v>
      </c>
      <c r="C529" s="238">
        <f>AJ71</f>
        <v>21061790</v>
      </c>
      <c r="D529" s="238">
        <v>96089</v>
      </c>
      <c r="E529" s="180">
        <f>AJ59</f>
        <v>129091</v>
      </c>
      <c r="F529" s="261">
        <f t="shared" si="18"/>
        <v>200.62053929169832</v>
      </c>
      <c r="G529" s="261">
        <f t="shared" si="18"/>
        <v>163.15459637000257</v>
      </c>
      <c r="H529" s="263" t="str">
        <f t="shared" si="16"/>
        <v/>
      </c>
      <c r="I529" s="265"/>
      <c r="K529" s="259"/>
      <c r="L529" s="259"/>
    </row>
    <row r="530" spans="1:12" ht="12.6" customHeight="1" x14ac:dyDescent="0.25">
      <c r="A530" s="180" t="s">
        <v>546</v>
      </c>
      <c r="B530" s="238">
        <v>0</v>
      </c>
      <c r="C530" s="238">
        <f>AK71</f>
        <v>0</v>
      </c>
      <c r="D530" s="238"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" customHeight="1" x14ac:dyDescent="0.25">
      <c r="A531" s="180" t="s">
        <v>547</v>
      </c>
      <c r="B531" s="238">
        <v>0</v>
      </c>
      <c r="C531" s="238">
        <f>AL71</f>
        <v>0</v>
      </c>
      <c r="D531" s="238"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" customHeight="1" x14ac:dyDescent="0.25">
      <c r="A532" s="180" t="s">
        <v>548</v>
      </c>
      <c r="B532" s="238">
        <v>0</v>
      </c>
      <c r="C532" s="238">
        <f>AM71</f>
        <v>0</v>
      </c>
      <c r="D532" s="238"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" customHeight="1" x14ac:dyDescent="0.25">
      <c r="A533" s="180" t="s">
        <v>1247</v>
      </c>
      <c r="B533" s="238">
        <v>0</v>
      </c>
      <c r="C533" s="238">
        <f>AN71</f>
        <v>0</v>
      </c>
      <c r="D533" s="238"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" customHeight="1" x14ac:dyDescent="0.25">
      <c r="A534" s="180" t="s">
        <v>549</v>
      </c>
      <c r="B534" s="238">
        <v>0</v>
      </c>
      <c r="C534" s="238">
        <f>AO71</f>
        <v>0</v>
      </c>
      <c r="D534" s="238">
        <v>0</v>
      </c>
      <c r="E534" s="180">
        <f>AO59</f>
        <v>0</v>
      </c>
      <c r="F534" s="261" t="str">
        <f t="shared" si="18"/>
        <v/>
      </c>
      <c r="G534" s="261" t="str">
        <f t="shared" si="18"/>
        <v/>
      </c>
      <c r="H534" s="263" t="str">
        <f t="shared" si="16"/>
        <v/>
      </c>
      <c r="I534" s="265"/>
      <c r="K534" s="259"/>
      <c r="L534" s="259"/>
    </row>
    <row r="535" spans="1:12" ht="12.6" customHeight="1" x14ac:dyDescent="0.25">
      <c r="A535" s="180" t="s">
        <v>550</v>
      </c>
      <c r="B535" s="238">
        <v>0</v>
      </c>
      <c r="C535" s="238">
        <f>AP71</f>
        <v>0</v>
      </c>
      <c r="D535" s="238"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" customHeight="1" x14ac:dyDescent="0.25">
      <c r="A536" s="180" t="s">
        <v>551</v>
      </c>
      <c r="B536" s="238">
        <v>0</v>
      </c>
      <c r="C536" s="238">
        <f>AQ71</f>
        <v>0</v>
      </c>
      <c r="D536" s="238"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" customHeight="1" x14ac:dyDescent="0.25">
      <c r="A537" s="180" t="s">
        <v>552</v>
      </c>
      <c r="B537" s="238">
        <v>0</v>
      </c>
      <c r="C537" s="238">
        <f>AR71</f>
        <v>0</v>
      </c>
      <c r="D537" s="238"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" customHeight="1" x14ac:dyDescent="0.25">
      <c r="A538" s="180" t="s">
        <v>553</v>
      </c>
      <c r="B538" s="238">
        <v>0</v>
      </c>
      <c r="C538" s="238">
        <f>AS71</f>
        <v>0</v>
      </c>
      <c r="D538" s="238"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" customHeight="1" x14ac:dyDescent="0.25">
      <c r="A539" s="180" t="s">
        <v>554</v>
      </c>
      <c r="B539" s="238">
        <v>0</v>
      </c>
      <c r="C539" s="238">
        <f>AT71</f>
        <v>0</v>
      </c>
      <c r="D539" s="238"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" customHeight="1" x14ac:dyDescent="0.25">
      <c r="A540" s="180" t="s">
        <v>555</v>
      </c>
      <c r="B540" s="238">
        <v>0</v>
      </c>
      <c r="C540" s="238">
        <f>AU71</f>
        <v>0</v>
      </c>
      <c r="D540" s="238"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" customHeight="1" x14ac:dyDescent="0.25">
      <c r="A541" s="180" t="s">
        <v>556</v>
      </c>
      <c r="B541" s="238">
        <v>1621036</v>
      </c>
      <c r="C541" s="238">
        <f>AV71</f>
        <v>1817888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" customHeight="1" x14ac:dyDescent="0.25">
      <c r="A542" s="180" t="s">
        <v>1248</v>
      </c>
      <c r="B542" s="238">
        <v>0</v>
      </c>
      <c r="C542" s="238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" customHeight="1" x14ac:dyDescent="0.25">
      <c r="A543" s="180" t="s">
        <v>557</v>
      </c>
      <c r="B543" s="238">
        <v>0</v>
      </c>
      <c r="C543" s="238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" customHeight="1" x14ac:dyDescent="0.25">
      <c r="A544" s="180" t="s">
        <v>558</v>
      </c>
      <c r="B544" s="238">
        <v>2554935</v>
      </c>
      <c r="C544" s="238">
        <f>AY71</f>
        <v>2634847</v>
      </c>
      <c r="D544" s="238">
        <v>204612</v>
      </c>
      <c r="E544" s="180">
        <f>AY59</f>
        <v>201465</v>
      </c>
      <c r="F544" s="261">
        <f t="shared" ref="F544:G550" si="19">IF(B544=0,"",IF(D544=0,"",B544/D544))</f>
        <v>12.486730983520028</v>
      </c>
      <c r="G544" s="261">
        <f t="shared" si="19"/>
        <v>13.078435460253642</v>
      </c>
      <c r="H544" s="263" t="str">
        <f t="shared" si="16"/>
        <v/>
      </c>
      <c r="I544" s="265"/>
      <c r="K544" s="259"/>
      <c r="L544" s="259"/>
    </row>
    <row r="545" spans="1:13" ht="12.6" customHeight="1" x14ac:dyDescent="0.25">
      <c r="A545" s="180" t="s">
        <v>559</v>
      </c>
      <c r="B545" s="238">
        <v>0</v>
      </c>
      <c r="C545" s="238">
        <f>AZ71</f>
        <v>0</v>
      </c>
      <c r="D545" s="238"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" customHeight="1" x14ac:dyDescent="0.25">
      <c r="A546" s="180" t="s">
        <v>560</v>
      </c>
      <c r="B546" s="238">
        <v>94685</v>
      </c>
      <c r="C546" s="238">
        <f>BA71</f>
        <v>-34013</v>
      </c>
      <c r="D546" s="238"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" customHeight="1" x14ac:dyDescent="0.25">
      <c r="A547" s="180" t="s">
        <v>561</v>
      </c>
      <c r="B547" s="238">
        <v>0</v>
      </c>
      <c r="C547" s="238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" customHeight="1" x14ac:dyDescent="0.25">
      <c r="A548" s="180" t="s">
        <v>562</v>
      </c>
      <c r="B548" s="238">
        <v>611021</v>
      </c>
      <c r="C548" s="238">
        <f>BC71</f>
        <v>709521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" customHeight="1" x14ac:dyDescent="0.25">
      <c r="A549" s="180" t="s">
        <v>563</v>
      </c>
      <c r="B549" s="238">
        <v>4281864</v>
      </c>
      <c r="C549" s="238">
        <f>BD71</f>
        <v>4425180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" customHeight="1" x14ac:dyDescent="0.25">
      <c r="A550" s="180" t="s">
        <v>564</v>
      </c>
      <c r="B550" s="238">
        <v>10932125</v>
      </c>
      <c r="C550" s="238">
        <f>BE71</f>
        <v>10886373</v>
      </c>
      <c r="D550" s="238">
        <v>726891</v>
      </c>
      <c r="E550" s="180">
        <f>BE59</f>
        <v>723979</v>
      </c>
      <c r="F550" s="261">
        <f t="shared" si="19"/>
        <v>15.039565767081998</v>
      </c>
      <c r="G550" s="261">
        <f t="shared" si="19"/>
        <v>15.036862947682184</v>
      </c>
      <c r="H550" s="263" t="str">
        <f t="shared" si="16"/>
        <v/>
      </c>
      <c r="I550" s="265"/>
      <c r="K550" s="259"/>
      <c r="L550" s="259"/>
    </row>
    <row r="551" spans="1:13" ht="12.6" customHeight="1" x14ac:dyDescent="0.25">
      <c r="A551" s="180" t="s">
        <v>565</v>
      </c>
      <c r="B551" s="238">
        <v>3026054</v>
      </c>
      <c r="C551" s="238">
        <f>BF71</f>
        <v>3154025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" customHeight="1" x14ac:dyDescent="0.25">
      <c r="A552" s="180" t="s">
        <v>566</v>
      </c>
      <c r="B552" s="238">
        <v>885382</v>
      </c>
      <c r="C552" s="238">
        <f>BG71</f>
        <v>729634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" customHeight="1" x14ac:dyDescent="0.25">
      <c r="A553" s="180" t="s">
        <v>567</v>
      </c>
      <c r="B553" s="238">
        <v>1162957</v>
      </c>
      <c r="C553" s="238">
        <f>BH71</f>
        <v>1179367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" customHeight="1" x14ac:dyDescent="0.25">
      <c r="A554" s="180" t="s">
        <v>568</v>
      </c>
      <c r="B554" s="238">
        <v>2450831</v>
      </c>
      <c r="C554" s="238">
        <f>BI71</f>
        <v>2550122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" customHeight="1" x14ac:dyDescent="0.25">
      <c r="A555" s="180" t="s">
        <v>569</v>
      </c>
      <c r="B555" s="238">
        <v>4969655</v>
      </c>
      <c r="C555" s="238">
        <f>BJ71</f>
        <v>5269549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" customHeight="1" x14ac:dyDescent="0.25">
      <c r="A556" s="180" t="s">
        <v>570</v>
      </c>
      <c r="B556" s="238">
        <v>21754623</v>
      </c>
      <c r="C556" s="238">
        <f>BK71</f>
        <v>23497101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" customHeight="1" x14ac:dyDescent="0.25">
      <c r="A557" s="180" t="s">
        <v>571</v>
      </c>
      <c r="B557" s="238">
        <v>1800279</v>
      </c>
      <c r="C557" s="238">
        <f>BL71</f>
        <v>1935321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" customHeight="1" x14ac:dyDescent="0.25">
      <c r="A558" s="180" t="s">
        <v>572</v>
      </c>
      <c r="B558" s="238">
        <v>0</v>
      </c>
      <c r="C558" s="238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" customHeight="1" x14ac:dyDescent="0.25">
      <c r="A559" s="180" t="s">
        <v>573</v>
      </c>
      <c r="B559" s="238">
        <v>-6353422</v>
      </c>
      <c r="C559" s="238">
        <f>BN71</f>
        <v>-7103079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" customHeight="1" x14ac:dyDescent="0.25">
      <c r="A560" s="180" t="s">
        <v>574</v>
      </c>
      <c r="B560" s="238">
        <v>389702</v>
      </c>
      <c r="C560" s="238">
        <f>BO71</f>
        <v>308386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" customHeight="1" x14ac:dyDescent="0.25">
      <c r="A561" s="180" t="s">
        <v>575</v>
      </c>
      <c r="B561" s="238">
        <v>190584</v>
      </c>
      <c r="C561" s="238">
        <f>BP71</f>
        <v>230200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" customHeight="1" x14ac:dyDescent="0.25">
      <c r="A562" s="180" t="s">
        <v>576</v>
      </c>
      <c r="B562" s="238">
        <v>0</v>
      </c>
      <c r="C562" s="238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" customHeight="1" x14ac:dyDescent="0.25">
      <c r="A563" s="180" t="s">
        <v>577</v>
      </c>
      <c r="B563" s="238">
        <v>190657</v>
      </c>
      <c r="C563" s="238">
        <f>BR71</f>
        <v>75526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" customHeight="1" x14ac:dyDescent="0.25">
      <c r="A564" s="180" t="s">
        <v>1249</v>
      </c>
      <c r="B564" s="238">
        <v>171008</v>
      </c>
      <c r="C564" s="238">
        <f>BS71</f>
        <v>133092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" customHeight="1" x14ac:dyDescent="0.25">
      <c r="A565" s="180" t="s">
        <v>578</v>
      </c>
      <c r="B565" s="238">
        <v>418460</v>
      </c>
      <c r="C565" s="238">
        <f>BT71</f>
        <v>520762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" customHeight="1" x14ac:dyDescent="0.25">
      <c r="A566" s="180" t="s">
        <v>579</v>
      </c>
      <c r="B566" s="238">
        <v>4589</v>
      </c>
      <c r="C566" s="238">
        <f>BU71</f>
        <v>1130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" customHeight="1" x14ac:dyDescent="0.25">
      <c r="A567" s="180" t="s">
        <v>580</v>
      </c>
      <c r="B567" s="238">
        <v>4744187</v>
      </c>
      <c r="C567" s="238">
        <f>BV71</f>
        <v>7022374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" customHeight="1" x14ac:dyDescent="0.25">
      <c r="A568" s="180" t="s">
        <v>581</v>
      </c>
      <c r="B568" s="238">
        <v>274433</v>
      </c>
      <c r="C568" s="238">
        <f>BW71</f>
        <v>317861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" customHeight="1" x14ac:dyDescent="0.25">
      <c r="A569" s="180" t="s">
        <v>582</v>
      </c>
      <c r="B569" s="238">
        <v>3003285</v>
      </c>
      <c r="C569" s="238">
        <f>BX71</f>
        <v>3437216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" customHeight="1" x14ac:dyDescent="0.25">
      <c r="A570" s="180" t="s">
        <v>583</v>
      </c>
      <c r="B570" s="238">
        <v>4483624</v>
      </c>
      <c r="C570" s="238">
        <f>BY71</f>
        <v>4963698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" customHeight="1" x14ac:dyDescent="0.25">
      <c r="A571" s="180" t="s">
        <v>584</v>
      </c>
      <c r="B571" s="238">
        <v>0</v>
      </c>
      <c r="C571" s="238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" customHeight="1" x14ac:dyDescent="0.25">
      <c r="A572" s="180" t="s">
        <v>585</v>
      </c>
      <c r="B572" s="238">
        <v>340266</v>
      </c>
      <c r="C572" s="238">
        <f>CA71</f>
        <v>277676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" customHeight="1" x14ac:dyDescent="0.25">
      <c r="A573" s="180" t="s">
        <v>586</v>
      </c>
      <c r="B573" s="238">
        <v>0</v>
      </c>
      <c r="C573" s="238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" customHeight="1" x14ac:dyDescent="0.25">
      <c r="A574" s="180" t="s">
        <v>587</v>
      </c>
      <c r="B574" s="238">
        <v>515171</v>
      </c>
      <c r="C574" s="238">
        <f>CC71</f>
        <v>575121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" customHeight="1" x14ac:dyDescent="0.25">
      <c r="A575" s="180" t="s">
        <v>588</v>
      </c>
      <c r="B575" s="238">
        <v>17623422</v>
      </c>
      <c r="C575" s="238">
        <f>CD71</f>
        <v>11754239</v>
      </c>
      <c r="D575" s="181" t="s">
        <v>529</v>
      </c>
      <c r="E575" s="181" t="s">
        <v>529</v>
      </c>
      <c r="F575" s="261"/>
      <c r="G575" s="261"/>
      <c r="H575" s="263"/>
    </row>
    <row r="576" spans="1:13" ht="12.6" customHeight="1" x14ac:dyDescent="0.25">
      <c r="M576" s="263"/>
    </row>
    <row r="577" spans="13:13" ht="12.6" customHeight="1" x14ac:dyDescent="0.25">
      <c r="M577" s="263"/>
    </row>
    <row r="578" spans="13:13" ht="12.6" customHeight="1" x14ac:dyDescent="0.25">
      <c r="M578" s="263"/>
    </row>
    <row r="612" spans="1:14" ht="12.6" customHeight="1" x14ac:dyDescent="0.25">
      <c r="A612" s="196"/>
      <c r="C612" s="181" t="s">
        <v>589</v>
      </c>
      <c r="D612" s="180">
        <f>CE76-(BE76+CD76)</f>
        <v>664976</v>
      </c>
      <c r="E612" s="180">
        <f>SUM(C624:D647)+SUM(C668:D713)</f>
        <v>274013483.89099163</v>
      </c>
      <c r="F612" s="180">
        <f>CE64-(AX64+BD64+BE64+BG64+BJ64+BN64+BP64+BQ64+CB64+CC64+CD64)</f>
        <v>41347134</v>
      </c>
      <c r="G612" s="180">
        <f>CE77-(AX77+AY77+BD77+BE77+BG77+BJ77+BN77+BP77+BQ77+CB77+CC77+CD77)</f>
        <v>201464</v>
      </c>
      <c r="H612" s="197">
        <f>CE60-(AX60+AY60+AZ60+BD60+BE60+BG60+BJ60+BN60+BO60+BP60+BQ60+BR60+CB60+CC60+CD60)</f>
        <v>1647.57</v>
      </c>
      <c r="I612" s="180">
        <f>CE78-(AX78+AY78+AZ78+BD78+BE78+BF78+BG78+BJ78+BN78+BO78+BP78+BQ78+BR78+CB78+CC78+CD78)</f>
        <v>101308</v>
      </c>
      <c r="J612" s="180">
        <f>CE79-(AX79+AY79+AZ79+BA79+BD79+BE79+BF79+BG79+BJ79+BN79+BO79+BP79+BQ79+BR79+CB79+CC79+CD79)</f>
        <v>1606515</v>
      </c>
      <c r="K612" s="180">
        <f>CE75-(AW75+AX75+AY75+AZ75+BA75+BB75+BC75+BD75+BE75+BF75+BG75+BH75+BI75+BJ75+BK75+BL75+BM75+BN75+BO75+BP75+BQ75+BR75+BS75+BT75+BU75+BV75+BW75+BX75+CB75+CC75+CD75)</f>
        <v>884050624</v>
      </c>
      <c r="L612" s="197">
        <f>CE80-(AW80+AX80+AY80+AZ80+BA80+BB80+BC80+BD80+BE80+BF80+BG80+BH80+BI80+BJ80+BK80+BL80+BM80+BN80+BO80+BP80+BQ80+BR80+BS80+BT80+BU80+BV80+BW80+BX80+BY80+BZ80+CA80+CB80+CC80+CD80)</f>
        <v>554.70999999999992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10886373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0">
        <f>CD69-CD70</f>
        <v>11754239</v>
      </c>
      <c r="D615" s="264">
        <f>SUM(C614:C615)</f>
        <v>22640612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5269549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729634</v>
      </c>
      <c r="D618" s="180">
        <f>(D615/D612)*BG76</f>
        <v>138470.21396862445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-7103079</v>
      </c>
      <c r="D619" s="180">
        <f>(D615/D612)*BN76</f>
        <v>48381.159097471194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575121</v>
      </c>
      <c r="D620" s="180">
        <f>(D615/D612)*CC76</f>
        <v>7013.7359423498001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230200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-104709.89099155465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4425180</v>
      </c>
      <c r="D624" s="180">
        <f>(D615/D612)*BD76</f>
        <v>0</v>
      </c>
      <c r="E624" s="180">
        <f>(E623/E612)*SUM(C624:D624)</f>
        <v>-1691.0120948731935</v>
      </c>
      <c r="F624" s="180">
        <f>SUM(C624:E624)</f>
        <v>4423488.987905127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2634847</v>
      </c>
      <c r="D625" s="180">
        <f>(D615/D612)*AY76</f>
        <v>738382.96787252475</v>
      </c>
      <c r="E625" s="180">
        <f>(E623/E612)*SUM(C625:D625)</f>
        <v>-1289.0261355382499</v>
      </c>
      <c r="F625" s="180">
        <f>(F624/F612)*AY64</f>
        <v>169821.00801676459</v>
      </c>
      <c r="G625" s="180">
        <f>SUM(C625:F625)</f>
        <v>3541761.949753751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75526</v>
      </c>
      <c r="D626" s="180">
        <f>(D615/D612)*BR76</f>
        <v>3711.1515423113019</v>
      </c>
      <c r="E626" s="180">
        <f>(E623/E612)*SUM(C626:D626)</f>
        <v>-30.279216127106363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308386</v>
      </c>
      <c r="D627" s="180">
        <f>(D615/D612)*BO76</f>
        <v>11337.738198070307</v>
      </c>
      <c r="E627" s="180">
        <f>(E623/E612)*SUM(C627:D627)</f>
        <v>-122.17733703736512</v>
      </c>
      <c r="F627" s="180">
        <f>(F624/F612)*BO64</f>
        <v>1773.3696720917922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400581.80285930895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3154025</v>
      </c>
      <c r="D629" s="180">
        <f>(D615/D612)*BF76</f>
        <v>138334.02492120018</v>
      </c>
      <c r="E629" s="180">
        <f>(E623/E612)*SUM(C629:D629)</f>
        <v>-1258.1225920316606</v>
      </c>
      <c r="F629" s="180">
        <f>(F624/F612)*BF64</f>
        <v>30729.385317564051</v>
      </c>
      <c r="G629" s="180">
        <f>(G625/G612)*BF77</f>
        <v>0</v>
      </c>
      <c r="H629" s="180">
        <f>(H628/H612)*BF60</f>
        <v>15188.638555339699</v>
      </c>
      <c r="I629" s="180">
        <f>SUM(C629:H629)</f>
        <v>3337018.9262020723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-34013</v>
      </c>
      <c r="D630" s="180">
        <f>(D615/D612)*BA76</f>
        <v>122502.04815812902</v>
      </c>
      <c r="E630" s="180">
        <f>(E623/E612)*SUM(C630:D630)</f>
        <v>-33.814681142736042</v>
      </c>
      <c r="F630" s="180">
        <f>(F624/F612)*BA64</f>
        <v>-3749.6883227042244</v>
      </c>
      <c r="G630" s="180">
        <f>(G625/G612)*BA77</f>
        <v>0</v>
      </c>
      <c r="H630" s="180">
        <f>(H628/H612)*BA60</f>
        <v>0</v>
      </c>
      <c r="I630" s="180">
        <f>(I629/I612)*BA78</f>
        <v>187490.73842087688</v>
      </c>
      <c r="J630" s="180">
        <f>SUM(C630:I630)</f>
        <v>272196.28357515892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709521</v>
      </c>
      <c r="D633" s="180">
        <f>(D615/D612)*BC76</f>
        <v>0</v>
      </c>
      <c r="E633" s="180">
        <f>(E623/E612)*SUM(C633:D633)</f>
        <v>-271.13215565615934</v>
      </c>
      <c r="F633" s="180">
        <f>(F624/F612)*BC64</f>
        <v>11.447306642967046</v>
      </c>
      <c r="G633" s="180">
        <f>(G625/G612)*BC77</f>
        <v>0</v>
      </c>
      <c r="H633" s="180">
        <f>(H628/H612)*BC60</f>
        <v>1094.1071474152177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2550122</v>
      </c>
      <c r="D634" s="180">
        <f>(D615/D612)*BI76</f>
        <v>0</v>
      </c>
      <c r="E634" s="180">
        <f>(E623/E612)*SUM(C634:D634)</f>
        <v>-974.48852824116034</v>
      </c>
      <c r="F634" s="180">
        <f>(F624/F612)*BI64</f>
        <v>31856.570577286489</v>
      </c>
      <c r="G634" s="180">
        <f>(G625/G612)*BI77</f>
        <v>0</v>
      </c>
      <c r="H634" s="180">
        <f>(H628/H612)*BI60</f>
        <v>948.22619442652206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23497101</v>
      </c>
      <c r="D635" s="180">
        <f>(D615/D612)*BK76</f>
        <v>23764.988775534759</v>
      </c>
      <c r="E635" s="180">
        <f>(E623/E612)*SUM(C635:D635)</f>
        <v>-8988.1245212422928</v>
      </c>
      <c r="F635" s="180">
        <f>(F624/F612)*BK64</f>
        <v>18676.976185133251</v>
      </c>
      <c r="G635" s="180">
        <f>(G625/G612)*BK77</f>
        <v>0</v>
      </c>
      <c r="H635" s="180">
        <f>(H628/H612)*BK60</f>
        <v>69064.905843281493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1179367</v>
      </c>
      <c r="D636" s="180">
        <f>(D615/D612)*BH76</f>
        <v>40243.863513871183</v>
      </c>
      <c r="E636" s="180">
        <f>(E623/E612)*SUM(C636:D636)</f>
        <v>-466.05487714413778</v>
      </c>
      <c r="F636" s="180">
        <f>(F624/F612)*BH64</f>
        <v>38201.908935239931</v>
      </c>
      <c r="G636" s="180">
        <f>(G625/G612)*BH77</f>
        <v>0</v>
      </c>
      <c r="H636" s="180">
        <f>(H628/H612)*BH60</f>
        <v>702.65992356221761</v>
      </c>
      <c r="I636" s="180">
        <f>(I629/I612)*BH78</f>
        <v>164.69671330013782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1935321</v>
      </c>
      <c r="D637" s="180">
        <f>(D615/D612)*BL76</f>
        <v>100507.51699910975</v>
      </c>
      <c r="E637" s="180">
        <f>(E623/E612)*SUM(C637:D637)</f>
        <v>-777.95946048143833</v>
      </c>
      <c r="F637" s="180">
        <f>(F624/F612)*BL64</f>
        <v>3357.8052924875115</v>
      </c>
      <c r="G637" s="180">
        <f>(G625/G612)*BL77</f>
        <v>0</v>
      </c>
      <c r="H637" s="180">
        <f>(H628/H612)*BL60</f>
        <v>8723.6809887240033</v>
      </c>
      <c r="I637" s="180">
        <f>(I629/I612)*BL78</f>
        <v>1515.2097623612678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133092</v>
      </c>
      <c r="D639" s="180">
        <f>(D615/D612)*BS76</f>
        <v>6183867.9818700226</v>
      </c>
      <c r="E639" s="180">
        <f>(E623/E612)*SUM(C639:D639)</f>
        <v>-2413.925700688369</v>
      </c>
      <c r="F639" s="180">
        <f>(F624/F612)*BS64</f>
        <v>13919.603925325227</v>
      </c>
      <c r="G639" s="180">
        <f>(G625/G612)*BS77</f>
        <v>0</v>
      </c>
      <c r="H639" s="180">
        <f>(H628/H612)*BS60</f>
        <v>481.40714486269582</v>
      </c>
      <c r="I639" s="180">
        <f>(I629/I612)*BS78</f>
        <v>2569.2687274821501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520762</v>
      </c>
      <c r="D640" s="180">
        <f>(D615/D612)*BT76</f>
        <v>42354.793748947333</v>
      </c>
      <c r="E640" s="180">
        <f>(E623/E612)*SUM(C640:D640)</f>
        <v>-215.18611876933446</v>
      </c>
      <c r="F640" s="180">
        <f>(F624/F612)*BT64</f>
        <v>165.18356501627215</v>
      </c>
      <c r="G640" s="180">
        <f>(G625/G612)*BT77</f>
        <v>0</v>
      </c>
      <c r="H640" s="180">
        <f>(H628/H612)*BT60</f>
        <v>1281.3210370840438</v>
      </c>
      <c r="I640" s="180">
        <f>(I629/I612)*BT78</f>
        <v>527.02948256044101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1130</v>
      </c>
      <c r="D641" s="180">
        <f>(D615/D612)*BU76</f>
        <v>0</v>
      </c>
      <c r="E641" s="180">
        <f>(E623/E612)*SUM(C641:D641)</f>
        <v>-0.43181151212079705</v>
      </c>
      <c r="F641" s="180">
        <f>(F624/F612)*BU64</f>
        <v>120.89211688367067</v>
      </c>
      <c r="G641" s="180">
        <f>(G625/G612)*BU77</f>
        <v>0</v>
      </c>
      <c r="H641" s="180">
        <f>(H628/H612)*BU60</f>
        <v>0</v>
      </c>
      <c r="I641" s="180">
        <f>(I629/I612)*BU78</f>
        <v>527.02948256044101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7022374</v>
      </c>
      <c r="D642" s="180">
        <f>(D615/D612)*BV76</f>
        <v>88556.928087630236</v>
      </c>
      <c r="E642" s="180">
        <f>(E623/E612)*SUM(C642:D642)</f>
        <v>-2717.3290589770463</v>
      </c>
      <c r="F642" s="180">
        <f>(F624/F612)*BV64</f>
        <v>279.44266309747593</v>
      </c>
      <c r="G642" s="180">
        <f>(G625/G612)*BV77</f>
        <v>0</v>
      </c>
      <c r="H642" s="180">
        <f>(H628/H612)*BV60</f>
        <v>18570.645315460963</v>
      </c>
      <c r="I642" s="180">
        <f>(I629/I612)*BV78</f>
        <v>12385.192840170364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317861</v>
      </c>
      <c r="D643" s="180">
        <f>(D615/D612)*BW76</f>
        <v>35000.585188036865</v>
      </c>
      <c r="E643" s="180">
        <f>(E623/E612)*SUM(C643:D643)</f>
        <v>-134.84043776052002</v>
      </c>
      <c r="F643" s="180">
        <f>(F624/F612)*BW64</f>
        <v>398.73001736764655</v>
      </c>
      <c r="G643" s="180">
        <f>(G625/G612)*BW77</f>
        <v>0</v>
      </c>
      <c r="H643" s="180">
        <f>(H628/H612)*BW60</f>
        <v>573.79841508886966</v>
      </c>
      <c r="I643" s="180">
        <f>(I629/I612)*BW78</f>
        <v>1021.1196224608544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3437216</v>
      </c>
      <c r="D644" s="180">
        <f>(D615/D612)*BX76</f>
        <v>8103.2483217439431</v>
      </c>
      <c r="E644" s="180">
        <f>(E623/E612)*SUM(C644:D644)</f>
        <v>-1316.5739065103542</v>
      </c>
      <c r="F644" s="180">
        <f>(F624/F612)*BX64</f>
        <v>1596.3108637356195</v>
      </c>
      <c r="G644" s="180">
        <f>(G625/G612)*BX77</f>
        <v>0</v>
      </c>
      <c r="H644" s="180">
        <f>(H628/H612)*BX60</f>
        <v>6384.7230424719155</v>
      </c>
      <c r="I644" s="180">
        <f>(I629/I612)*BX78</f>
        <v>1712.8458183214334</v>
      </c>
      <c r="J644" s="180">
        <f>(J630/J612)*BX79</f>
        <v>0</v>
      </c>
      <c r="K644" s="180">
        <f>SUM(C631:J644)</f>
        <v>48044823.598877706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4963698</v>
      </c>
      <c r="D645" s="180">
        <f>(D615/D612)*BY76</f>
        <v>70818.304660619338</v>
      </c>
      <c r="E645" s="180">
        <f>(E623/E612)*SUM(C645:D645)</f>
        <v>-1923.8602639931942</v>
      </c>
      <c r="F645" s="180">
        <f>(F624/F612)*BY64</f>
        <v>5164.5540269401044</v>
      </c>
      <c r="G645" s="180">
        <f>(G625/G612)*BY77</f>
        <v>0</v>
      </c>
      <c r="H645" s="180">
        <f>(H628/H612)*BY60</f>
        <v>7349.9686814137849</v>
      </c>
      <c r="I645" s="180">
        <f>(I629/I612)*BY78</f>
        <v>527.02948256044101</v>
      </c>
      <c r="J645" s="180">
        <f>(J630/J612)*BY79</f>
        <v>78.786237204413837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277676</v>
      </c>
      <c r="D647" s="180">
        <f>(D615/D612)*CA76</f>
        <v>2894.017257765694</v>
      </c>
      <c r="E647" s="180">
        <f>(E623/E612)*SUM(C647:D647)</f>
        <v>-107.21536584764064</v>
      </c>
      <c r="F647" s="180">
        <f>(F624/F612)*CA64</f>
        <v>0</v>
      </c>
      <c r="G647" s="180">
        <f>(G625/G612)*CA77</f>
        <v>0</v>
      </c>
      <c r="H647" s="180">
        <f>(H628/H612)*CA60</f>
        <v>671.05238374800012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5326846.6371004106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79451229</v>
      </c>
      <c r="L648" s="264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17556358</v>
      </c>
      <c r="D668" s="180">
        <f>(D615/D612)*C76</f>
        <v>1253041.3780888333</v>
      </c>
      <c r="E668" s="180">
        <f>(E623/E612)*SUM(C668:D668)</f>
        <v>-7187.712555342051</v>
      </c>
      <c r="F668" s="180">
        <f>(F624/F612)*C64</f>
        <v>154119.58266958315</v>
      </c>
      <c r="G668" s="180">
        <f>(G625/G612)*C77</f>
        <v>455835.01566118514</v>
      </c>
      <c r="H668" s="180">
        <f>(H628/H612)*C60</f>
        <v>26983.113604475748</v>
      </c>
      <c r="I668" s="180">
        <f>(I629/I612)*C78</f>
        <v>436479.22958802525</v>
      </c>
      <c r="J668" s="180">
        <f>(J630/J612)*C79</f>
        <v>23887.309389305548</v>
      </c>
      <c r="K668" s="180">
        <f>(K644/K612)*C75</f>
        <v>3733789.214003846</v>
      </c>
      <c r="L668" s="180">
        <f>(L647/L612)*C80</f>
        <v>1013110.1300032331</v>
      </c>
      <c r="M668" s="180">
        <f t="shared" ref="M668:M713" si="20">ROUND(SUM(D668:L668),0)</f>
        <v>7090057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11667350</v>
      </c>
      <c r="D669" s="180">
        <f>(D615/D612)*D76</f>
        <v>1523649.0153208538</v>
      </c>
      <c r="E669" s="180">
        <f>(E623/E612)*SUM(C669:D669)</f>
        <v>-5040.7302930881797</v>
      </c>
      <c r="F669" s="180">
        <f>(F624/F612)*D64</f>
        <v>81451.010258285998</v>
      </c>
      <c r="G669" s="180">
        <f>(G625/G612)*D77</f>
        <v>754275.18789552816</v>
      </c>
      <c r="H669" s="180">
        <f>(H628/H612)*D60</f>
        <v>24162.748513360963</v>
      </c>
      <c r="I669" s="180">
        <f>(I629/I612)*D78</f>
        <v>370765.24098127027</v>
      </c>
      <c r="J669" s="180">
        <f>(J630/J612)*D79</f>
        <v>32087.177638219124</v>
      </c>
      <c r="K669" s="180">
        <f>(K644/K612)*D75</f>
        <v>3078355.0248276661</v>
      </c>
      <c r="L669" s="180">
        <f>(L647/L612)*D80</f>
        <v>697077.38707994972</v>
      </c>
      <c r="M669" s="180">
        <f t="shared" si="20"/>
        <v>6556782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24097426</v>
      </c>
      <c r="D670" s="180">
        <f>(D615/D612)*E76</f>
        <v>2062072.4143126972</v>
      </c>
      <c r="E670" s="180">
        <f>(E623/E612)*SUM(C670:D670)</f>
        <v>-9996.435899651291</v>
      </c>
      <c r="F670" s="180">
        <f>(F624/F612)*E64</f>
        <v>105767.65718812961</v>
      </c>
      <c r="G670" s="180">
        <f>(G625/G612)*E77</f>
        <v>1567619.5898996445</v>
      </c>
      <c r="H670" s="180">
        <f>(H628/H612)*E60</f>
        <v>35636.285465921879</v>
      </c>
      <c r="I670" s="180">
        <f>(I629/I612)*E78</f>
        <v>593896.34816029691</v>
      </c>
      <c r="J670" s="180">
        <f>(J630/J612)*E79</f>
        <v>40332.792734541712</v>
      </c>
      <c r="K670" s="180">
        <f>(K644/K612)*E75</f>
        <v>3319679.9736512178</v>
      </c>
      <c r="L670" s="180">
        <f>(L647/L612)*E80</f>
        <v>865897.06561508565</v>
      </c>
      <c r="M670" s="180">
        <f t="shared" si="20"/>
        <v>8580906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20073980</v>
      </c>
      <c r="D671" s="180">
        <f>(D615/D612)*F76</f>
        <v>1656671.6673925074</v>
      </c>
      <c r="E671" s="180">
        <f>(E623/E612)*SUM(C671:D671)</f>
        <v>-8304.0226158115729</v>
      </c>
      <c r="F671" s="180">
        <f>(F624/F612)*F64</f>
        <v>175434.46763878778</v>
      </c>
      <c r="G671" s="180">
        <f>(G625/G612)*F77</f>
        <v>645471.80512229842</v>
      </c>
      <c r="H671" s="180">
        <f>(H628/H612)*F60</f>
        <v>32993.408867610007</v>
      </c>
      <c r="I671" s="180">
        <f>(I629/I612)*F78</f>
        <v>604305.18044086569</v>
      </c>
      <c r="J671" s="180">
        <f>(J630/J612)*F79</f>
        <v>50534.678572288307</v>
      </c>
      <c r="K671" s="180">
        <f>(K644/K612)*F75</f>
        <v>3784522.3489329531</v>
      </c>
      <c r="L671" s="180">
        <f>(L647/L612)*F80</f>
        <v>1073896.737803427</v>
      </c>
      <c r="M671" s="180">
        <f t="shared" si="20"/>
        <v>8015526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25487369</v>
      </c>
      <c r="D681" s="180">
        <f>(D615/D612)*P76</f>
        <v>1823605.3922728039</v>
      </c>
      <c r="E681" s="180">
        <f>(E623/E612)*SUM(C681:D681)</f>
        <v>-10436.454114884678</v>
      </c>
      <c r="F681" s="180">
        <f>(F624/F612)*P64</f>
        <v>1613069.9346292717</v>
      </c>
      <c r="G681" s="180">
        <f>(G625/G612)*P77</f>
        <v>0</v>
      </c>
      <c r="H681" s="180">
        <f>(H628/H612)*P60</f>
        <v>18108.688964330093</v>
      </c>
      <c r="I681" s="180">
        <f>(I629/I612)*P78</f>
        <v>87849.226874293512</v>
      </c>
      <c r="J681" s="180">
        <f>(J630/J612)*P79</f>
        <v>22810.903013048257</v>
      </c>
      <c r="K681" s="180">
        <f>(K644/K612)*P75</f>
        <v>5155021.8083498823</v>
      </c>
      <c r="L681" s="180">
        <f>(L647/L612)*P80</f>
        <v>334950.53397642437</v>
      </c>
      <c r="M681" s="180">
        <f t="shared" si="20"/>
        <v>9044980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1804615</v>
      </c>
      <c r="D682" s="180">
        <f>(D615/D612)*Q76</f>
        <v>282558.22614349995</v>
      </c>
      <c r="E682" s="180">
        <f>(E623/E612)*SUM(C682:D682)</f>
        <v>-797.58002375138665</v>
      </c>
      <c r="F682" s="180">
        <f>(F624/F612)*Q64</f>
        <v>5897.6095887869287</v>
      </c>
      <c r="G682" s="180">
        <f>(G625/G612)*Q77</f>
        <v>0</v>
      </c>
      <c r="H682" s="180">
        <f>(H628/H612)*Q60</f>
        <v>3185.0674735865227</v>
      </c>
      <c r="I682" s="180">
        <f>(I629/I612)*Q78</f>
        <v>25956.202016101721</v>
      </c>
      <c r="J682" s="180">
        <f>(J630/J612)*Q79</f>
        <v>2528.6146323412304</v>
      </c>
      <c r="K682" s="180">
        <f>(K644/K612)*Q75</f>
        <v>690418.38280269608</v>
      </c>
      <c r="L682" s="180">
        <f>(L647/L612)*Q80</f>
        <v>111874.24658329542</v>
      </c>
      <c r="M682" s="180">
        <f t="shared" si="20"/>
        <v>1121621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1302366</v>
      </c>
      <c r="D683" s="180">
        <f>(D615/D612)*R76</f>
        <v>27612.329365270329</v>
      </c>
      <c r="E683" s="180">
        <f>(E623/E612)*SUM(C683:D683)</f>
        <v>-508.23004733726441</v>
      </c>
      <c r="F683" s="180">
        <f>(F624/F612)*R64</f>
        <v>56388.148713164868</v>
      </c>
      <c r="G683" s="180">
        <f>(G625/G612)*R77</f>
        <v>0</v>
      </c>
      <c r="H683" s="180">
        <f>(H628/H612)*R60</f>
        <v>644.30754236673931</v>
      </c>
      <c r="I683" s="180">
        <f>(I629/I612)*R78</f>
        <v>527.02948256044101</v>
      </c>
      <c r="J683" s="180">
        <f>(J630/J612)*R79</f>
        <v>0</v>
      </c>
      <c r="K683" s="180">
        <f>(K644/K612)*R75</f>
        <v>1175612.9342448406</v>
      </c>
      <c r="L683" s="180">
        <f>(L647/L612)*R80</f>
        <v>0</v>
      </c>
      <c r="M683" s="180">
        <f t="shared" si="20"/>
        <v>1260277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1489486</v>
      </c>
      <c r="D684" s="180">
        <f>(D615/D612)*S76</f>
        <v>382180.51433435193</v>
      </c>
      <c r="E684" s="180">
        <f>(E623/E612)*SUM(C684:D684)</f>
        <v>-715.22756437219289</v>
      </c>
      <c r="F684" s="180">
        <f>(F624/F612)*S64</f>
        <v>18743.841294029087</v>
      </c>
      <c r="G684" s="180">
        <f>(G625/G612)*S77</f>
        <v>0</v>
      </c>
      <c r="H684" s="180">
        <f>(H628/H612)*S60</f>
        <v>3756.4345394589141</v>
      </c>
      <c r="I684" s="180">
        <f>(I629/I612)*S78</f>
        <v>24770.385680340729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428736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2457477</v>
      </c>
      <c r="D685" s="180">
        <f>(D615/D612)*T76</f>
        <v>256307.78725247228</v>
      </c>
      <c r="E685" s="180">
        <f>(E623/E612)*SUM(C685:D685)</f>
        <v>-1037.02965712735</v>
      </c>
      <c r="F685" s="180">
        <f>(F624/F612)*T64</f>
        <v>151534.73803593148</v>
      </c>
      <c r="G685" s="180">
        <f>(G625/G612)*T77</f>
        <v>6328.8443687773015</v>
      </c>
      <c r="H685" s="180">
        <f>(H628/H612)*T60</f>
        <v>1857.5508013893918</v>
      </c>
      <c r="I685" s="180">
        <f>(I629/I612)*T78</f>
        <v>14065.099315831769</v>
      </c>
      <c r="J685" s="180">
        <f>(J630/J612)*T79</f>
        <v>1384.265716043142</v>
      </c>
      <c r="K685" s="180">
        <f>(K644/K612)*T75</f>
        <v>223348.30097262855</v>
      </c>
      <c r="L685" s="180">
        <f>(L647/L612)*T80</f>
        <v>74038.664477013532</v>
      </c>
      <c r="M685" s="180">
        <f t="shared" si="20"/>
        <v>727828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13764596</v>
      </c>
      <c r="D686" s="180">
        <f>(D615/D612)*U76</f>
        <v>295870.70552922215</v>
      </c>
      <c r="E686" s="180">
        <f>(E623/E612)*SUM(C686:D686)</f>
        <v>-5372.9835302997299</v>
      </c>
      <c r="F686" s="180">
        <f>(F624/F612)*U64</f>
        <v>223275.97162497407</v>
      </c>
      <c r="G686" s="180">
        <f>(G625/G612)*U77</f>
        <v>0</v>
      </c>
      <c r="H686" s="180">
        <f>(H628/H612)*U60</f>
        <v>9346.1063881424379</v>
      </c>
      <c r="I686" s="180">
        <f>(I629/I612)*U78</f>
        <v>24704.506995020671</v>
      </c>
      <c r="J686" s="180">
        <f>(J630/J612)*U79</f>
        <v>21.348528790873427</v>
      </c>
      <c r="K686" s="180">
        <f>(K644/K612)*U75</f>
        <v>3736114.7981227064</v>
      </c>
      <c r="L686" s="180">
        <f>(L647/L612)*U80</f>
        <v>0</v>
      </c>
      <c r="M686" s="180">
        <f t="shared" si="20"/>
        <v>4283960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966732</v>
      </c>
      <c r="D688" s="180">
        <f>(D615/D612)*W76</f>
        <v>40822.666965424316</v>
      </c>
      <c r="E688" s="180">
        <f>(E623/E612)*SUM(C688:D688)</f>
        <v>-385.02097724487254</v>
      </c>
      <c r="F688" s="180">
        <f>(F624/F612)*W64</f>
        <v>8073.6676926930013</v>
      </c>
      <c r="G688" s="180">
        <f>(G625/G612)*W77</f>
        <v>0</v>
      </c>
      <c r="H688" s="180">
        <f>(H628/H612)*W60</f>
        <v>1171.9103223425222</v>
      </c>
      <c r="I688" s="180">
        <f>(I629/I612)*W78</f>
        <v>2865.7228114223981</v>
      </c>
      <c r="J688" s="180">
        <f>(J630/J612)*W79</f>
        <v>0</v>
      </c>
      <c r="K688" s="180">
        <f>(K644/K612)*W75</f>
        <v>697168.51135633211</v>
      </c>
      <c r="L688" s="180">
        <f>(L647/L612)*W80</f>
        <v>1440.4409431325589</v>
      </c>
      <c r="M688" s="180">
        <f t="shared" si="20"/>
        <v>751158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1681514</v>
      </c>
      <c r="D689" s="180">
        <f>(D615/D612)*X76</f>
        <v>92097.84332066121</v>
      </c>
      <c r="E689" s="180">
        <f>(E623/E612)*SUM(C689:D689)</f>
        <v>-677.75753272535303</v>
      </c>
      <c r="F689" s="180">
        <f>(F624/F612)*X64</f>
        <v>28693.583466077886</v>
      </c>
      <c r="G689" s="180">
        <f>(G625/G612)*X77</f>
        <v>0</v>
      </c>
      <c r="H689" s="180">
        <f>(H628/H612)*X60</f>
        <v>2421.6238196123486</v>
      </c>
      <c r="I689" s="180">
        <f>(I629/I612)*X78</f>
        <v>8498.3504062871107</v>
      </c>
      <c r="J689" s="180">
        <f>(J630/J612)*X79</f>
        <v>0</v>
      </c>
      <c r="K689" s="180">
        <f>(K644/K612)*X75</f>
        <v>2555565.649633802</v>
      </c>
      <c r="L689" s="180">
        <f>(L647/L612)*X80</f>
        <v>768.23516967069816</v>
      </c>
      <c r="M689" s="180">
        <f t="shared" si="20"/>
        <v>2687368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4167853</v>
      </c>
      <c r="D690" s="180">
        <f>(D615/D612)*Y76</f>
        <v>987711.06644450338</v>
      </c>
      <c r="E690" s="180">
        <f>(E623/E612)*SUM(C690:D690)</f>
        <v>-1970.1167392628729</v>
      </c>
      <c r="F690" s="180">
        <f>(F624/F612)*Y64</f>
        <v>19033.340469504499</v>
      </c>
      <c r="G690" s="180">
        <f>(G625/G612)*Y77</f>
        <v>17158.20028868513</v>
      </c>
      <c r="H690" s="180">
        <f>(H628/H612)*Y60</f>
        <v>9854.2583743863943</v>
      </c>
      <c r="I690" s="180">
        <f>(I629/I612)*Y78</f>
        <v>57116.820172487794</v>
      </c>
      <c r="J690" s="180">
        <f>(J630/J612)*Y79</f>
        <v>15358.233271815252</v>
      </c>
      <c r="K690" s="180">
        <f>(K644/K612)*Y75</f>
        <v>1454327.3867415676</v>
      </c>
      <c r="L690" s="180">
        <f>(L647/L612)*Y80</f>
        <v>15556.762185831638</v>
      </c>
      <c r="M690" s="180">
        <f t="shared" si="20"/>
        <v>2574146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3547642</v>
      </c>
      <c r="D691" s="180">
        <f>(D615/D612)*Z76</f>
        <v>665181.35488198081</v>
      </c>
      <c r="E691" s="180">
        <f>(E623/E612)*SUM(C691:D691)</f>
        <v>-1609.8633833357496</v>
      </c>
      <c r="F691" s="180">
        <f>(F624/F612)*Z64</f>
        <v>121495.18667382399</v>
      </c>
      <c r="G691" s="180">
        <f>(G625/G612)*Z77</f>
        <v>0</v>
      </c>
      <c r="H691" s="180">
        <f>(H628/H612)*Z60</f>
        <v>3549.7698560582617</v>
      </c>
      <c r="I691" s="180">
        <f>(I629/I612)*Z78</f>
        <v>39033.121052132665</v>
      </c>
      <c r="J691" s="180">
        <f>(J630/J612)*Z79</f>
        <v>2544.8801780866575</v>
      </c>
      <c r="K691" s="180">
        <f>(K644/K612)*Z75</f>
        <v>985016.12049671018</v>
      </c>
      <c r="L691" s="180">
        <f>(L647/L612)*Z80</f>
        <v>45037.786821944683</v>
      </c>
      <c r="M691" s="180">
        <f t="shared" si="20"/>
        <v>1860248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643327</v>
      </c>
      <c r="D692" s="180">
        <f>(D615/D612)*AA76</f>
        <v>29144.456148793342</v>
      </c>
      <c r="E692" s="180">
        <f>(E623/E612)*SUM(C692:D692)</f>
        <v>-256.97426224573866</v>
      </c>
      <c r="F692" s="180">
        <f>(F624/F612)*AA64</f>
        <v>22055.108470725099</v>
      </c>
      <c r="G692" s="180">
        <f>(G625/G612)*AA77</f>
        <v>0</v>
      </c>
      <c r="H692" s="180">
        <f>(H628/H612)*AA60</f>
        <v>491.13254172860883</v>
      </c>
      <c r="I692" s="180">
        <f>(I629/I612)*AA78</f>
        <v>5962.0210214649887</v>
      </c>
      <c r="J692" s="180">
        <f>(J630/J612)*AA79</f>
        <v>0</v>
      </c>
      <c r="K692" s="180">
        <f>(K644/K612)*AA75</f>
        <v>234359.17440658499</v>
      </c>
      <c r="L692" s="180">
        <f>(L647/L612)*AA80</f>
        <v>96.029396208837269</v>
      </c>
      <c r="M692" s="180">
        <f t="shared" si="20"/>
        <v>291851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13118245</v>
      </c>
      <c r="D693" s="180">
        <f>(D615/D612)*AB76</f>
        <v>274318.78877433174</v>
      </c>
      <c r="E693" s="180">
        <f>(E623/E612)*SUM(C693:D693)</f>
        <v>-5117.755062659181</v>
      </c>
      <c r="F693" s="180">
        <f>(F624/F612)*AB64</f>
        <v>899474.79407549149</v>
      </c>
      <c r="G693" s="180">
        <f>(G625/G612)*AB77</f>
        <v>0</v>
      </c>
      <c r="H693" s="180">
        <f>(H628/H612)*AB60</f>
        <v>11082.089728707915</v>
      </c>
      <c r="I693" s="180">
        <f>(I629/I612)*AB78</f>
        <v>31687.647638946517</v>
      </c>
      <c r="J693" s="180">
        <f>(J630/J612)*AB79</f>
        <v>0</v>
      </c>
      <c r="K693" s="180">
        <f>(K644/K612)*AB75</f>
        <v>4154026.753281021</v>
      </c>
      <c r="L693" s="180">
        <f>(L647/L612)*AB80</f>
        <v>0</v>
      </c>
      <c r="M693" s="180">
        <f t="shared" si="20"/>
        <v>5365472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4546261</v>
      </c>
      <c r="D694" s="180">
        <f>(D615/D612)*AC76</f>
        <v>104729.37746926205</v>
      </c>
      <c r="E694" s="180">
        <f>(E623/E612)*SUM(C694:D694)</f>
        <v>-1777.3019360657333</v>
      </c>
      <c r="F694" s="180">
        <f>(F624/F612)*AC64</f>
        <v>75941.218301094923</v>
      </c>
      <c r="G694" s="180">
        <f>(G625/G612)*AC77</f>
        <v>0</v>
      </c>
      <c r="H694" s="180">
        <f>(H628/H612)*AC60</f>
        <v>6883.1496318499585</v>
      </c>
      <c r="I694" s="180">
        <f>(I629/I612)*AC78</f>
        <v>12385.192840170364</v>
      </c>
      <c r="J694" s="180">
        <f>(J630/J612)*AC79</f>
        <v>1069.9679310663944</v>
      </c>
      <c r="K694" s="180">
        <f>(K644/K612)*AC75</f>
        <v>2011867.6471720086</v>
      </c>
      <c r="L694" s="180">
        <f>(L647/L612)*AC80</f>
        <v>0</v>
      </c>
      <c r="M694" s="180">
        <f t="shared" si="20"/>
        <v>2211099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5779808</v>
      </c>
      <c r="D696" s="180">
        <f>(D615/D612)*AE76</f>
        <v>475299.77551069518</v>
      </c>
      <c r="E696" s="180">
        <f>(E623/E612)*SUM(C696:D696)</f>
        <v>-2390.289864621087</v>
      </c>
      <c r="F696" s="180">
        <f>(F624/F612)*AE64</f>
        <v>11498.231109902114</v>
      </c>
      <c r="G696" s="180">
        <f>(G625/G612)*AE77</f>
        <v>0</v>
      </c>
      <c r="H696" s="180">
        <f>(H628/H612)*AE60</f>
        <v>13019.875054241091</v>
      </c>
      <c r="I696" s="180">
        <f>(I629/I612)*AE78</f>
        <v>33927.522939828392</v>
      </c>
      <c r="J696" s="180">
        <f>(J630/J612)*AE79</f>
        <v>1830.2127618969425</v>
      </c>
      <c r="K696" s="180">
        <f>(K644/K612)*AE75</f>
        <v>974014.21419164725</v>
      </c>
      <c r="L696" s="180">
        <f>(L647/L612)*AE80</f>
        <v>0</v>
      </c>
      <c r="M696" s="180">
        <f t="shared" si="20"/>
        <v>1507200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15190273</v>
      </c>
      <c r="D698" s="180">
        <f>(D615/D612)*AG76</f>
        <v>930375.47747888649</v>
      </c>
      <c r="E698" s="180">
        <f>(E623/E612)*SUM(C698:D698)</f>
        <v>-6160.24919949379</v>
      </c>
      <c r="F698" s="180">
        <f>(F624/F612)*AG64</f>
        <v>153294.62770206988</v>
      </c>
      <c r="G698" s="180">
        <f>(G625/G612)*AG77</f>
        <v>82503.51839631077</v>
      </c>
      <c r="H698" s="180">
        <f>(H628/H612)*AG60</f>
        <v>27629.852496058964</v>
      </c>
      <c r="I698" s="180">
        <f>(I629/I612)*AG78</f>
        <v>473041.89994065586</v>
      </c>
      <c r="J698" s="180">
        <f>(J630/J612)*AG79</f>
        <v>67350.711381537491</v>
      </c>
      <c r="K698" s="180">
        <f>(K644/K612)*AG75</f>
        <v>8137964.4622471817</v>
      </c>
      <c r="L698" s="180">
        <f>(L647/L612)*AG80</f>
        <v>793394.87147741346</v>
      </c>
      <c r="M698" s="180">
        <f t="shared" si="20"/>
        <v>10659395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2235189</v>
      </c>
      <c r="D700" s="180">
        <f>(D615/D612)*AI76</f>
        <v>625073.68041553383</v>
      </c>
      <c r="E700" s="180">
        <f>(E623/E612)*SUM(C700:D700)</f>
        <v>-1093.0038522946156</v>
      </c>
      <c r="F700" s="180">
        <f>(F624/F612)*AI64</f>
        <v>36766.181317028553</v>
      </c>
      <c r="G700" s="180">
        <f>(G625/G612)*AI77</f>
        <v>12569.788121321586</v>
      </c>
      <c r="H700" s="180">
        <f>(H628/H612)*AI60</f>
        <v>3608.12223725374</v>
      </c>
      <c r="I700" s="180">
        <f>(I629/I612)*AI78</f>
        <v>192793.97258914134</v>
      </c>
      <c r="J700" s="180">
        <f>(J630/J612)*AI79</f>
        <v>6917.7704920838978</v>
      </c>
      <c r="K700" s="180">
        <f>(K644/K612)*AI75</f>
        <v>438867.59192013991</v>
      </c>
      <c r="L700" s="180">
        <f>(L647/L612)*AI80</f>
        <v>142027.4769928703</v>
      </c>
      <c r="M700" s="180">
        <f t="shared" si="20"/>
        <v>1457532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21061790</v>
      </c>
      <c r="D701" s="180">
        <f>(D615/D612)*AJ76</f>
        <v>950259.07840282971</v>
      </c>
      <c r="E701" s="180">
        <f>(E623/E612)*SUM(C701:D701)</f>
        <v>-8411.5541570109053</v>
      </c>
      <c r="F701" s="180">
        <f>(F624/F612)*AJ64</f>
        <v>128953.69536467531</v>
      </c>
      <c r="G701" s="180">
        <f>(G625/G612)*AJ77</f>
        <v>0</v>
      </c>
      <c r="H701" s="180">
        <f>(H628/H612)*AJ60</f>
        <v>29932.340204063879</v>
      </c>
      <c r="I701" s="180">
        <f>(I629/I612)*AJ78</f>
        <v>76979.243796484414</v>
      </c>
      <c r="J701" s="180">
        <f>(J630/J612)*AJ79</f>
        <v>3404.9209093761301</v>
      </c>
      <c r="K701" s="180">
        <f>(K644/K612)*AJ75</f>
        <v>1312010.0840723317</v>
      </c>
      <c r="L701" s="180">
        <f>(L647/L612)*AJ80</f>
        <v>101695.13058515865</v>
      </c>
      <c r="M701" s="180">
        <f t="shared" si="20"/>
        <v>2594823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1817888</v>
      </c>
      <c r="D713" s="180">
        <f>(D615/D612)*AV76</f>
        <v>97783.736050624386</v>
      </c>
      <c r="E713" s="180">
        <f>(E623/E612)*SUM(C713:D713)</f>
        <v>-732.04345935494916</v>
      </c>
      <c r="F713" s="180">
        <f>(F624/F612)*AV64</f>
        <v>20202.891462223335</v>
      </c>
      <c r="G713" s="180">
        <f>(G625/G612)*AV77</f>
        <v>0</v>
      </c>
      <c r="H713" s="180">
        <f>(H628/H612)*AV60</f>
        <v>3228.8317594831315</v>
      </c>
      <c r="I713" s="180">
        <f>(I629/I612)*AV78</f>
        <v>10968.801105789178</v>
      </c>
      <c r="J713" s="180">
        <f>(J630/J612)*AV79</f>
        <v>53.710187513546636</v>
      </c>
      <c r="K713" s="180">
        <f>(K644/K612)*AV75</f>
        <v>192773.217449944</v>
      </c>
      <c r="L713" s="180">
        <f>(L647/L612)*AV80</f>
        <v>55985.137989752126</v>
      </c>
      <c r="M713" s="180">
        <f t="shared" si="20"/>
        <v>380264</v>
      </c>
      <c r="N713" s="199" t="s">
        <v>741</v>
      </c>
    </row>
    <row r="715" spans="1:83" ht="12.6" customHeight="1" x14ac:dyDescent="0.25">
      <c r="C715" s="180">
        <f>SUM(C614:C647)+SUM(C668:C713)</f>
        <v>273908774</v>
      </c>
      <c r="D715" s="180">
        <f>SUM(D616:D647)+SUM(D668:D713)</f>
        <v>22640612.000000004</v>
      </c>
      <c r="E715" s="180">
        <f>SUM(E624:E647)+SUM(E668:E713)</f>
        <v>-104709.89099155464</v>
      </c>
      <c r="F715" s="180">
        <f>SUM(F625:F648)+SUM(F668:F713)</f>
        <v>4423488.9879051279</v>
      </c>
      <c r="G715" s="180">
        <f>SUM(G626:G647)+SUM(G668:G713)</f>
        <v>3541761.949753751</v>
      </c>
      <c r="H715" s="180">
        <f>SUM(H629:H647)+SUM(H668:H713)</f>
        <v>400581.80285930895</v>
      </c>
      <c r="I715" s="180">
        <f>SUM(I630:I647)+SUM(I668:I713)</f>
        <v>3337018.9262020723</v>
      </c>
      <c r="J715" s="180">
        <f>SUM(J631:J647)+SUM(J668:J713)</f>
        <v>272196.28357515892</v>
      </c>
      <c r="K715" s="180">
        <f>SUM(K668:K713)</f>
        <v>48044823.598877698</v>
      </c>
      <c r="L715" s="180">
        <f>SUM(L668:L713)</f>
        <v>5326846.6371004125</v>
      </c>
      <c r="M715" s="180">
        <f>SUM(M668:M713)</f>
        <v>79451229</v>
      </c>
      <c r="N715" s="198" t="s">
        <v>742</v>
      </c>
    </row>
    <row r="716" spans="1:83" ht="12.6" customHeight="1" x14ac:dyDescent="0.25">
      <c r="C716" s="180">
        <f>CE71</f>
        <v>273908774</v>
      </c>
      <c r="D716" s="180">
        <f>D615</f>
        <v>22640612</v>
      </c>
      <c r="E716" s="180">
        <f>E623</f>
        <v>-104709.89099155465</v>
      </c>
      <c r="F716" s="180">
        <f>F624</f>
        <v>4423488.987905127</v>
      </c>
      <c r="G716" s="180">
        <f>G625</f>
        <v>3541761.949753751</v>
      </c>
      <c r="H716" s="180">
        <f>H628</f>
        <v>400581.80285930895</v>
      </c>
      <c r="I716" s="180">
        <f>I629</f>
        <v>3337018.9262020723</v>
      </c>
      <c r="J716" s="180">
        <f>J630</f>
        <v>272196.28357515892</v>
      </c>
      <c r="K716" s="180">
        <f>K644</f>
        <v>48044823.598877706</v>
      </c>
      <c r="L716" s="180">
        <f>L647</f>
        <v>5326846.6371004106</v>
      </c>
      <c r="M716" s="180">
        <f>C648</f>
        <v>79451229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208*2017*A</v>
      </c>
      <c r="B722" s="273">
        <f>ROUND(C165,0)</f>
        <v>10538231</v>
      </c>
      <c r="C722" s="273">
        <f>ROUND(C166,0)</f>
        <v>321405</v>
      </c>
      <c r="D722" s="273">
        <f>ROUND(C167,0)</f>
        <v>1675475</v>
      </c>
      <c r="E722" s="273">
        <f>ROUND(C168,0)</f>
        <v>17631489</v>
      </c>
      <c r="F722" s="273">
        <f>ROUND(C169,0)</f>
        <v>0</v>
      </c>
      <c r="G722" s="273">
        <f>ROUND(C170,0)</f>
        <v>4837096</v>
      </c>
      <c r="H722" s="273">
        <f>ROUND(C171+C172,0)</f>
        <v>-156490</v>
      </c>
      <c r="I722" s="273">
        <f>ROUND(C175,0)</f>
        <v>616478</v>
      </c>
      <c r="J722" s="273">
        <f>ROUND(C176,0)</f>
        <v>646368</v>
      </c>
      <c r="K722" s="273">
        <f>ROUND(C179,0)</f>
        <v>2501581</v>
      </c>
      <c r="L722" s="273">
        <f>ROUND(C180,0)</f>
        <v>373636</v>
      </c>
      <c r="M722" s="273">
        <f>ROUND(C183,0)</f>
        <v>78502</v>
      </c>
      <c r="N722" s="273">
        <f>ROUND(C184,0)</f>
        <v>11498375</v>
      </c>
      <c r="O722" s="273">
        <f>ROUND(C185,0)</f>
        <v>0</v>
      </c>
      <c r="P722" s="273">
        <f>ROUND(C188,0)</f>
        <v>0</v>
      </c>
      <c r="Q722" s="273">
        <f>ROUND(C189,0)</f>
        <v>0</v>
      </c>
      <c r="R722" s="273">
        <f>ROUND(B195,0)</f>
        <v>10204593</v>
      </c>
      <c r="S722" s="273">
        <f>ROUND(C195,0)</f>
        <v>104378</v>
      </c>
      <c r="T722" s="273">
        <f>ROUND(D195,0)</f>
        <v>0</v>
      </c>
      <c r="U722" s="273">
        <f>ROUND(B196,0)</f>
        <v>0</v>
      </c>
      <c r="V722" s="273">
        <f>ROUND(C196,0)</f>
        <v>0</v>
      </c>
      <c r="W722" s="273">
        <f>ROUND(D196,0)</f>
        <v>0</v>
      </c>
      <c r="X722" s="273">
        <f>ROUND(B197,0)</f>
        <v>247923283</v>
      </c>
      <c r="Y722" s="273">
        <f>ROUND(C197,0)</f>
        <v>2333291</v>
      </c>
      <c r="Z722" s="273">
        <f>ROUND(D197,0)</f>
        <v>5872134</v>
      </c>
      <c r="AA722" s="273">
        <f>ROUND(B198,0)</f>
        <v>0</v>
      </c>
      <c r="AB722" s="273">
        <f>ROUND(C198,0)</f>
        <v>0</v>
      </c>
      <c r="AC722" s="273">
        <f>ROUND(D198,0)</f>
        <v>0</v>
      </c>
      <c r="AD722" s="273">
        <f>ROUND(B199,0)</f>
        <v>0</v>
      </c>
      <c r="AE722" s="273">
        <f>ROUND(C199,0)</f>
        <v>0</v>
      </c>
      <c r="AF722" s="273">
        <f>ROUND(D199,0)</f>
        <v>0</v>
      </c>
      <c r="AG722" s="273">
        <f>ROUND(B200,0)</f>
        <v>84636635</v>
      </c>
      <c r="AH722" s="273">
        <f>ROUND(C200,0)</f>
        <v>8026139</v>
      </c>
      <c r="AI722" s="273">
        <f>ROUND(D200,0)</f>
        <v>4314557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0</v>
      </c>
      <c r="AN722" s="273">
        <f>ROUND(C202,0)</f>
        <v>0</v>
      </c>
      <c r="AO722" s="273">
        <f>ROUND(D202,0)</f>
        <v>0</v>
      </c>
      <c r="AP722" s="273">
        <f>ROUND(B203,0)</f>
        <v>535413</v>
      </c>
      <c r="AQ722" s="273">
        <f>ROUND(C203,0)</f>
        <v>10818421</v>
      </c>
      <c r="AR722" s="273">
        <f>ROUND(D203,0)</f>
        <v>10417480</v>
      </c>
      <c r="AS722" s="273"/>
      <c r="AT722" s="273"/>
      <c r="AU722" s="273"/>
      <c r="AV722" s="273">
        <f>ROUND(B209,0)</f>
        <v>13734</v>
      </c>
      <c r="AW722" s="273">
        <f>ROUND(C209,0)</f>
        <v>7365</v>
      </c>
      <c r="AX722" s="273">
        <f>ROUND(D209,0)</f>
        <v>0</v>
      </c>
      <c r="AY722" s="273">
        <f>ROUND(B210,0)</f>
        <v>103947837</v>
      </c>
      <c r="AZ722" s="273">
        <f>ROUND(C210,0)</f>
        <v>7575424</v>
      </c>
      <c r="BA722" s="273">
        <f>ROUND(D210,0)</f>
        <v>4845076</v>
      </c>
      <c r="BB722" s="273">
        <f>ROUND(B211,0)</f>
        <v>0</v>
      </c>
      <c r="BC722" s="273">
        <f>ROUND(C211,0)</f>
        <v>0</v>
      </c>
      <c r="BD722" s="273">
        <f>ROUND(D211,0)</f>
        <v>0</v>
      </c>
      <c r="BE722" s="273">
        <f>ROUND(B212,0)</f>
        <v>0</v>
      </c>
      <c r="BF722" s="273">
        <f>ROUND(C212,0)</f>
        <v>0</v>
      </c>
      <c r="BG722" s="273">
        <f>ROUND(D212,0)</f>
        <v>0</v>
      </c>
      <c r="BH722" s="273">
        <f>ROUND(B213,0)</f>
        <v>63050191</v>
      </c>
      <c r="BI722" s="273">
        <f>ROUND(C213,0)</f>
        <v>6031337</v>
      </c>
      <c r="BJ722" s="273">
        <f>ROUND(D213,0)</f>
        <v>4272620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0</v>
      </c>
      <c r="BO722" s="273">
        <f>ROUND(C215,0)</f>
        <v>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276469388</v>
      </c>
      <c r="BU722" s="273">
        <f>ROUND(C224,0)</f>
        <v>161141162</v>
      </c>
      <c r="BV722" s="273">
        <f>ROUND(C225,0)</f>
        <v>0</v>
      </c>
      <c r="BW722" s="273">
        <f>ROUND(C226,0)</f>
        <v>0</v>
      </c>
      <c r="BX722" s="273">
        <f>ROUND(C227,0)</f>
        <v>0</v>
      </c>
      <c r="BY722" s="273">
        <f>ROUND(C228,0)</f>
        <v>116280308</v>
      </c>
      <c r="BZ722" s="273">
        <f>ROUND(C231,0)</f>
        <v>0</v>
      </c>
      <c r="CA722" s="273">
        <f>ROUND(C233,0)</f>
        <v>7657075</v>
      </c>
      <c r="CB722" s="273">
        <f>ROUND(C234,0)</f>
        <v>13196903</v>
      </c>
      <c r="CC722" s="273">
        <f>ROUND(C238+C239,0)</f>
        <v>0</v>
      </c>
      <c r="CD722" s="273">
        <f>D221</f>
        <v>-30232</v>
      </c>
      <c r="CE722" s="273"/>
    </row>
    <row r="723" spans="1:84" ht="12.6" customHeight="1" x14ac:dyDescent="0.2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" customHeight="1" x14ac:dyDescent="0.2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208*2017*A</v>
      </c>
      <c r="B726" s="273">
        <f>ROUND(C111,0)</f>
        <v>15297</v>
      </c>
      <c r="C726" s="273">
        <f>ROUND(C112,0)</f>
        <v>0</v>
      </c>
      <c r="D726" s="273">
        <f>ROUND(C113,0)</f>
        <v>0</v>
      </c>
      <c r="E726" s="273">
        <f>ROUND(C114,0)</f>
        <v>3415</v>
      </c>
      <c r="F726" s="273">
        <f>ROUND(D111,0)</f>
        <v>58857</v>
      </c>
      <c r="G726" s="273">
        <f>ROUND(D112,0)</f>
        <v>0</v>
      </c>
      <c r="H726" s="273">
        <f>ROUND(D113,0)</f>
        <v>0</v>
      </c>
      <c r="I726" s="273">
        <f>ROUND(D114,0)</f>
        <v>6139</v>
      </c>
      <c r="J726" s="273">
        <f>ROUND(C116,0)</f>
        <v>55</v>
      </c>
      <c r="K726" s="273">
        <f>ROUND(C117,0)</f>
        <v>0</v>
      </c>
      <c r="L726" s="273">
        <f>ROUND(C118,0)</f>
        <v>112</v>
      </c>
      <c r="M726" s="273">
        <f>ROUND(C119,0)</f>
        <v>0</v>
      </c>
      <c r="N726" s="273">
        <f>ROUND(C120,0)</f>
        <v>46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0</v>
      </c>
      <c r="V726" s="273">
        <f>ROUND(C128,0)</f>
        <v>220</v>
      </c>
      <c r="W726" s="273">
        <f>ROUND(C129,0)</f>
        <v>0</v>
      </c>
      <c r="X726" s="273">
        <f>ROUND(B138,0)</f>
        <v>6216</v>
      </c>
      <c r="Y726" s="273">
        <f>ROUND(B139,0)</f>
        <v>28085</v>
      </c>
      <c r="Z726" s="273">
        <f>ROUND(B140,0)</f>
        <v>85595</v>
      </c>
      <c r="AA726" s="273">
        <f>ROUND(B141,0)</f>
        <v>255625510</v>
      </c>
      <c r="AB726" s="273">
        <f>ROUND(B142,0)</f>
        <v>124177884</v>
      </c>
      <c r="AC726" s="273">
        <f>ROUND(C138,0)</f>
        <v>3718</v>
      </c>
      <c r="AD726" s="273">
        <f>ROUND(C139,0)</f>
        <v>14142</v>
      </c>
      <c r="AE726" s="273">
        <f>ROUND(C140,0)</f>
        <v>68949</v>
      </c>
      <c r="AF726" s="273">
        <f>ROUND(C141,0)</f>
        <v>104358644</v>
      </c>
      <c r="AG726" s="273">
        <f>ROUND(C142,0)</f>
        <v>103412064</v>
      </c>
      <c r="AH726" s="273">
        <f>ROUND(D138,0)</f>
        <v>5363</v>
      </c>
      <c r="AI726" s="273">
        <f>ROUND(D139,0)</f>
        <v>16630</v>
      </c>
      <c r="AJ726" s="273">
        <f>ROUND(D140,0)</f>
        <v>87873</v>
      </c>
      <c r="AK726" s="273">
        <f>ROUND(D141,0)</f>
        <v>142744403</v>
      </c>
      <c r="AL726" s="273">
        <f>ROUND(D142,0)</f>
        <v>153732113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" customHeight="1" x14ac:dyDescent="0.2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" customHeight="1" x14ac:dyDescent="0.2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208*2017*A</v>
      </c>
      <c r="B730" s="273">
        <f>ROUND(C250,0)</f>
        <v>147000</v>
      </c>
      <c r="C730" s="273">
        <f>ROUND(C251,0)</f>
        <v>0</v>
      </c>
      <c r="D730" s="273">
        <f>ROUND(C252,0)</f>
        <v>112861000</v>
      </c>
      <c r="E730" s="273">
        <f>ROUND(C253,0)</f>
        <v>74530000</v>
      </c>
      <c r="F730" s="273">
        <f>ROUND(C254,0)</f>
        <v>-45000</v>
      </c>
      <c r="G730" s="273">
        <f>ROUND(C255,0)</f>
        <v>3575000</v>
      </c>
      <c r="H730" s="273">
        <f>ROUND(C256,0)</f>
        <v>0</v>
      </c>
      <c r="I730" s="273">
        <f>ROUND(C257,0)</f>
        <v>1956000</v>
      </c>
      <c r="J730" s="273">
        <f>ROUND(C258,0)</f>
        <v>928000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10309000</v>
      </c>
      <c r="P730" s="273">
        <f>ROUND(C268,0)</f>
        <v>0</v>
      </c>
      <c r="Q730" s="273">
        <f>ROUND(C269,0)</f>
        <v>244385000</v>
      </c>
      <c r="R730" s="273">
        <f>ROUND(C270,0)</f>
        <v>0</v>
      </c>
      <c r="S730" s="273">
        <f>ROUND(C271,0)</f>
        <v>0</v>
      </c>
      <c r="T730" s="273">
        <f>ROUND(C272,0)</f>
        <v>88348000</v>
      </c>
      <c r="U730" s="273">
        <f>ROUND(C273,0)</f>
        <v>0</v>
      </c>
      <c r="V730" s="273">
        <f>ROUND(C274,0)</f>
        <v>936000</v>
      </c>
      <c r="W730" s="273">
        <f>ROUND(C275,0)</f>
        <v>0</v>
      </c>
      <c r="X730" s="273">
        <f>ROUND(C276,0)</f>
        <v>171508000</v>
      </c>
      <c r="Y730" s="273">
        <f>ROUND(C279,0)</f>
        <v>3203000</v>
      </c>
      <c r="Z730" s="273">
        <f>ROUND(C280,0)</f>
        <v>0</v>
      </c>
      <c r="AA730" s="273">
        <f>ROUND(C281,0)</f>
        <v>190680000</v>
      </c>
      <c r="AB730" s="273">
        <f>ROUND(C282,0)</f>
        <v>0</v>
      </c>
      <c r="AC730" s="273">
        <f>ROUND(C286,0)</f>
        <v>0</v>
      </c>
      <c r="AD730" s="273">
        <f>ROUND(C287,0)</f>
        <v>0</v>
      </c>
      <c r="AE730" s="273">
        <f>ROUND(C288,0)</f>
        <v>0</v>
      </c>
      <c r="AF730" s="273">
        <f>ROUND(C289,0)</f>
        <v>0</v>
      </c>
      <c r="AG730" s="273">
        <f>ROUND(C304,0)</f>
        <v>0</v>
      </c>
      <c r="AH730" s="273">
        <f>ROUND(C305,0)</f>
        <v>5515000</v>
      </c>
      <c r="AI730" s="273">
        <f>ROUND(C306,0)</f>
        <v>19367000</v>
      </c>
      <c r="AJ730" s="273">
        <f>ROUND(C307,0)</f>
        <v>0</v>
      </c>
      <c r="AK730" s="273">
        <f>ROUND(C308,0)</f>
        <v>0</v>
      </c>
      <c r="AL730" s="273">
        <f>ROUND(C309,0)</f>
        <v>0</v>
      </c>
      <c r="AM730" s="273">
        <f>ROUND(C310,0)</f>
        <v>0</v>
      </c>
      <c r="AN730" s="273">
        <f>ROUND(C311,0)</f>
        <v>0</v>
      </c>
      <c r="AO730" s="273">
        <f>ROUND(C312,0)</f>
        <v>9000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0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0</v>
      </c>
      <c r="AX730" s="273">
        <f>ROUND(C325,0)</f>
        <v>0</v>
      </c>
      <c r="AY730" s="273">
        <f>ROUND(C326,0)</f>
        <v>0</v>
      </c>
      <c r="AZ730" s="273">
        <f>ROUND(C327,0)</f>
        <v>12536000</v>
      </c>
      <c r="BA730" s="273">
        <f>ROUND(C328,0)</f>
        <v>0</v>
      </c>
      <c r="BB730" s="273">
        <f>ROUND(C332,0)</f>
        <v>373818000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1824.15</v>
      </c>
      <c r="BJ730" s="273">
        <f>ROUND(C359,0)</f>
        <v>502728558</v>
      </c>
      <c r="BK730" s="273">
        <f>ROUND(C360,0)</f>
        <v>381322061</v>
      </c>
      <c r="BL730" s="273">
        <f>ROUND(C364,0)</f>
        <v>553890858</v>
      </c>
      <c r="BM730" s="273">
        <f>ROUND(C365,0)</f>
        <v>20853978</v>
      </c>
      <c r="BN730" s="273">
        <f>ROUND(C366,0)</f>
        <v>0</v>
      </c>
      <c r="BO730" s="273">
        <f>ROUND(C370,0)</f>
        <v>6515917</v>
      </c>
      <c r="BP730" s="273">
        <f>ROUND(C371,0)</f>
        <v>0</v>
      </c>
      <c r="BQ730" s="273">
        <f>ROUND(C378,0)</f>
        <v>154414421</v>
      </c>
      <c r="BR730" s="273">
        <f>ROUND(C379,0)</f>
        <v>34847206</v>
      </c>
      <c r="BS730" s="273">
        <f>ROUND(C380,0)</f>
        <v>4782004</v>
      </c>
      <c r="BT730" s="273">
        <f>ROUND(C381,0)</f>
        <v>41586651</v>
      </c>
      <c r="BU730" s="273">
        <f>ROUND(C382,0)</f>
        <v>2101026</v>
      </c>
      <c r="BV730" s="273">
        <f>ROUND(C383,0)</f>
        <v>15417961</v>
      </c>
      <c r="BW730" s="273">
        <f>ROUND(C384,0)</f>
        <v>12937849</v>
      </c>
      <c r="BX730" s="273">
        <f>ROUND(C385,0)</f>
        <v>616478</v>
      </c>
      <c r="BY730" s="273">
        <f>ROUND(C386,0)</f>
        <v>2875216</v>
      </c>
      <c r="BZ730" s="273">
        <f>ROUND(C387,0)</f>
        <v>11576877</v>
      </c>
      <c r="CA730" s="273">
        <f>ROUND(C388,0)</f>
        <v>0</v>
      </c>
      <c r="CB730" s="273">
        <f>C363</f>
        <v>-30232</v>
      </c>
      <c r="CC730" s="273">
        <f>ROUND(C389,0)</f>
        <v>3342971</v>
      </c>
      <c r="CD730" s="273">
        <f>ROUND(C392,0)</f>
        <v>7080176</v>
      </c>
      <c r="CE730" s="273">
        <f>ROUND(C394,0)</f>
        <v>0</v>
      </c>
      <c r="CF730" s="201">
        <f>ROUND(C395,0)</f>
        <v>0</v>
      </c>
    </row>
    <row r="731" spans="1:84" ht="12.6" customHeight="1" x14ac:dyDescent="0.2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" customHeight="1" x14ac:dyDescent="0.2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208*2017*6010*A</v>
      </c>
      <c r="B734" s="273">
        <f>ROUND(C59,0)</f>
        <v>12628</v>
      </c>
      <c r="C734" s="273">
        <f>ROUND(C60,2)</f>
        <v>110.98</v>
      </c>
      <c r="D734" s="273">
        <f>ROUND(C61,0)</f>
        <v>12041478</v>
      </c>
      <c r="E734" s="273">
        <f>ROUND(C62,0)</f>
        <v>2408565</v>
      </c>
      <c r="F734" s="273">
        <f>ROUND(C63,0)</f>
        <v>651634</v>
      </c>
      <c r="G734" s="273">
        <f>ROUND(C64,0)</f>
        <v>1440583</v>
      </c>
      <c r="H734" s="273">
        <f>ROUND(C65,0)</f>
        <v>1040</v>
      </c>
      <c r="I734" s="273">
        <f>ROUND(C66,0)</f>
        <v>268145</v>
      </c>
      <c r="J734" s="273">
        <f>ROUND(C67,0)</f>
        <v>408977</v>
      </c>
      <c r="K734" s="273">
        <f>ROUND(C68,0)</f>
        <v>0</v>
      </c>
      <c r="L734" s="273">
        <f>ROUND(C69,0)</f>
        <v>335936</v>
      </c>
      <c r="M734" s="273">
        <f>ROUND(C70,0)</f>
        <v>0</v>
      </c>
      <c r="N734" s="273">
        <f>ROUND(C75,0)</f>
        <v>68703732</v>
      </c>
      <c r="O734" s="273">
        <f>ROUND(C73,0)</f>
        <v>68382781</v>
      </c>
      <c r="P734" s="273">
        <f>IF(C76&gt;0,ROUND(C76,0),0)</f>
        <v>36803</v>
      </c>
      <c r="Q734" s="273">
        <f>IF(C77&gt;0,ROUND(C77,0),0)</f>
        <v>25929</v>
      </c>
      <c r="R734" s="273">
        <f>IF(C78&gt;0,ROUND(C78,0),0)</f>
        <v>13251</v>
      </c>
      <c r="S734" s="273">
        <f>IF(C79&gt;0,ROUND(C79,0),0)</f>
        <v>140984</v>
      </c>
      <c r="T734" s="273">
        <f>IF(C80&gt;0,ROUND(C80,2),0)</f>
        <v>105.5</v>
      </c>
      <c r="U734" s="273"/>
      <c r="V734" s="273"/>
      <c r="W734" s="273"/>
      <c r="X734" s="273"/>
      <c r="Y734" s="273">
        <f>IF(M668&lt;&gt;0,ROUND(M668,0),0)</f>
        <v>7090057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" customHeight="1" x14ac:dyDescent="0.25">
      <c r="A735" s="209" t="str">
        <f>RIGHT($C$83,3)&amp;"*"&amp;RIGHT($C$82,4)&amp;"*"&amp;D$55&amp;"*"&amp;"A"</f>
        <v>208*2017*6030*A</v>
      </c>
      <c r="B735" s="273">
        <f>ROUND(D59,0)</f>
        <v>15688</v>
      </c>
      <c r="C735" s="275">
        <f>ROUND(D60,2)</f>
        <v>99.38</v>
      </c>
      <c r="D735" s="273">
        <f>ROUND(D61,0)</f>
        <v>8549827</v>
      </c>
      <c r="E735" s="273">
        <f>ROUND(D62,0)</f>
        <v>1717843</v>
      </c>
      <c r="F735" s="273">
        <f>ROUND(D63,0)</f>
        <v>0</v>
      </c>
      <c r="G735" s="273">
        <f>ROUND(D64,0)</f>
        <v>761337</v>
      </c>
      <c r="H735" s="273">
        <f>ROUND(D65,0)</f>
        <v>560</v>
      </c>
      <c r="I735" s="273">
        <f>ROUND(D66,0)</f>
        <v>191933</v>
      </c>
      <c r="J735" s="273">
        <f>ROUND(D67,0)</f>
        <v>320915</v>
      </c>
      <c r="K735" s="273">
        <f>ROUND(D68,0)</f>
        <v>0</v>
      </c>
      <c r="L735" s="273">
        <f>ROUND(D69,0)</f>
        <v>124935</v>
      </c>
      <c r="M735" s="273">
        <f>ROUND(D70,0)</f>
        <v>0</v>
      </c>
      <c r="N735" s="273">
        <f>ROUND(D75,0)</f>
        <v>56643390</v>
      </c>
      <c r="O735" s="273">
        <f>ROUND(D73,0)</f>
        <v>53605792</v>
      </c>
      <c r="P735" s="273">
        <f>IF(D76&gt;0,ROUND(D76,0),0)</f>
        <v>44751</v>
      </c>
      <c r="Q735" s="273">
        <f>IF(D77&gt;0,ROUND(D77,0),0)</f>
        <v>42905</v>
      </c>
      <c r="R735" s="273">
        <f>IF(D78&gt;0,ROUND(D78,0),0)</f>
        <v>11256</v>
      </c>
      <c r="S735" s="273">
        <f>IF(D79&gt;0,ROUND(D79,0),0)</f>
        <v>189380</v>
      </c>
      <c r="T735" s="275">
        <f>IF(D80&gt;0,ROUND(D80,2),0)</f>
        <v>72.59</v>
      </c>
      <c r="U735" s="273"/>
      <c r="V735" s="274"/>
      <c r="W735" s="273"/>
      <c r="X735" s="273"/>
      <c r="Y735" s="273">
        <f t="shared" ref="Y735:Y779" si="21">IF(M669&lt;&gt;0,ROUND(M669,0),0)</f>
        <v>6556782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" customHeight="1" x14ac:dyDescent="0.25">
      <c r="A736" s="209" t="str">
        <f>RIGHT($C$83,3)&amp;"*"&amp;RIGHT($C$82,4)&amp;"*"&amp;E$55&amp;"*"&amp;"A"</f>
        <v>208*2017*6070*A</v>
      </c>
      <c r="B736" s="273">
        <f>ROUND(E59,0)</f>
        <v>19394</v>
      </c>
      <c r="C736" s="275">
        <f>ROUND(E60,2)</f>
        <v>146.57</v>
      </c>
      <c r="D736" s="273">
        <f>ROUND(E61,0)</f>
        <v>18084839</v>
      </c>
      <c r="E736" s="273">
        <f>ROUND(E62,0)</f>
        <v>4669549</v>
      </c>
      <c r="F736" s="273">
        <f>ROUND(E63,0)</f>
        <v>11720</v>
      </c>
      <c r="G736" s="273">
        <f>ROUND(E64,0)</f>
        <v>988629</v>
      </c>
      <c r="H736" s="273">
        <f>ROUND(E65,0)</f>
        <v>1980</v>
      </c>
      <c r="I736" s="273">
        <f>ROUND(E66,0)</f>
        <v>126909</v>
      </c>
      <c r="J736" s="273">
        <f>ROUND(E67,0)</f>
        <v>185690</v>
      </c>
      <c r="K736" s="273">
        <f>ROUND(E68,0)</f>
        <v>0</v>
      </c>
      <c r="L736" s="273">
        <f>ROUND(E69,0)</f>
        <v>278110</v>
      </c>
      <c r="M736" s="273">
        <f>ROUND(E70,0)</f>
        <v>250000</v>
      </c>
      <c r="N736" s="273">
        <f>ROUND(E75,0)</f>
        <v>61083899</v>
      </c>
      <c r="O736" s="273">
        <f>ROUND(E73,0)</f>
        <v>46073195</v>
      </c>
      <c r="P736" s="273">
        <f>IF(E76&gt;0,ROUND(E76,0),0)</f>
        <v>60565</v>
      </c>
      <c r="Q736" s="273">
        <f>IF(E77&gt;0,ROUND(E77,0),0)</f>
        <v>89170</v>
      </c>
      <c r="R736" s="273">
        <f>IF(E78&gt;0,ROUND(E78,0),0)</f>
        <v>18030</v>
      </c>
      <c r="S736" s="273">
        <f>IF(E79&gt;0,ROUND(E79,0),0)</f>
        <v>238046</v>
      </c>
      <c r="T736" s="275">
        <f>IF(E80&gt;0,ROUND(E80,2),0)</f>
        <v>90.17</v>
      </c>
      <c r="U736" s="273"/>
      <c r="V736" s="274"/>
      <c r="W736" s="273"/>
      <c r="X736" s="273"/>
      <c r="Y736" s="273">
        <f t="shared" si="21"/>
        <v>8580906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" customHeight="1" x14ac:dyDescent="0.25">
      <c r="A737" s="209" t="str">
        <f>RIGHT($C$83,3)&amp;"*"&amp;RIGHT($C$82,4)&amp;"*"&amp;F$55&amp;"*"&amp;"A"</f>
        <v>208*2017*6100*A</v>
      </c>
      <c r="B737" s="273">
        <f>ROUND(F59,0)</f>
        <v>10430</v>
      </c>
      <c r="C737" s="275">
        <f>ROUND(F60,2)</f>
        <v>135.69999999999999</v>
      </c>
      <c r="D737" s="273">
        <f>ROUND(F61,0)</f>
        <v>14576293</v>
      </c>
      <c r="E737" s="273">
        <f>ROUND(F62,0)</f>
        <v>3176026</v>
      </c>
      <c r="F737" s="273">
        <f>ROUND(F63,0)</f>
        <v>0</v>
      </c>
      <c r="G737" s="273">
        <f>ROUND(F64,0)</f>
        <v>1639817</v>
      </c>
      <c r="H737" s="273">
        <f>ROUND(F65,0)</f>
        <v>480</v>
      </c>
      <c r="I737" s="273">
        <f>ROUND(F66,0)</f>
        <v>25200</v>
      </c>
      <c r="J737" s="273">
        <f>ROUND(F67,0)</f>
        <v>630286</v>
      </c>
      <c r="K737" s="273">
        <f>ROUND(F68,0)</f>
        <v>0</v>
      </c>
      <c r="L737" s="273">
        <f>ROUND(F69,0)</f>
        <v>42078</v>
      </c>
      <c r="M737" s="273">
        <f>ROUND(F70,0)</f>
        <v>16200</v>
      </c>
      <c r="N737" s="273">
        <f>ROUND(F75,0)</f>
        <v>69637249</v>
      </c>
      <c r="O737" s="273">
        <f>ROUND(F73,0)</f>
        <v>63832612</v>
      </c>
      <c r="P737" s="273">
        <f>IF(F76&gt;0,ROUND(F76,0),0)</f>
        <v>48658</v>
      </c>
      <c r="Q737" s="273">
        <f>IF(F77&gt;0,ROUND(F77,0),0)</f>
        <v>36716</v>
      </c>
      <c r="R737" s="273">
        <f>IF(F78&gt;0,ROUND(F78,0),0)</f>
        <v>18346</v>
      </c>
      <c r="S737" s="273">
        <f>IF(F79&gt;0,ROUND(F79,0),0)</f>
        <v>298258</v>
      </c>
      <c r="T737" s="275">
        <f>IF(F80&gt;0,ROUND(F80,2),0)</f>
        <v>111.83</v>
      </c>
      <c r="U737" s="273"/>
      <c r="V737" s="274"/>
      <c r="W737" s="273"/>
      <c r="X737" s="273"/>
      <c r="Y737" s="273">
        <f t="shared" si="21"/>
        <v>8015526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" customHeight="1" x14ac:dyDescent="0.25">
      <c r="A738" s="209" t="str">
        <f>RIGHT($C$83,3)&amp;"*"&amp;RIGHT($C$82,4)&amp;"*"&amp;G$55&amp;"*"&amp;"A"</f>
        <v>208*2017*6120*A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" customHeight="1" x14ac:dyDescent="0.25">
      <c r="A739" s="209" t="str">
        <f>RIGHT($C$83,3)&amp;"*"&amp;RIGHT($C$82,4)&amp;"*"&amp;H$55&amp;"*"&amp;"A"</f>
        <v>208*2017*6140*A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" customHeight="1" x14ac:dyDescent="0.25">
      <c r="A740" s="209" t="str">
        <f>RIGHT($C$83,3)&amp;"*"&amp;RIGHT($C$82,4)&amp;"*"&amp;I$55&amp;"*"&amp;"A"</f>
        <v>208*2017*6150*A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" customHeight="1" x14ac:dyDescent="0.25">
      <c r="A741" s="209" t="str">
        <f>RIGHT($C$83,3)&amp;"*"&amp;RIGHT($C$82,4)&amp;"*"&amp;J$55&amp;"*"&amp;"A"</f>
        <v>208*2017*6170*A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" customHeight="1" x14ac:dyDescent="0.25">
      <c r="A742" s="209" t="str">
        <f>RIGHT($C$83,3)&amp;"*"&amp;RIGHT($C$82,4)&amp;"*"&amp;K$55&amp;"*"&amp;"A"</f>
        <v>208*2017*6200*A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" customHeight="1" x14ac:dyDescent="0.25">
      <c r="A743" s="209" t="str">
        <f>RIGHT($C$83,3)&amp;"*"&amp;RIGHT($C$82,4)&amp;"*"&amp;L$55&amp;"*"&amp;"A"</f>
        <v>208*2017*6210*A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" customHeight="1" x14ac:dyDescent="0.25">
      <c r="A744" s="209" t="str">
        <f>RIGHT($C$83,3)&amp;"*"&amp;RIGHT($C$82,4)&amp;"*"&amp;M$55&amp;"*"&amp;"A"</f>
        <v>208*2017*6330*A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" customHeight="1" x14ac:dyDescent="0.25">
      <c r="A745" s="209" t="str">
        <f>RIGHT($C$83,3)&amp;"*"&amp;RIGHT($C$82,4)&amp;"*"&amp;N$55&amp;"*"&amp;"A"</f>
        <v>208*2017*6400*A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" customHeight="1" x14ac:dyDescent="0.25">
      <c r="A746" s="209" t="str">
        <f>RIGHT($C$83,3)&amp;"*"&amp;RIGHT($C$82,4)&amp;"*"&amp;O$55&amp;"*"&amp;"A"</f>
        <v>208*2017*7010*A</v>
      </c>
      <c r="B746" s="273">
        <f>ROUND(O59,0)</f>
        <v>0</v>
      </c>
      <c r="C746" s="275">
        <f>ROUND(O60,2)</f>
        <v>0</v>
      </c>
      <c r="D746" s="273">
        <f>ROUND(O61,0)</f>
        <v>0</v>
      </c>
      <c r="E746" s="273">
        <f>ROUND(O62,0)</f>
        <v>0</v>
      </c>
      <c r="F746" s="273">
        <f>ROUND(O63,0)</f>
        <v>0</v>
      </c>
      <c r="G746" s="273">
        <f>ROUND(O64,0)</f>
        <v>0</v>
      </c>
      <c r="H746" s="273">
        <f>ROUND(O65,0)</f>
        <v>0</v>
      </c>
      <c r="I746" s="273">
        <f>ROUND(O66,0)</f>
        <v>0</v>
      </c>
      <c r="J746" s="273">
        <f>ROUND(O67,0)</f>
        <v>0</v>
      </c>
      <c r="K746" s="273">
        <f>ROUND(O68,0)</f>
        <v>0</v>
      </c>
      <c r="L746" s="273">
        <f>ROUND(O69,0)</f>
        <v>0</v>
      </c>
      <c r="M746" s="273">
        <f>ROUND(O70,0)</f>
        <v>0</v>
      </c>
      <c r="N746" s="273">
        <f>ROUND(O75,0)</f>
        <v>0</v>
      </c>
      <c r="O746" s="273">
        <f>ROUND(O73,0)</f>
        <v>0</v>
      </c>
      <c r="P746" s="273">
        <f>IF(O76&gt;0,ROUND(O76,0),0)</f>
        <v>0</v>
      </c>
      <c r="Q746" s="273">
        <f>IF(O77&gt;0,ROUND(O77,0),0)</f>
        <v>0</v>
      </c>
      <c r="R746" s="273">
        <f>IF(O78&gt;0,ROUND(O78,0),0)</f>
        <v>0</v>
      </c>
      <c r="S746" s="273">
        <f>IF(O79&gt;0,ROUND(O79,0),0)</f>
        <v>0</v>
      </c>
      <c r="T746" s="275">
        <f>IF(O80&gt;0,ROUND(O80,2),0)</f>
        <v>0</v>
      </c>
      <c r="U746" s="273"/>
      <c r="V746" s="274"/>
      <c r="W746" s="273"/>
      <c r="X746" s="273"/>
      <c r="Y746" s="273">
        <f t="shared" si="21"/>
        <v>0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" customHeight="1" x14ac:dyDescent="0.25">
      <c r="A747" s="209" t="str">
        <f>RIGHT($C$83,3)&amp;"*"&amp;RIGHT($C$82,4)&amp;"*"&amp;P$55&amp;"*"&amp;"A"</f>
        <v>208*2017*7020*A</v>
      </c>
      <c r="B747" s="273">
        <f>ROUND(P59,0)</f>
        <v>703020</v>
      </c>
      <c r="C747" s="275">
        <f>ROUND(P60,2)</f>
        <v>74.48</v>
      </c>
      <c r="D747" s="273">
        <f>ROUND(P61,0)</f>
        <v>6622377</v>
      </c>
      <c r="E747" s="273">
        <f>ROUND(P62,0)</f>
        <v>1560265</v>
      </c>
      <c r="F747" s="273">
        <f>ROUND(P63,0)</f>
        <v>0</v>
      </c>
      <c r="G747" s="273">
        <f>ROUND(P64,0)</f>
        <v>15077650</v>
      </c>
      <c r="H747" s="273">
        <f>ROUND(P65,0)</f>
        <v>1640</v>
      </c>
      <c r="I747" s="273">
        <f>ROUND(P66,0)</f>
        <v>395830</v>
      </c>
      <c r="J747" s="273">
        <f>ROUND(P67,0)</f>
        <v>1775852</v>
      </c>
      <c r="K747" s="273">
        <f>ROUND(P68,0)</f>
        <v>0</v>
      </c>
      <c r="L747" s="273">
        <f>ROUND(P69,0)</f>
        <v>53755</v>
      </c>
      <c r="M747" s="273">
        <f>ROUND(P70,0)</f>
        <v>0</v>
      </c>
      <c r="N747" s="273">
        <f>ROUND(P75,0)</f>
        <v>94855177</v>
      </c>
      <c r="O747" s="273">
        <f>ROUND(P73,0)</f>
        <v>53322223</v>
      </c>
      <c r="P747" s="273">
        <f>IF(P76&gt;0,ROUND(P76,0),0)</f>
        <v>53561</v>
      </c>
      <c r="Q747" s="273">
        <f>IF(P77&gt;0,ROUND(P77,0),0)</f>
        <v>0</v>
      </c>
      <c r="R747" s="273">
        <f>IF(P78&gt;0,ROUND(P78,0),0)</f>
        <v>2667</v>
      </c>
      <c r="S747" s="273">
        <f>IF(P79&gt;0,ROUND(P79,0),0)</f>
        <v>134631</v>
      </c>
      <c r="T747" s="275">
        <f>IF(P80&gt;0,ROUND(P80,2),0)</f>
        <v>34.880000000000003</v>
      </c>
      <c r="U747" s="273"/>
      <c r="V747" s="274"/>
      <c r="W747" s="273"/>
      <c r="X747" s="273"/>
      <c r="Y747" s="273">
        <f t="shared" si="21"/>
        <v>9044980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" customHeight="1" x14ac:dyDescent="0.25">
      <c r="A748" s="209" t="str">
        <f>RIGHT($C$83,3)&amp;"*"&amp;RIGHT($C$82,4)&amp;"*"&amp;Q$55&amp;"*"&amp;"A"</f>
        <v>208*2017*7030*A</v>
      </c>
      <c r="B748" s="273">
        <f>ROUND(Q59,0)</f>
        <v>435060</v>
      </c>
      <c r="C748" s="275">
        <f>ROUND(Q60,2)</f>
        <v>13.1</v>
      </c>
      <c r="D748" s="273">
        <f>ROUND(Q61,0)</f>
        <v>1450376</v>
      </c>
      <c r="E748" s="273">
        <f>ROUND(Q62,0)</f>
        <v>288950</v>
      </c>
      <c r="F748" s="273">
        <f>ROUND(Q63,0)</f>
        <v>0</v>
      </c>
      <c r="G748" s="273">
        <f>ROUND(Q64,0)</f>
        <v>55126</v>
      </c>
      <c r="H748" s="273">
        <f>ROUND(Q65,0)</f>
        <v>480</v>
      </c>
      <c r="I748" s="273">
        <f>ROUND(Q66,0)</f>
        <v>0</v>
      </c>
      <c r="J748" s="273">
        <f>ROUND(Q67,0)</f>
        <v>9051</v>
      </c>
      <c r="K748" s="273">
        <f>ROUND(Q68,0)</f>
        <v>0</v>
      </c>
      <c r="L748" s="273">
        <f>ROUND(Q69,0)</f>
        <v>632</v>
      </c>
      <c r="M748" s="273">
        <f>ROUND(Q70,0)</f>
        <v>0</v>
      </c>
      <c r="N748" s="273">
        <f>ROUND(Q75,0)</f>
        <v>12704070</v>
      </c>
      <c r="O748" s="273">
        <f>ROUND(Q73,0)</f>
        <v>6811409</v>
      </c>
      <c r="P748" s="273">
        <f>IF(Q76&gt;0,ROUND(Q76,0),0)</f>
        <v>8299</v>
      </c>
      <c r="Q748" s="273">
        <f>IF(Q77&gt;0,ROUND(Q77,0),0)</f>
        <v>0</v>
      </c>
      <c r="R748" s="273">
        <f>IF(Q78&gt;0,ROUND(Q78,0),0)</f>
        <v>788</v>
      </c>
      <c r="S748" s="273">
        <f>IF(Q79&gt;0,ROUND(Q79,0),0)</f>
        <v>14924</v>
      </c>
      <c r="T748" s="275">
        <f>IF(Q80&gt;0,ROUND(Q80,2),0)</f>
        <v>11.65</v>
      </c>
      <c r="U748" s="273"/>
      <c r="V748" s="274"/>
      <c r="W748" s="273"/>
      <c r="X748" s="273"/>
      <c r="Y748" s="273">
        <f t="shared" si="21"/>
        <v>1121621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" customHeight="1" x14ac:dyDescent="0.25">
      <c r="A749" s="209" t="str">
        <f>RIGHT($C$83,3)&amp;"*"&amp;RIGHT($C$82,4)&amp;"*"&amp;R$55&amp;"*"&amp;"A"</f>
        <v>208*2017*7040*A</v>
      </c>
      <c r="B749" s="273">
        <f>ROUND(R59,0)</f>
        <v>873840</v>
      </c>
      <c r="C749" s="275">
        <f>ROUND(R60,2)</f>
        <v>2.65</v>
      </c>
      <c r="D749" s="273">
        <f>ROUND(R61,0)</f>
        <v>154812</v>
      </c>
      <c r="E749" s="273">
        <f>ROUND(R62,0)</f>
        <v>30836</v>
      </c>
      <c r="F749" s="273">
        <f>ROUND(R63,0)</f>
        <v>560933</v>
      </c>
      <c r="G749" s="273">
        <f>ROUND(R64,0)</f>
        <v>527070</v>
      </c>
      <c r="H749" s="273">
        <f>ROUND(R65,0)</f>
        <v>0</v>
      </c>
      <c r="I749" s="273">
        <f>ROUND(R66,0)</f>
        <v>285</v>
      </c>
      <c r="J749" s="273">
        <f>ROUND(R67,0)</f>
        <v>28430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21631911</v>
      </c>
      <c r="O749" s="273">
        <f>ROUND(R73,0)</f>
        <v>11624737</v>
      </c>
      <c r="P749" s="273">
        <f>IF(R76&gt;0,ROUND(R76,0),0)</f>
        <v>811</v>
      </c>
      <c r="Q749" s="273">
        <f>IF(R77&gt;0,ROUND(R77,0),0)</f>
        <v>0</v>
      </c>
      <c r="R749" s="273">
        <f>IF(R78&gt;0,ROUND(R78,0),0)</f>
        <v>16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1260277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" customHeight="1" x14ac:dyDescent="0.25">
      <c r="A750" s="209" t="str">
        <f>RIGHT($C$83,3)&amp;"*"&amp;RIGHT($C$82,4)&amp;"*"&amp;S$55&amp;"*"&amp;"A"</f>
        <v>208*2017*7050*A</v>
      </c>
      <c r="B750" s="273"/>
      <c r="C750" s="275">
        <f>ROUND(S60,2)</f>
        <v>15.45</v>
      </c>
      <c r="D750" s="273">
        <f>ROUND(S61,0)</f>
        <v>885327</v>
      </c>
      <c r="E750" s="273">
        <f>ROUND(S62,0)</f>
        <v>176344</v>
      </c>
      <c r="F750" s="273">
        <f>ROUND(S63,0)</f>
        <v>0</v>
      </c>
      <c r="G750" s="273">
        <f>ROUND(S64,0)</f>
        <v>175202</v>
      </c>
      <c r="H750" s="273">
        <f>ROUND(S65,0)</f>
        <v>760</v>
      </c>
      <c r="I750" s="273">
        <f>ROUND(S66,0)</f>
        <v>2128</v>
      </c>
      <c r="J750" s="273">
        <f>ROUND(S67,0)</f>
        <v>103750</v>
      </c>
      <c r="K750" s="273">
        <f>ROUND(S68,0)</f>
        <v>0</v>
      </c>
      <c r="L750" s="273">
        <f>ROUND(S69,0)</f>
        <v>145975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11225</v>
      </c>
      <c r="Q750" s="273">
        <f>IF(S77&gt;0,ROUND(S77,0),0)</f>
        <v>0</v>
      </c>
      <c r="R750" s="273">
        <f>IF(S78&gt;0,ROUND(S78,0),0)</f>
        <v>752</v>
      </c>
      <c r="S750" s="273">
        <f>IF(S79&gt;0,ROUND(S79,0),0)</f>
        <v>0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428736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" customHeight="1" x14ac:dyDescent="0.25">
      <c r="A751" s="209" t="str">
        <f>RIGHT($C$83,3)&amp;"*"&amp;RIGHT($C$82,4)&amp;"*"&amp;T$55&amp;"*"&amp;"A"</f>
        <v>208*2017*7060*A</v>
      </c>
      <c r="B751" s="273"/>
      <c r="C751" s="275">
        <f>ROUND(T60,2)</f>
        <v>7.64</v>
      </c>
      <c r="D751" s="273">
        <f>ROUND(T61,0)</f>
        <v>754012</v>
      </c>
      <c r="E751" s="273">
        <f>ROUND(T62,0)</f>
        <v>150613</v>
      </c>
      <c r="F751" s="273">
        <f>ROUND(T63,0)</f>
        <v>82497</v>
      </c>
      <c r="G751" s="273">
        <f>ROUND(T64,0)</f>
        <v>1416422</v>
      </c>
      <c r="H751" s="273">
        <f>ROUND(T65,0)</f>
        <v>1629</v>
      </c>
      <c r="I751" s="273">
        <f>ROUND(T66,0)</f>
        <v>1430</v>
      </c>
      <c r="J751" s="273">
        <f>ROUND(T67,0)</f>
        <v>33761</v>
      </c>
      <c r="K751" s="273">
        <f>ROUND(T68,0)</f>
        <v>0</v>
      </c>
      <c r="L751" s="273">
        <f>ROUND(T69,0)</f>
        <v>17113</v>
      </c>
      <c r="M751" s="273">
        <f>ROUND(T70,0)</f>
        <v>0</v>
      </c>
      <c r="N751" s="273">
        <f>ROUND(T75,0)</f>
        <v>4109729</v>
      </c>
      <c r="O751" s="273">
        <f>ROUND(T73,0)</f>
        <v>1201139</v>
      </c>
      <c r="P751" s="273">
        <f>IF(T76&gt;0,ROUND(T76,0),0)</f>
        <v>7528</v>
      </c>
      <c r="Q751" s="273">
        <f>IF(T77&gt;0,ROUND(T77,0),0)</f>
        <v>360</v>
      </c>
      <c r="R751" s="273">
        <f>IF(T78&gt;0,ROUND(T78,0),0)</f>
        <v>427</v>
      </c>
      <c r="S751" s="273">
        <f>IF(T79&gt;0,ROUND(T79,0),0)</f>
        <v>8170</v>
      </c>
      <c r="T751" s="275">
        <f>IF(T80&gt;0,ROUND(T80,2),0)</f>
        <v>7.71</v>
      </c>
      <c r="U751" s="273"/>
      <c r="V751" s="274"/>
      <c r="W751" s="273"/>
      <c r="X751" s="273"/>
      <c r="Y751" s="273">
        <f t="shared" si="21"/>
        <v>727828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" customHeight="1" x14ac:dyDescent="0.25">
      <c r="A752" s="209" t="str">
        <f>RIGHT($C$83,3)&amp;"*"&amp;RIGHT($C$82,4)&amp;"*"&amp;U$55&amp;"*"&amp;"A"</f>
        <v>208*2017*7070*A</v>
      </c>
      <c r="B752" s="273">
        <f>ROUND(U59,0)</f>
        <v>542668</v>
      </c>
      <c r="C752" s="275">
        <f>ROUND(U60,2)</f>
        <v>38.44</v>
      </c>
      <c r="D752" s="273">
        <f>ROUND(U61,0)</f>
        <v>2751765</v>
      </c>
      <c r="E752" s="273">
        <f>ROUND(U62,0)</f>
        <v>552390</v>
      </c>
      <c r="F752" s="273">
        <f>ROUND(U63,0)</f>
        <v>0</v>
      </c>
      <c r="G752" s="273">
        <f>ROUND(U64,0)</f>
        <v>2087000</v>
      </c>
      <c r="H752" s="273">
        <f>ROUND(U65,0)</f>
        <v>480</v>
      </c>
      <c r="I752" s="273">
        <f>ROUND(U66,0)</f>
        <v>8289746</v>
      </c>
      <c r="J752" s="273">
        <f>ROUND(U67,0)</f>
        <v>62244</v>
      </c>
      <c r="K752" s="273">
        <f>ROUND(U68,0)</f>
        <v>0</v>
      </c>
      <c r="L752" s="273">
        <f>ROUND(U69,0)</f>
        <v>20971</v>
      </c>
      <c r="M752" s="273">
        <f>ROUND(U70,0)</f>
        <v>0</v>
      </c>
      <c r="N752" s="273">
        <f>ROUND(U75,0)</f>
        <v>68746524</v>
      </c>
      <c r="O752" s="273">
        <f>ROUND(U73,0)</f>
        <v>39260683</v>
      </c>
      <c r="P752" s="273">
        <f>IF(U76&gt;0,ROUND(U76,0),0)</f>
        <v>8690</v>
      </c>
      <c r="Q752" s="273">
        <f>IF(U77&gt;0,ROUND(U77,0),0)</f>
        <v>0</v>
      </c>
      <c r="R752" s="273">
        <f>IF(U78&gt;0,ROUND(U78,0),0)</f>
        <v>750</v>
      </c>
      <c r="S752" s="273">
        <f>IF(U79&gt;0,ROUND(U79,0),0)</f>
        <v>126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4283960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" customHeight="1" x14ac:dyDescent="0.25">
      <c r="A753" s="209" t="str">
        <f>RIGHT($C$83,3)&amp;"*"&amp;RIGHT($C$82,4)&amp;"*"&amp;V$55&amp;"*"&amp;"A"</f>
        <v>208*2017*7110*A</v>
      </c>
      <c r="B753" s="273">
        <f>ROUND(V59,0)</f>
        <v>0</v>
      </c>
      <c r="C753" s="275">
        <f>ROUND(V60,2)</f>
        <v>0</v>
      </c>
      <c r="D753" s="273">
        <f>ROUND(V61,0)</f>
        <v>0</v>
      </c>
      <c r="E753" s="273">
        <f>ROUND(V62,0)</f>
        <v>0</v>
      </c>
      <c r="F753" s="273">
        <f>ROUND(V63,0)</f>
        <v>0</v>
      </c>
      <c r="G753" s="273">
        <f>ROUND(V64,0)</f>
        <v>0</v>
      </c>
      <c r="H753" s="273">
        <f>ROUND(V65,0)</f>
        <v>0</v>
      </c>
      <c r="I753" s="273">
        <f>ROUND(V66,0)</f>
        <v>0</v>
      </c>
      <c r="J753" s="273">
        <f>ROUND(V67,0)</f>
        <v>0</v>
      </c>
      <c r="K753" s="273">
        <f>ROUND(V68,0)</f>
        <v>0</v>
      </c>
      <c r="L753" s="273">
        <f>ROUND(V69,0)</f>
        <v>0</v>
      </c>
      <c r="M753" s="273">
        <f>ROUND(V70,0)</f>
        <v>0</v>
      </c>
      <c r="N753" s="273">
        <f>ROUND(V75,0)</f>
        <v>0</v>
      </c>
      <c r="O753" s="273">
        <f>ROUND(V73,0)</f>
        <v>0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</v>
      </c>
      <c r="U753" s="273"/>
      <c r="V753" s="274"/>
      <c r="W753" s="273"/>
      <c r="X753" s="273"/>
      <c r="Y753" s="273">
        <f t="shared" si="21"/>
        <v>0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" customHeight="1" x14ac:dyDescent="0.25">
      <c r="A754" s="209" t="str">
        <f>RIGHT($C$83,3)&amp;"*"&amp;RIGHT($C$82,4)&amp;"*"&amp;W$55&amp;"*"&amp;"A"</f>
        <v>208*2017*7120*A</v>
      </c>
      <c r="B754" s="273">
        <f>ROUND(W59,0)</f>
        <v>62082</v>
      </c>
      <c r="C754" s="275">
        <f>ROUND(W60,2)</f>
        <v>4.82</v>
      </c>
      <c r="D754" s="273">
        <f>ROUND(W61,0)</f>
        <v>456854</v>
      </c>
      <c r="E754" s="273">
        <f>ROUND(W62,0)</f>
        <v>91109</v>
      </c>
      <c r="F754" s="273">
        <f>ROUND(W63,0)</f>
        <v>0</v>
      </c>
      <c r="G754" s="273">
        <f>ROUND(W64,0)</f>
        <v>75466</v>
      </c>
      <c r="H754" s="273">
        <f>ROUND(W65,0)</f>
        <v>0</v>
      </c>
      <c r="I754" s="273">
        <f>ROUND(W66,0)</f>
        <v>0</v>
      </c>
      <c r="J754" s="273">
        <f>ROUND(W67,0)</f>
        <v>343172</v>
      </c>
      <c r="K754" s="273">
        <f>ROUND(W68,0)</f>
        <v>0</v>
      </c>
      <c r="L754" s="273">
        <f>ROUND(W69,0)</f>
        <v>131</v>
      </c>
      <c r="M754" s="273">
        <f>ROUND(W70,0)</f>
        <v>0</v>
      </c>
      <c r="N754" s="273">
        <f>ROUND(W75,0)</f>
        <v>12828276</v>
      </c>
      <c r="O754" s="273">
        <f>ROUND(W73,0)</f>
        <v>3511583</v>
      </c>
      <c r="P754" s="273">
        <f>IF(W76&gt;0,ROUND(W76,0),0)</f>
        <v>1199</v>
      </c>
      <c r="Q754" s="273">
        <f>IF(W77&gt;0,ROUND(W77,0),0)</f>
        <v>0</v>
      </c>
      <c r="R754" s="273">
        <f>IF(W78&gt;0,ROUND(W78,0),0)</f>
        <v>87</v>
      </c>
      <c r="S754" s="273">
        <f>IF(W79&gt;0,ROUND(W79,0),0)</f>
        <v>0</v>
      </c>
      <c r="T754" s="275">
        <f>IF(W80&gt;0,ROUND(W80,2),0)</f>
        <v>0.15</v>
      </c>
      <c r="U754" s="273"/>
      <c r="V754" s="274"/>
      <c r="W754" s="273"/>
      <c r="X754" s="273"/>
      <c r="Y754" s="273">
        <f t="shared" si="21"/>
        <v>751158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" customHeight="1" x14ac:dyDescent="0.25">
      <c r="A755" s="209" t="str">
        <f>RIGHT($C$83,3)&amp;"*"&amp;RIGHT($C$82,4)&amp;"*"&amp;X$55&amp;"*"&amp;"A"</f>
        <v>208*2017*7130*A</v>
      </c>
      <c r="B755" s="273">
        <f>ROUND(X59,0)</f>
        <v>0</v>
      </c>
      <c r="C755" s="275">
        <f>ROUND(X60,2)</f>
        <v>9.9600000000000009</v>
      </c>
      <c r="D755" s="273">
        <f>ROUND(X61,0)</f>
        <v>894117</v>
      </c>
      <c r="E755" s="273">
        <f>ROUND(X62,0)</f>
        <v>178342</v>
      </c>
      <c r="F755" s="273">
        <f>ROUND(X63,0)</f>
        <v>0</v>
      </c>
      <c r="G755" s="273">
        <f>ROUND(X64,0)</f>
        <v>268204</v>
      </c>
      <c r="H755" s="273">
        <f>ROUND(X65,0)</f>
        <v>0</v>
      </c>
      <c r="I755" s="273">
        <f>ROUND(X66,0)</f>
        <v>7472</v>
      </c>
      <c r="J755" s="273">
        <f>ROUND(X67,0)</f>
        <v>326455</v>
      </c>
      <c r="K755" s="273">
        <f>ROUND(X68,0)</f>
        <v>0</v>
      </c>
      <c r="L755" s="273">
        <f>ROUND(X69,0)</f>
        <v>6924</v>
      </c>
      <c r="M755" s="273">
        <f>ROUND(X70,0)</f>
        <v>0</v>
      </c>
      <c r="N755" s="273">
        <f>ROUND(X75,0)</f>
        <v>47023784</v>
      </c>
      <c r="O755" s="273">
        <f>ROUND(X73,0)</f>
        <v>13104727</v>
      </c>
      <c r="P755" s="273">
        <f>IF(X76&gt;0,ROUND(X76,0),0)</f>
        <v>2705</v>
      </c>
      <c r="Q755" s="273">
        <f>IF(X77&gt;0,ROUND(X77,0),0)</f>
        <v>0</v>
      </c>
      <c r="R755" s="273">
        <f>IF(X78&gt;0,ROUND(X78,0),0)</f>
        <v>258</v>
      </c>
      <c r="S755" s="273">
        <f>IF(X79&gt;0,ROUND(X79,0),0)</f>
        <v>0</v>
      </c>
      <c r="T755" s="275">
        <f>IF(X80&gt;0,ROUND(X80,2),0)</f>
        <v>0.08</v>
      </c>
      <c r="U755" s="273"/>
      <c r="V755" s="274"/>
      <c r="W755" s="273"/>
      <c r="X755" s="273"/>
      <c r="Y755" s="273">
        <f t="shared" si="21"/>
        <v>2687368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" customHeight="1" x14ac:dyDescent="0.25">
      <c r="A756" s="209" t="str">
        <f>RIGHT($C$83,3)&amp;"*"&amp;RIGHT($C$82,4)&amp;"*"&amp;Y$55&amp;"*"&amp;"A"</f>
        <v>208*2017*7140*A</v>
      </c>
      <c r="B756" s="273">
        <f>ROUND(Y59,0)</f>
        <v>115053</v>
      </c>
      <c r="C756" s="275">
        <f>ROUND(Y60,2)</f>
        <v>40.53</v>
      </c>
      <c r="D756" s="273">
        <f>ROUND(Y61,0)</f>
        <v>2960816</v>
      </c>
      <c r="E756" s="273">
        <f>ROUND(Y62,0)</f>
        <v>590728</v>
      </c>
      <c r="F756" s="273">
        <f>ROUND(Y63,0)</f>
        <v>11330</v>
      </c>
      <c r="G756" s="273">
        <f>ROUND(Y64,0)</f>
        <v>177908</v>
      </c>
      <c r="H756" s="273">
        <f>ROUND(Y65,0)</f>
        <v>480</v>
      </c>
      <c r="I756" s="273">
        <f>ROUND(Y66,0)</f>
        <v>33617</v>
      </c>
      <c r="J756" s="273">
        <f>ROUND(Y67,0)</f>
        <v>384837</v>
      </c>
      <c r="K756" s="273">
        <f>ROUND(Y68,0)</f>
        <v>0</v>
      </c>
      <c r="L756" s="273">
        <f>ROUND(Y69,0)</f>
        <v>8137</v>
      </c>
      <c r="M756" s="273">
        <f>ROUND(Y70,0)</f>
        <v>0</v>
      </c>
      <c r="N756" s="273">
        <f>ROUND(Y75,0)</f>
        <v>26760407</v>
      </c>
      <c r="O756" s="273">
        <f>ROUND(Y73,0)</f>
        <v>5953301</v>
      </c>
      <c r="P756" s="273">
        <f>IF(Y76&gt;0,ROUND(Y76,0),0)</f>
        <v>29010</v>
      </c>
      <c r="Q756" s="273">
        <f>IF(Y77&gt;0,ROUND(Y77,0),0)</f>
        <v>976</v>
      </c>
      <c r="R756" s="273">
        <f>IF(Y78&gt;0,ROUND(Y78,0),0)</f>
        <v>1734</v>
      </c>
      <c r="S756" s="273">
        <f>IF(Y79&gt;0,ROUND(Y79,0),0)</f>
        <v>90645</v>
      </c>
      <c r="T756" s="275">
        <f>IF(Y80&gt;0,ROUND(Y80,2),0)</f>
        <v>1.62</v>
      </c>
      <c r="U756" s="273"/>
      <c r="V756" s="274"/>
      <c r="W756" s="273"/>
      <c r="X756" s="273"/>
      <c r="Y756" s="273">
        <f t="shared" si="21"/>
        <v>2574146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" customHeight="1" x14ac:dyDescent="0.25">
      <c r="A757" s="209" t="str">
        <f>RIGHT($C$83,3)&amp;"*"&amp;RIGHT($C$82,4)&amp;"*"&amp;Z$55&amp;"*"&amp;"A"</f>
        <v>208*2017*7150*A</v>
      </c>
      <c r="B757" s="273">
        <f>ROUND(Z59,0)</f>
        <v>12185</v>
      </c>
      <c r="C757" s="275">
        <f>ROUND(Z60,2)</f>
        <v>14.6</v>
      </c>
      <c r="D757" s="273">
        <f>ROUND(Z61,0)</f>
        <v>1498639</v>
      </c>
      <c r="E757" s="273">
        <f>ROUND(Z62,0)</f>
        <v>298796</v>
      </c>
      <c r="F757" s="273">
        <f>ROUND(Z63,0)</f>
        <v>229170</v>
      </c>
      <c r="G757" s="273">
        <f>ROUND(Z64,0)</f>
        <v>1135637</v>
      </c>
      <c r="H757" s="273">
        <f>ROUND(Z65,0)</f>
        <v>0</v>
      </c>
      <c r="I757" s="273">
        <f>ROUND(Z66,0)</f>
        <v>23912</v>
      </c>
      <c r="J757" s="273">
        <f>ROUND(Z67,0)</f>
        <v>387242</v>
      </c>
      <c r="K757" s="273">
        <f>ROUND(Z68,0)</f>
        <v>0</v>
      </c>
      <c r="L757" s="273">
        <f>ROUND(Z69,0)</f>
        <v>17553</v>
      </c>
      <c r="M757" s="273">
        <f>ROUND(Z70,0)</f>
        <v>43307</v>
      </c>
      <c r="N757" s="273">
        <f>ROUND(Z75,0)</f>
        <v>18124827</v>
      </c>
      <c r="O757" s="273">
        <f>ROUND(Z73,0)</f>
        <v>4766390</v>
      </c>
      <c r="P757" s="273">
        <f>IF(Z76&gt;0,ROUND(Z76,0),0)</f>
        <v>19537</v>
      </c>
      <c r="Q757" s="273">
        <f>IF(Z77&gt;0,ROUND(Z77,0),0)</f>
        <v>0</v>
      </c>
      <c r="R757" s="273">
        <f>IF(Z78&gt;0,ROUND(Z78,0),0)</f>
        <v>1185</v>
      </c>
      <c r="S757" s="273">
        <f>IF(Z79&gt;0,ROUND(Z79,0),0)</f>
        <v>15020</v>
      </c>
      <c r="T757" s="275">
        <f>IF(Z80&gt;0,ROUND(Z80,2),0)</f>
        <v>4.6900000000000004</v>
      </c>
      <c r="U757" s="273"/>
      <c r="V757" s="274"/>
      <c r="W757" s="273"/>
      <c r="X757" s="273"/>
      <c r="Y757" s="273">
        <f t="shared" si="21"/>
        <v>1860248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" customHeight="1" x14ac:dyDescent="0.25">
      <c r="A758" s="209" t="str">
        <f>RIGHT($C$83,3)&amp;"*"&amp;RIGHT($C$82,4)&amp;"*"&amp;AA$55&amp;"*"&amp;"A"</f>
        <v>208*2017*7160*A</v>
      </c>
      <c r="B758" s="273">
        <f>ROUND(AA59,0)</f>
        <v>13304</v>
      </c>
      <c r="C758" s="275">
        <f>ROUND(AA60,2)</f>
        <v>2.02</v>
      </c>
      <c r="D758" s="273">
        <f>ROUND(AA61,0)</f>
        <v>212842</v>
      </c>
      <c r="E758" s="273">
        <f>ROUND(AA62,0)</f>
        <v>42438</v>
      </c>
      <c r="F758" s="273">
        <f>ROUND(AA63,0)</f>
        <v>0</v>
      </c>
      <c r="G758" s="273">
        <f>ROUND(AA64,0)</f>
        <v>206153</v>
      </c>
      <c r="H758" s="273">
        <f>ROUND(AA65,0)</f>
        <v>0</v>
      </c>
      <c r="I758" s="273">
        <f>ROUND(AA66,0)</f>
        <v>4298</v>
      </c>
      <c r="J758" s="273">
        <f>ROUND(AA67,0)</f>
        <v>89166</v>
      </c>
      <c r="K758" s="273">
        <f>ROUND(AA68,0)</f>
        <v>0</v>
      </c>
      <c r="L758" s="273">
        <f>ROUND(AA69,0)</f>
        <v>88430</v>
      </c>
      <c r="M758" s="273">
        <f>ROUND(AA70,0)</f>
        <v>0</v>
      </c>
      <c r="N758" s="273">
        <f>ROUND(AA75,0)</f>
        <v>4312335</v>
      </c>
      <c r="O758" s="273">
        <f>ROUND(AA73,0)</f>
        <v>948395</v>
      </c>
      <c r="P758" s="273">
        <f>IF(AA76&gt;0,ROUND(AA76,0),0)</f>
        <v>856</v>
      </c>
      <c r="Q758" s="273">
        <f>IF(AA77&gt;0,ROUND(AA77,0),0)</f>
        <v>0</v>
      </c>
      <c r="R758" s="273">
        <f>IF(AA78&gt;0,ROUND(AA78,0),0)</f>
        <v>181</v>
      </c>
      <c r="S758" s="273">
        <f>IF(AA79&gt;0,ROUND(AA79,0),0)</f>
        <v>0</v>
      </c>
      <c r="T758" s="275">
        <f>IF(AA80&gt;0,ROUND(AA80,2),0)</f>
        <v>0.01</v>
      </c>
      <c r="U758" s="273"/>
      <c r="V758" s="274"/>
      <c r="W758" s="273"/>
      <c r="X758" s="273"/>
      <c r="Y758" s="273">
        <f t="shared" si="21"/>
        <v>291851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" customHeight="1" x14ac:dyDescent="0.25">
      <c r="A759" s="209" t="str">
        <f>RIGHT($C$83,3)&amp;"*"&amp;RIGHT($C$82,4)&amp;"*"&amp;AB$55&amp;"*"&amp;"A"</f>
        <v>208*2017*7170*A</v>
      </c>
      <c r="B759" s="273"/>
      <c r="C759" s="275">
        <f>ROUND(AB60,2)</f>
        <v>45.58</v>
      </c>
      <c r="D759" s="273">
        <f>ROUND(AB61,0)</f>
        <v>4378408</v>
      </c>
      <c r="E759" s="273">
        <f>ROUND(AB62,0)</f>
        <v>878158</v>
      </c>
      <c r="F759" s="273">
        <f>ROUND(AB63,0)</f>
        <v>0</v>
      </c>
      <c r="G759" s="273">
        <f>ROUND(AB64,0)</f>
        <v>8407550</v>
      </c>
      <c r="H759" s="273">
        <f>ROUND(AB65,0)</f>
        <v>480</v>
      </c>
      <c r="I759" s="273">
        <f>ROUND(AB66,0)</f>
        <v>255024</v>
      </c>
      <c r="J759" s="273">
        <f>ROUND(AB67,0)</f>
        <v>238723</v>
      </c>
      <c r="K759" s="273">
        <f>ROUND(AB68,0)</f>
        <v>0</v>
      </c>
      <c r="L759" s="273">
        <f>ROUND(AB69,0)</f>
        <v>-200780</v>
      </c>
      <c r="M759" s="273">
        <f>ROUND(AB70,0)</f>
        <v>839318</v>
      </c>
      <c r="N759" s="273">
        <f>ROUND(AB75,0)</f>
        <v>76436329</v>
      </c>
      <c r="O759" s="273">
        <f>ROUND(AB73,0)</f>
        <v>56304196</v>
      </c>
      <c r="P759" s="273">
        <f>IF(AB76&gt;0,ROUND(AB76,0),0)</f>
        <v>8057</v>
      </c>
      <c r="Q759" s="273">
        <f>IF(AB77&gt;0,ROUND(AB77,0),0)</f>
        <v>0</v>
      </c>
      <c r="R759" s="273">
        <f>IF(AB78&gt;0,ROUND(AB78,0),0)</f>
        <v>962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5365472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" customHeight="1" x14ac:dyDescent="0.25">
      <c r="A760" s="209" t="str">
        <f>RIGHT($C$83,3)&amp;"*"&amp;RIGHT($C$82,4)&amp;"*"&amp;AC$55&amp;"*"&amp;"A"</f>
        <v>208*2017*7180*A</v>
      </c>
      <c r="B760" s="273">
        <f>ROUND(AC59,0)</f>
        <v>99461</v>
      </c>
      <c r="C760" s="275">
        <f>ROUND(AC60,2)</f>
        <v>28.31</v>
      </c>
      <c r="D760" s="273">
        <f>ROUND(AC61,0)</f>
        <v>2133239</v>
      </c>
      <c r="E760" s="273">
        <f>ROUND(AC62,0)</f>
        <v>429353</v>
      </c>
      <c r="F760" s="273">
        <f>ROUND(AC63,0)</f>
        <v>680905</v>
      </c>
      <c r="G760" s="273">
        <f>ROUND(AC64,0)</f>
        <v>709836</v>
      </c>
      <c r="H760" s="273">
        <f>ROUND(AC65,0)</f>
        <v>480</v>
      </c>
      <c r="I760" s="273">
        <f>ROUND(AC66,0)</f>
        <v>353467</v>
      </c>
      <c r="J760" s="273">
        <f>ROUND(AC67,0)</f>
        <v>230460</v>
      </c>
      <c r="K760" s="273">
        <f>ROUND(AC68,0)</f>
        <v>0</v>
      </c>
      <c r="L760" s="273">
        <f>ROUND(AC69,0)</f>
        <v>8521</v>
      </c>
      <c r="M760" s="273">
        <f>ROUND(AC70,0)</f>
        <v>0</v>
      </c>
      <c r="N760" s="273">
        <f>ROUND(AC75,0)</f>
        <v>37019448</v>
      </c>
      <c r="O760" s="273">
        <f>ROUND(AC73,0)</f>
        <v>26153790</v>
      </c>
      <c r="P760" s="273">
        <f>IF(AC76&gt;0,ROUND(AC76,0),0)</f>
        <v>3076</v>
      </c>
      <c r="Q760" s="273">
        <f>IF(AC77&gt;0,ROUND(AC77,0),0)</f>
        <v>0</v>
      </c>
      <c r="R760" s="273">
        <f>IF(AC78&gt;0,ROUND(AC78,0),0)</f>
        <v>376</v>
      </c>
      <c r="S760" s="273">
        <f>IF(AC79&gt;0,ROUND(AC79,0),0)</f>
        <v>6315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2211099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" customHeight="1" x14ac:dyDescent="0.25">
      <c r="A761" s="209" t="str">
        <f>RIGHT($C$83,3)&amp;"*"&amp;RIGHT($C$82,4)&amp;"*"&amp;AD$55&amp;"*"&amp;"A"</f>
        <v>208*2017*7190*A</v>
      </c>
      <c r="B761" s="273">
        <f>ROUND(AD59,0)</f>
        <v>0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0</v>
      </c>
      <c r="H761" s="273">
        <f>ROUND(AD65,0)</f>
        <v>0</v>
      </c>
      <c r="I761" s="273">
        <f>ROUND(AD66,0)</f>
        <v>0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0</v>
      </c>
      <c r="O761" s="273">
        <f>ROUND(AD73,0)</f>
        <v>0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0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" customHeight="1" x14ac:dyDescent="0.25">
      <c r="A762" s="209" t="str">
        <f>RIGHT($C$83,3)&amp;"*"&amp;RIGHT($C$82,4)&amp;"*"&amp;AE$55&amp;"*"&amp;"A"</f>
        <v>208*2017*7200*A</v>
      </c>
      <c r="B762" s="273">
        <f>ROUND(AE59,0)</f>
        <v>216368</v>
      </c>
      <c r="C762" s="275">
        <f>ROUND(AE60,2)</f>
        <v>53.55</v>
      </c>
      <c r="D762" s="273">
        <f>ROUND(AE61,0)</f>
        <v>4537571</v>
      </c>
      <c r="E762" s="273">
        <f>ROUND(AE62,0)</f>
        <v>994708</v>
      </c>
      <c r="F762" s="273">
        <f>ROUND(AE63,0)</f>
        <v>0</v>
      </c>
      <c r="G762" s="273">
        <f>ROUND(AE64,0)</f>
        <v>107476</v>
      </c>
      <c r="H762" s="273">
        <f>ROUND(AE65,0)</f>
        <v>960</v>
      </c>
      <c r="I762" s="273">
        <f>ROUND(AE66,0)</f>
        <v>11234</v>
      </c>
      <c r="J762" s="273">
        <f>ROUND(AE67,0)</f>
        <v>118711</v>
      </c>
      <c r="K762" s="273">
        <f>ROUND(AE68,0)</f>
        <v>0</v>
      </c>
      <c r="L762" s="273">
        <f>ROUND(AE69,0)</f>
        <v>9148</v>
      </c>
      <c r="M762" s="273">
        <f>ROUND(AE70,0)</f>
        <v>0</v>
      </c>
      <c r="N762" s="273">
        <f>ROUND(AE75,0)</f>
        <v>17922386</v>
      </c>
      <c r="O762" s="273">
        <f>ROUND(AE73,0)</f>
        <v>10033586</v>
      </c>
      <c r="P762" s="273">
        <f>IF(AE76&gt;0,ROUND(AE76,0),0)</f>
        <v>13960</v>
      </c>
      <c r="Q762" s="273">
        <f>IF(AE77&gt;0,ROUND(AE77,0),0)</f>
        <v>0</v>
      </c>
      <c r="R762" s="273">
        <f>IF(AE78&gt;0,ROUND(AE78,0),0)</f>
        <v>1030</v>
      </c>
      <c r="S762" s="273">
        <f>IF(AE79&gt;0,ROUND(AE79,0),0)</f>
        <v>10802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1507200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" customHeight="1" x14ac:dyDescent="0.25">
      <c r="A763" s="209" t="str">
        <f>RIGHT($C$83,3)&amp;"*"&amp;RIGHT($C$82,4)&amp;"*"&amp;AF$55&amp;"*"&amp;"A"</f>
        <v>208*2017*7220*A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" customHeight="1" x14ac:dyDescent="0.25">
      <c r="A764" s="209" t="str">
        <f>RIGHT($C$83,3)&amp;"*"&amp;RIGHT($C$82,4)&amp;"*"&amp;AG$55&amp;"*"&amp;"A"</f>
        <v>208*2017*7230*A</v>
      </c>
      <c r="B764" s="273">
        <f>ROUND(AG59,0)</f>
        <v>73909</v>
      </c>
      <c r="C764" s="275">
        <f>ROUND(AG60,2)</f>
        <v>113.64</v>
      </c>
      <c r="D764" s="273">
        <f>ROUND(AG61,0)</f>
        <v>9938680</v>
      </c>
      <c r="E764" s="273">
        <f>ROUND(AG62,0)</f>
        <v>2029492</v>
      </c>
      <c r="F764" s="273">
        <f>ROUND(AG63,0)</f>
        <v>1468178</v>
      </c>
      <c r="G764" s="273">
        <f>ROUND(AG64,0)</f>
        <v>1432872</v>
      </c>
      <c r="H764" s="273">
        <f>ROUND(AG65,0)</f>
        <v>560</v>
      </c>
      <c r="I764" s="273">
        <f>ROUND(AG66,0)</f>
        <v>185516</v>
      </c>
      <c r="J764" s="273">
        <f>ROUND(AG67,0)</f>
        <v>101163</v>
      </c>
      <c r="K764" s="273">
        <f>ROUND(AG68,0)</f>
        <v>0</v>
      </c>
      <c r="L764" s="273">
        <f>ROUND(AG69,0)</f>
        <v>33812</v>
      </c>
      <c r="M764" s="273">
        <f>ROUND(AG70,0)</f>
        <v>0</v>
      </c>
      <c r="N764" s="273">
        <f>ROUND(AG75,0)</f>
        <v>149742928</v>
      </c>
      <c r="O764" s="273">
        <f>ROUND(AG73,0)</f>
        <v>35551106</v>
      </c>
      <c r="P764" s="273">
        <f>IF(AG76&gt;0,ROUND(AG76,0),0)</f>
        <v>27326</v>
      </c>
      <c r="Q764" s="273">
        <f>IF(AG77&gt;0,ROUND(AG77,0),0)</f>
        <v>4693</v>
      </c>
      <c r="R764" s="273">
        <f>IF(AG78&gt;0,ROUND(AG78,0),0)</f>
        <v>14361</v>
      </c>
      <c r="S764" s="273">
        <f>IF(AG79&gt;0,ROUND(AG79,0),0)</f>
        <v>397507</v>
      </c>
      <c r="T764" s="275">
        <f>IF(AG80&gt;0,ROUND(AG80,2),0)</f>
        <v>82.62</v>
      </c>
      <c r="U764" s="273"/>
      <c r="V764" s="274"/>
      <c r="W764" s="273"/>
      <c r="X764" s="273"/>
      <c r="Y764" s="273">
        <f t="shared" si="21"/>
        <v>10659395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" customHeight="1" x14ac:dyDescent="0.25">
      <c r="A765" s="209" t="str">
        <f>RIGHT($C$83,3)&amp;"*"&amp;RIGHT($C$82,4)&amp;"*"&amp;AH$55&amp;"*"&amp;"A"</f>
        <v>208*2017*7240*A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" customHeight="1" x14ac:dyDescent="0.25">
      <c r="A766" s="209" t="str">
        <f>RIGHT($C$83,3)&amp;"*"&amp;RIGHT($C$82,4)&amp;"*"&amp;AI$55&amp;"*"&amp;"A"</f>
        <v>208*2017*7250*A</v>
      </c>
      <c r="B766" s="273">
        <f>ROUND(AI59,0)</f>
        <v>7213</v>
      </c>
      <c r="C766" s="275">
        <f>ROUND(AI60,2)</f>
        <v>14.84</v>
      </c>
      <c r="D766" s="273">
        <f>ROUND(AI61,0)</f>
        <v>1548649</v>
      </c>
      <c r="E766" s="273">
        <f>ROUND(AI62,0)</f>
        <v>308701</v>
      </c>
      <c r="F766" s="273">
        <f>ROUND(AI63,0)</f>
        <v>0</v>
      </c>
      <c r="G766" s="273">
        <f>ROUND(AI64,0)</f>
        <v>343660</v>
      </c>
      <c r="H766" s="273">
        <f>ROUND(AI65,0)</f>
        <v>0</v>
      </c>
      <c r="I766" s="273">
        <f>ROUND(AI66,0)</f>
        <v>475</v>
      </c>
      <c r="J766" s="273">
        <f>ROUND(AI67,0)</f>
        <v>26008</v>
      </c>
      <c r="K766" s="273">
        <f>ROUND(AI68,0)</f>
        <v>0</v>
      </c>
      <c r="L766" s="273">
        <f>ROUND(AI69,0)</f>
        <v>7696</v>
      </c>
      <c r="M766" s="273">
        <f>ROUND(AI70,0)</f>
        <v>0</v>
      </c>
      <c r="N766" s="273">
        <f>ROUND(AI75,0)</f>
        <v>8075400</v>
      </c>
      <c r="O766" s="273">
        <f>ROUND(AI73,0)</f>
        <v>1583161</v>
      </c>
      <c r="P766" s="273">
        <f>IF(AI76&gt;0,ROUND(AI76,0),0)</f>
        <v>18359</v>
      </c>
      <c r="Q766" s="273">
        <f>IF(AI77&gt;0,ROUND(AI77,0),0)</f>
        <v>715</v>
      </c>
      <c r="R766" s="273">
        <f>IF(AI78&gt;0,ROUND(AI78,0),0)</f>
        <v>5853</v>
      </c>
      <c r="S766" s="273">
        <f>IF(AI79&gt;0,ROUND(AI79,0),0)</f>
        <v>40829</v>
      </c>
      <c r="T766" s="275">
        <f>IF(AI80&gt;0,ROUND(AI80,2),0)</f>
        <v>14.79</v>
      </c>
      <c r="U766" s="273"/>
      <c r="V766" s="274"/>
      <c r="W766" s="273"/>
      <c r="X766" s="273"/>
      <c r="Y766" s="273">
        <f t="shared" si="21"/>
        <v>1457532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" customHeight="1" x14ac:dyDescent="0.25">
      <c r="A767" s="209" t="str">
        <f>RIGHT($C$83,3)&amp;"*"&amp;RIGHT($C$82,4)&amp;"*"&amp;AJ$55&amp;"*"&amp;"A"</f>
        <v>208*2017*7260*A</v>
      </c>
      <c r="B767" s="273">
        <f>ROUND(AJ59,0)</f>
        <v>129091</v>
      </c>
      <c r="C767" s="275">
        <f>ROUND(AJ60,2)</f>
        <v>123.11</v>
      </c>
      <c r="D767" s="273">
        <f>ROUND(AJ61,0)</f>
        <v>13189365</v>
      </c>
      <c r="E767" s="273">
        <f>ROUND(AJ62,0)</f>
        <v>4642986</v>
      </c>
      <c r="F767" s="273">
        <f>ROUND(AJ63,0)</f>
        <v>34213</v>
      </c>
      <c r="G767" s="273">
        <f>ROUND(AJ64,0)</f>
        <v>1205353</v>
      </c>
      <c r="H767" s="273">
        <f>ROUND(AJ65,0)</f>
        <v>53476</v>
      </c>
      <c r="I767" s="273">
        <f>ROUND(AJ66,0)</f>
        <v>204859</v>
      </c>
      <c r="J767" s="273">
        <f>ROUND(AJ67,0)</f>
        <v>401353</v>
      </c>
      <c r="K767" s="273">
        <f>ROUND(AJ68,0)</f>
        <v>616478</v>
      </c>
      <c r="L767" s="273">
        <f>ROUND(AJ69,0)</f>
        <v>761214</v>
      </c>
      <c r="M767" s="273">
        <f>ROUND(AJ70,0)</f>
        <v>47507</v>
      </c>
      <c r="N767" s="273">
        <f>ROUND(AJ75,0)</f>
        <v>24141692</v>
      </c>
      <c r="O767" s="273">
        <f>ROUND(AJ73,0)</f>
        <v>35850</v>
      </c>
      <c r="P767" s="273">
        <f>IF(AJ76&gt;0,ROUND(AJ76,0),0)</f>
        <v>27910</v>
      </c>
      <c r="Q767" s="273">
        <f>IF(AJ77&gt;0,ROUND(AJ77,0),0)</f>
        <v>0</v>
      </c>
      <c r="R767" s="273">
        <f>IF(AJ78&gt;0,ROUND(AJ78,0),0)</f>
        <v>2337</v>
      </c>
      <c r="S767" s="273">
        <f>IF(AJ79&gt;0,ROUND(AJ79,0),0)</f>
        <v>20096</v>
      </c>
      <c r="T767" s="275">
        <f>IF(AJ80&gt;0,ROUND(AJ80,2),0)</f>
        <v>10.59</v>
      </c>
      <c r="U767" s="273"/>
      <c r="V767" s="274"/>
      <c r="W767" s="273"/>
      <c r="X767" s="273"/>
      <c r="Y767" s="273">
        <f t="shared" si="21"/>
        <v>2594823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" customHeight="1" x14ac:dyDescent="0.25">
      <c r="A768" s="209" t="str">
        <f>RIGHT($C$83,3)&amp;"*"&amp;RIGHT($C$82,4)&amp;"*"&amp;AK$55&amp;"*"&amp;"A"</f>
        <v>208*2017*7310*A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" customHeight="1" x14ac:dyDescent="0.25">
      <c r="A769" s="209" t="str">
        <f>RIGHT($C$83,3)&amp;"*"&amp;RIGHT($C$82,4)&amp;"*"&amp;AL$55&amp;"*"&amp;"A"</f>
        <v>208*2017*7320*A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" customHeight="1" x14ac:dyDescent="0.25">
      <c r="A770" s="209" t="str">
        <f>RIGHT($C$83,3)&amp;"*"&amp;RIGHT($C$82,4)&amp;"*"&amp;AM$55&amp;"*"&amp;"A"</f>
        <v>208*2017*7330*A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" customHeight="1" x14ac:dyDescent="0.25">
      <c r="A771" s="209" t="str">
        <f>RIGHT($C$83,3)&amp;"*"&amp;RIGHT($C$82,4)&amp;"*"&amp;AN$55&amp;"*"&amp;"A"</f>
        <v>208*2017*7340*A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" customHeight="1" x14ac:dyDescent="0.25">
      <c r="A772" s="209" t="str">
        <f>RIGHT($C$83,3)&amp;"*"&amp;RIGHT($C$82,4)&amp;"*"&amp;AO$55&amp;"*"&amp;"A"</f>
        <v>208*2017*7350*A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" customHeight="1" x14ac:dyDescent="0.25">
      <c r="A773" s="209" t="str">
        <f>RIGHT($C$83,3)&amp;"*"&amp;RIGHT($C$82,4)&amp;"*"&amp;AP$55&amp;"*"&amp;"A"</f>
        <v>208*2017*7380*A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" customHeight="1" x14ac:dyDescent="0.25">
      <c r="A774" s="209" t="str">
        <f>RIGHT($C$83,3)&amp;"*"&amp;RIGHT($C$82,4)&amp;"*"&amp;AQ$55&amp;"*"&amp;"A"</f>
        <v>208*2017*7390*A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" customHeight="1" x14ac:dyDescent="0.25">
      <c r="A775" s="209" t="str">
        <f>RIGHT($C$83,3)&amp;"*"&amp;RIGHT($C$82,4)&amp;"*"&amp;AR$55&amp;"*"&amp;"A"</f>
        <v>208*2017*7400*A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" customHeight="1" x14ac:dyDescent="0.25">
      <c r="A776" s="209" t="str">
        <f>RIGHT($C$83,3)&amp;"*"&amp;RIGHT($C$82,4)&amp;"*"&amp;AS$55&amp;"*"&amp;"A"</f>
        <v>208*2017*7410*A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" customHeight="1" x14ac:dyDescent="0.25">
      <c r="A777" s="209" t="str">
        <f>RIGHT($C$83,3)&amp;"*"&amp;RIGHT($C$82,4)&amp;"*"&amp;AT$55&amp;"*"&amp;"A"</f>
        <v>208*2017*7420*A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" customHeight="1" x14ac:dyDescent="0.25">
      <c r="A778" s="209" t="str">
        <f>RIGHT($C$83,3)&amp;"*"&amp;RIGHT($C$82,4)&amp;"*"&amp;AU$55&amp;"*"&amp;"A"</f>
        <v>208*2017*7430*A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" customHeight="1" x14ac:dyDescent="0.25">
      <c r="A779" s="209" t="str">
        <f>RIGHT($C$83,3)&amp;"*"&amp;RIGHT($C$82,4)&amp;"*"&amp;AV$55&amp;"*"&amp;"A"</f>
        <v>208*2017*7490*A</v>
      </c>
      <c r="B779" s="273"/>
      <c r="C779" s="275">
        <f>ROUND(AV60,2)</f>
        <v>13.28</v>
      </c>
      <c r="D779" s="273">
        <f>ROUND(AV61,0)</f>
        <v>1323261</v>
      </c>
      <c r="E779" s="273">
        <f>ROUND(AV62,0)</f>
        <v>263848</v>
      </c>
      <c r="F779" s="273">
        <f>ROUND(AV63,0)</f>
        <v>8255</v>
      </c>
      <c r="G779" s="273">
        <f>ROUND(AV64,0)</f>
        <v>188840</v>
      </c>
      <c r="H779" s="273">
        <f>ROUND(AV65,0)</f>
        <v>0</v>
      </c>
      <c r="I779" s="273">
        <f>ROUND(AV66,0)</f>
        <v>3752</v>
      </c>
      <c r="J779" s="273">
        <f>ROUND(AV67,0)</f>
        <v>24375</v>
      </c>
      <c r="K779" s="273">
        <f>ROUND(AV68,0)</f>
        <v>0</v>
      </c>
      <c r="L779" s="273">
        <f>ROUND(AV69,0)</f>
        <v>5557</v>
      </c>
      <c r="M779" s="273">
        <f>ROUND(AV70,0)</f>
        <v>0</v>
      </c>
      <c r="N779" s="273">
        <f>ROUND(AV75,0)</f>
        <v>3547131</v>
      </c>
      <c r="O779" s="273">
        <f>ROUND(AV73,0)</f>
        <v>667903</v>
      </c>
      <c r="P779" s="273">
        <f>IF(AV76&gt;0,ROUND(AV76,0),0)</f>
        <v>2872</v>
      </c>
      <c r="Q779" s="273">
        <f>IF(AV77&gt;0,ROUND(AV77,0),0)</f>
        <v>0</v>
      </c>
      <c r="R779" s="273">
        <f>IF(AV78&gt;0,ROUND(AV78,0),0)</f>
        <v>333</v>
      </c>
      <c r="S779" s="273">
        <f>IF(AV79&gt;0,ROUND(AV79,0),0)</f>
        <v>317</v>
      </c>
      <c r="T779" s="275">
        <f>IF(AV80&gt;0,ROUND(AV80,2),0)</f>
        <v>5.83</v>
      </c>
      <c r="U779" s="273"/>
      <c r="V779" s="274"/>
      <c r="W779" s="273"/>
      <c r="X779" s="273"/>
      <c r="Y779" s="273">
        <f t="shared" si="21"/>
        <v>380264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" customHeight="1" x14ac:dyDescent="0.25">
      <c r="A780" s="209" t="str">
        <f>RIGHT($C$83,3)&amp;"*"&amp;RIGHT($C$82,4)&amp;"*"&amp;AW$55&amp;"*"&amp;"A"</f>
        <v>208*2017*8200*A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" customHeight="1" x14ac:dyDescent="0.25">
      <c r="A781" s="209" t="str">
        <f>RIGHT($C$83,3)&amp;"*"&amp;RIGHT($C$82,4)&amp;"*"&amp;AX$55&amp;"*"&amp;"A"</f>
        <v>208*2017*8310*A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" customHeight="1" x14ac:dyDescent="0.25">
      <c r="A782" s="209" t="str">
        <f>RIGHT($C$83,3)&amp;"*"&amp;RIGHT($C$82,4)&amp;"*"&amp;AY$55&amp;"*"&amp;"A"</f>
        <v>208*2017*8320*A</v>
      </c>
      <c r="B782" s="273">
        <f>ROUND(AY59,0)</f>
        <v>201465</v>
      </c>
      <c r="C782" s="275">
        <f>ROUND(AY60,2)</f>
        <v>48.86</v>
      </c>
      <c r="D782" s="273">
        <f>ROUND(AY61,0)</f>
        <v>2045486</v>
      </c>
      <c r="E782" s="273">
        <f>ROUND(AY62,0)</f>
        <v>433179</v>
      </c>
      <c r="F782" s="273">
        <f>ROUND(AY63,0)</f>
        <v>0</v>
      </c>
      <c r="G782" s="273">
        <f>ROUND(AY64,0)</f>
        <v>1587347</v>
      </c>
      <c r="H782" s="273">
        <f>ROUND(AY65,0)</f>
        <v>560</v>
      </c>
      <c r="I782" s="273">
        <f>ROUND(AY66,0)</f>
        <v>42539</v>
      </c>
      <c r="J782" s="273">
        <f>ROUND(AY67,0)</f>
        <v>41921</v>
      </c>
      <c r="K782" s="273">
        <f>ROUND(AY68,0)</f>
        <v>0</v>
      </c>
      <c r="L782" s="273">
        <f>ROUND(AY69,0)</f>
        <v>-162851</v>
      </c>
      <c r="M782" s="273">
        <f>ROUND(AY70,0)</f>
        <v>1353334</v>
      </c>
      <c r="N782" s="273"/>
      <c r="O782" s="273"/>
      <c r="P782" s="273">
        <f>IF(AY76&gt;0,ROUND(AY76,0),0)</f>
        <v>21687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" customHeight="1" x14ac:dyDescent="0.25">
      <c r="A783" s="209" t="str">
        <f>RIGHT($C$83,3)&amp;"*"&amp;RIGHT($C$82,4)&amp;"*"&amp;AZ$55&amp;"*"&amp;"A"</f>
        <v>208*2017*8330*A</v>
      </c>
      <c r="B783" s="273">
        <f>ROUND(AZ59,0)</f>
        <v>0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0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" customHeight="1" x14ac:dyDescent="0.25">
      <c r="A784" s="209" t="str">
        <f>RIGHT($C$83,3)&amp;"*"&amp;RIGHT($C$82,4)&amp;"*"&amp;BA$55&amp;"*"&amp;"A"</f>
        <v>208*2017*8350*A</v>
      </c>
      <c r="B784" s="273">
        <f>ROUND(BA59,0)</f>
        <v>0</v>
      </c>
      <c r="C784" s="275">
        <f>ROUND(BA60,2)</f>
        <v>0</v>
      </c>
      <c r="D784" s="273">
        <f>ROUND(BA61,0)</f>
        <v>0</v>
      </c>
      <c r="E784" s="273">
        <f>ROUND(BA62,0)</f>
        <v>0</v>
      </c>
      <c r="F784" s="273">
        <f>ROUND(BA63,0)</f>
        <v>0</v>
      </c>
      <c r="G784" s="273">
        <f>ROUND(BA64,0)</f>
        <v>-35049</v>
      </c>
      <c r="H784" s="273">
        <f>ROUND(BA65,0)</f>
        <v>0</v>
      </c>
      <c r="I784" s="273">
        <f>ROUND(BA66,0)</f>
        <v>0</v>
      </c>
      <c r="J784" s="273">
        <f>ROUND(BA67,0)</f>
        <v>1036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3598</v>
      </c>
      <c r="Q784" s="273">
        <f>IF(BA77&gt;0,ROUND(BA77,0),0)</f>
        <v>0</v>
      </c>
      <c r="R784" s="273">
        <f>IF(BA78&gt;0,ROUND(BA78,0),0)</f>
        <v>5692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" customHeight="1" x14ac:dyDescent="0.25">
      <c r="A785" s="209" t="str">
        <f>RIGHT($C$83,3)&amp;"*"&amp;RIGHT($C$82,4)&amp;"*"&amp;BB$55&amp;"*"&amp;"A"</f>
        <v>208*2017*8360*A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" customHeight="1" x14ac:dyDescent="0.25">
      <c r="A786" s="209" t="str">
        <f>RIGHT($C$83,3)&amp;"*"&amp;RIGHT($C$82,4)&amp;"*"&amp;BC$55&amp;"*"&amp;"A"</f>
        <v>208*2017*8370*A</v>
      </c>
      <c r="B786" s="273"/>
      <c r="C786" s="275">
        <f>ROUND(BC60,2)</f>
        <v>4.5</v>
      </c>
      <c r="D786" s="273">
        <f>ROUND(BC61,0)</f>
        <v>583823</v>
      </c>
      <c r="E786" s="273">
        <f>ROUND(BC62,0)</f>
        <v>116289</v>
      </c>
      <c r="F786" s="273">
        <f>ROUND(BC63,0)</f>
        <v>0</v>
      </c>
      <c r="G786" s="273">
        <f>ROUND(BC64,0)</f>
        <v>107</v>
      </c>
      <c r="H786" s="273">
        <f>ROUND(BC65,0)</f>
        <v>1520</v>
      </c>
      <c r="I786" s="273">
        <f>ROUND(BC66,0)</f>
        <v>78</v>
      </c>
      <c r="J786" s="273">
        <f>ROUND(BC67,0)</f>
        <v>0</v>
      </c>
      <c r="K786" s="273">
        <f>ROUND(BC68,0)</f>
        <v>0</v>
      </c>
      <c r="L786" s="273">
        <f>ROUND(BC69,0)</f>
        <v>7704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" customHeight="1" x14ac:dyDescent="0.25">
      <c r="A787" s="209" t="str">
        <f>RIGHT($C$83,3)&amp;"*"&amp;RIGHT($C$82,4)&amp;"*"&amp;BD$55&amp;"*"&amp;"A"</f>
        <v>208*2017*8420*A</v>
      </c>
      <c r="B787" s="273"/>
      <c r="C787" s="275">
        <f>ROUND(BD60,2)</f>
        <v>43.82</v>
      </c>
      <c r="D787" s="273">
        <f>ROUND(BD61,0)</f>
        <v>3389579</v>
      </c>
      <c r="E787" s="273">
        <f>ROUND(BD62,0)</f>
        <v>675493</v>
      </c>
      <c r="F787" s="273">
        <f>ROUND(BD63,0)</f>
        <v>0</v>
      </c>
      <c r="G787" s="273">
        <f>ROUND(BD64,0)</f>
        <v>-84756</v>
      </c>
      <c r="H787" s="273">
        <f>ROUND(BD65,0)</f>
        <v>1460</v>
      </c>
      <c r="I787" s="273">
        <f>ROUND(BD66,0)</f>
        <v>1370109</v>
      </c>
      <c r="J787" s="273">
        <f>ROUND(BD67,0)</f>
        <v>0</v>
      </c>
      <c r="K787" s="273">
        <f>ROUND(BD68,0)</f>
        <v>0</v>
      </c>
      <c r="L787" s="273">
        <f>ROUND(BD69,0)</f>
        <v>-926705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" customHeight="1" x14ac:dyDescent="0.25">
      <c r="A788" s="209" t="str">
        <f>RIGHT($C$83,3)&amp;"*"&amp;RIGHT($C$82,4)&amp;"*"&amp;BE$55&amp;"*"&amp;"A"</f>
        <v>208*2017*8430*A</v>
      </c>
      <c r="B788" s="273">
        <f>ROUND(BE59,0)</f>
        <v>723979</v>
      </c>
      <c r="C788" s="275">
        <f>ROUND(BE60,2)</f>
        <v>22.57</v>
      </c>
      <c r="D788" s="273">
        <f>ROUND(BE61,0)</f>
        <v>1457978</v>
      </c>
      <c r="E788" s="273">
        <f>ROUND(BE62,0)</f>
        <v>297114</v>
      </c>
      <c r="F788" s="273">
        <f>ROUND(BE63,0)</f>
        <v>0</v>
      </c>
      <c r="G788" s="273">
        <f>ROUND(BE64,0)</f>
        <v>278491</v>
      </c>
      <c r="H788" s="273">
        <f>ROUND(BE65,0)</f>
        <v>1773673</v>
      </c>
      <c r="I788" s="273">
        <f>ROUND(BE66,0)</f>
        <v>994053</v>
      </c>
      <c r="J788" s="273">
        <f>ROUND(BE67,0)</f>
        <v>6062236</v>
      </c>
      <c r="K788" s="273">
        <f>ROUND(BE68,0)</f>
        <v>0</v>
      </c>
      <c r="L788" s="273">
        <f>ROUND(BE69,0)</f>
        <v>22828</v>
      </c>
      <c r="M788" s="273">
        <f>ROUND(BE70,0)</f>
        <v>0</v>
      </c>
      <c r="N788" s="273"/>
      <c r="O788" s="273"/>
      <c r="P788" s="273">
        <f>IF(BE76&gt;0,ROUND(BE76,0),0)</f>
        <v>59003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" customHeight="1" x14ac:dyDescent="0.25">
      <c r="A789" s="209" t="str">
        <f>RIGHT($C$83,3)&amp;"*"&amp;RIGHT($C$82,4)&amp;"*"&amp;BF$55&amp;"*"&amp;"A"</f>
        <v>208*2017*8460*A</v>
      </c>
      <c r="B789" s="273"/>
      <c r="C789" s="275">
        <f>ROUND(BF60,2)</f>
        <v>62.47</v>
      </c>
      <c r="D789" s="273">
        <f>ROUND(BF61,0)</f>
        <v>2226828</v>
      </c>
      <c r="E789" s="273">
        <f>ROUND(BF62,0)</f>
        <v>573322</v>
      </c>
      <c r="F789" s="273">
        <f>ROUND(BF63,0)</f>
        <v>0</v>
      </c>
      <c r="G789" s="273">
        <f>ROUND(BF64,0)</f>
        <v>287233</v>
      </c>
      <c r="H789" s="273">
        <f>ROUND(BF65,0)</f>
        <v>480</v>
      </c>
      <c r="I789" s="273">
        <f>ROUND(BF66,0)</f>
        <v>58755</v>
      </c>
      <c r="J789" s="273">
        <f>ROUND(BF67,0)</f>
        <v>2872</v>
      </c>
      <c r="K789" s="273">
        <f>ROUND(BF68,0)</f>
        <v>0</v>
      </c>
      <c r="L789" s="273">
        <f>ROUND(BF69,0)</f>
        <v>4535</v>
      </c>
      <c r="M789" s="273">
        <f>ROUND(BF70,0)</f>
        <v>0</v>
      </c>
      <c r="N789" s="273"/>
      <c r="O789" s="273"/>
      <c r="P789" s="273">
        <f>IF(BF76&gt;0,ROUND(BF76,0),0)</f>
        <v>4063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" customHeight="1" x14ac:dyDescent="0.25">
      <c r="A790" s="209" t="str">
        <f>RIGHT($C$83,3)&amp;"*"&amp;RIGHT($C$82,4)&amp;"*"&amp;BG$55&amp;"*"&amp;"A"</f>
        <v>208*2017*8470*A</v>
      </c>
      <c r="B790" s="273"/>
      <c r="C790" s="275">
        <f>ROUND(BG60,2)</f>
        <v>5.98</v>
      </c>
      <c r="D790" s="273">
        <f>ROUND(BG61,0)</f>
        <v>243883</v>
      </c>
      <c r="E790" s="273">
        <f>ROUND(BG62,0)</f>
        <v>48723</v>
      </c>
      <c r="F790" s="273">
        <f>ROUND(BG63,0)</f>
        <v>0</v>
      </c>
      <c r="G790" s="273">
        <f>ROUND(BG64,0)</f>
        <v>9672</v>
      </c>
      <c r="H790" s="273">
        <f>ROUND(BG65,0)</f>
        <v>236888</v>
      </c>
      <c r="I790" s="273">
        <f>ROUND(BG66,0)</f>
        <v>77776</v>
      </c>
      <c r="J790" s="273">
        <f>ROUND(BG67,0)</f>
        <v>112692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4067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" customHeight="1" x14ac:dyDescent="0.25">
      <c r="A791" s="209" t="str">
        <f>RIGHT($C$83,3)&amp;"*"&amp;RIGHT($C$82,4)&amp;"*"&amp;BH$55&amp;"*"&amp;"A"</f>
        <v>208*2017*8480*A</v>
      </c>
      <c r="B791" s="273"/>
      <c r="C791" s="275">
        <f>ROUND(BH60,2)</f>
        <v>2.89</v>
      </c>
      <c r="D791" s="273">
        <f>ROUND(BH61,0)</f>
        <v>241223</v>
      </c>
      <c r="E791" s="273">
        <f>ROUND(BH62,0)</f>
        <v>48048</v>
      </c>
      <c r="F791" s="273">
        <f>ROUND(BH63,0)</f>
        <v>0</v>
      </c>
      <c r="G791" s="273">
        <f>ROUND(BH64,0)</f>
        <v>357080</v>
      </c>
      <c r="H791" s="273">
        <f>ROUND(BH65,0)</f>
        <v>0</v>
      </c>
      <c r="I791" s="273">
        <f>ROUND(BH66,0)</f>
        <v>341408</v>
      </c>
      <c r="J791" s="273">
        <f>ROUND(BH67,0)</f>
        <v>190985</v>
      </c>
      <c r="K791" s="273">
        <f>ROUND(BH68,0)</f>
        <v>0</v>
      </c>
      <c r="L791" s="273">
        <f>ROUND(BH69,0)</f>
        <v>623</v>
      </c>
      <c r="M791" s="273">
        <f>ROUND(BH70,0)</f>
        <v>0</v>
      </c>
      <c r="N791" s="273"/>
      <c r="O791" s="273"/>
      <c r="P791" s="273">
        <f>IF(BH76&gt;0,ROUND(BH76,0),0)</f>
        <v>1182</v>
      </c>
      <c r="Q791" s="273">
        <f>IF(BH77&gt;0,ROUND(BH77,0),0)</f>
        <v>0</v>
      </c>
      <c r="R791" s="273">
        <f>IF(BH78&gt;0,ROUND(BH78,0),0)</f>
        <v>5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" customHeight="1" x14ac:dyDescent="0.25">
      <c r="A792" s="209" t="str">
        <f>RIGHT($C$83,3)&amp;"*"&amp;RIGHT($C$82,4)&amp;"*"&amp;BI$55&amp;"*"&amp;"A"</f>
        <v>208*2017*8490*A</v>
      </c>
      <c r="B792" s="273"/>
      <c r="C792" s="275">
        <f>ROUND(BI60,2)</f>
        <v>3.9</v>
      </c>
      <c r="D792" s="273">
        <f>ROUND(BI61,0)</f>
        <v>231686</v>
      </c>
      <c r="E792" s="273">
        <f>ROUND(BI62,0)</f>
        <v>46148</v>
      </c>
      <c r="F792" s="273">
        <f>ROUND(BI63,0)</f>
        <v>0</v>
      </c>
      <c r="G792" s="273">
        <f>ROUND(BI64,0)</f>
        <v>297769</v>
      </c>
      <c r="H792" s="273">
        <f>ROUND(BI65,0)</f>
        <v>0</v>
      </c>
      <c r="I792" s="273">
        <f>ROUND(BI66,0)</f>
        <v>1965190</v>
      </c>
      <c r="J792" s="273">
        <f>ROUND(BI67,0)</f>
        <v>0</v>
      </c>
      <c r="K792" s="273">
        <f>ROUND(BI68,0)</f>
        <v>0</v>
      </c>
      <c r="L792" s="273">
        <f>ROUND(BI69,0)</f>
        <v>9329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" customHeight="1" x14ac:dyDescent="0.25">
      <c r="A793" s="209" t="str">
        <f>RIGHT($C$83,3)&amp;"*"&amp;RIGHT($C$82,4)&amp;"*"&amp;BJ$55&amp;"*"&amp;"A"</f>
        <v>208*2017*8510*A</v>
      </c>
      <c r="B793" s="273"/>
      <c r="C793" s="275">
        <f>ROUND(BJ60,2)</f>
        <v>44.72</v>
      </c>
      <c r="D793" s="273">
        <f>ROUND(BJ61,0)</f>
        <v>3930737</v>
      </c>
      <c r="E793" s="273">
        <f>ROUND(BJ62,0)</f>
        <v>783767</v>
      </c>
      <c r="F793" s="273">
        <f>ROUND(BJ63,0)</f>
        <v>496139</v>
      </c>
      <c r="G793" s="273">
        <f>ROUND(BJ64,0)</f>
        <v>11135</v>
      </c>
      <c r="H793" s="273">
        <f>ROUND(BJ65,0)</f>
        <v>3900</v>
      </c>
      <c r="I793" s="273">
        <f>ROUND(BJ66,0)</f>
        <v>18697</v>
      </c>
      <c r="J793" s="273">
        <f>ROUND(BJ67,0)</f>
        <v>0</v>
      </c>
      <c r="K793" s="273">
        <f>ROUND(BJ68,0)</f>
        <v>0</v>
      </c>
      <c r="L793" s="273">
        <f>ROUND(BJ69,0)</f>
        <v>25174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" customHeight="1" x14ac:dyDescent="0.25">
      <c r="A794" s="209" t="str">
        <f>RIGHT($C$83,3)&amp;"*"&amp;RIGHT($C$82,4)&amp;"*"&amp;BK$55&amp;"*"&amp;"A"</f>
        <v>208*2017*8530*A</v>
      </c>
      <c r="B794" s="273"/>
      <c r="C794" s="275">
        <f>ROUND(BK60,2)</f>
        <v>284.06</v>
      </c>
      <c r="D794" s="273">
        <f>ROUND(BK61,0)</f>
        <v>14776783</v>
      </c>
      <c r="E794" s="273">
        <f>ROUND(BK62,0)</f>
        <v>2959920</v>
      </c>
      <c r="F794" s="273">
        <f>ROUND(BK63,0)</f>
        <v>110998</v>
      </c>
      <c r="G794" s="273">
        <f>ROUND(BK64,0)</f>
        <v>174577</v>
      </c>
      <c r="H794" s="273">
        <f>ROUND(BK65,0)</f>
        <v>8178</v>
      </c>
      <c r="I794" s="273">
        <f>ROUND(BK66,0)</f>
        <v>5827689</v>
      </c>
      <c r="J794" s="273">
        <f>ROUND(BK67,0)</f>
        <v>0</v>
      </c>
      <c r="K794" s="273">
        <f>ROUND(BK68,0)</f>
        <v>0</v>
      </c>
      <c r="L794" s="273">
        <f>ROUND(BK69,0)</f>
        <v>543793</v>
      </c>
      <c r="M794" s="273">
        <f>ROUND(BK70,0)</f>
        <v>904837</v>
      </c>
      <c r="N794" s="273"/>
      <c r="O794" s="273"/>
      <c r="P794" s="273">
        <f>IF(BK76&gt;0,ROUND(BK76,0),0)</f>
        <v>698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" customHeight="1" x14ac:dyDescent="0.25">
      <c r="A795" s="209" t="str">
        <f>RIGHT($C$83,3)&amp;"*"&amp;RIGHT($C$82,4)&amp;"*"&amp;BL$55&amp;"*"&amp;"A"</f>
        <v>208*2017*8560*A</v>
      </c>
      <c r="B795" s="273"/>
      <c r="C795" s="275">
        <f>ROUND(BL60,2)</f>
        <v>35.880000000000003</v>
      </c>
      <c r="D795" s="273">
        <f>ROUND(BL61,0)</f>
        <v>1558566</v>
      </c>
      <c r="E795" s="273">
        <f>ROUND(BL62,0)</f>
        <v>311242</v>
      </c>
      <c r="F795" s="273">
        <f>ROUND(BL63,0)</f>
        <v>0</v>
      </c>
      <c r="G795" s="273">
        <f>ROUND(BL64,0)</f>
        <v>31386</v>
      </c>
      <c r="H795" s="273">
        <f>ROUND(BL65,0)</f>
        <v>992</v>
      </c>
      <c r="I795" s="273">
        <f>ROUND(BL66,0)</f>
        <v>4799</v>
      </c>
      <c r="J795" s="273">
        <f>ROUND(BL67,0)</f>
        <v>6652</v>
      </c>
      <c r="K795" s="273">
        <f>ROUND(BL68,0)</f>
        <v>0</v>
      </c>
      <c r="L795" s="273">
        <f>ROUND(BL69,0)</f>
        <v>21684</v>
      </c>
      <c r="M795" s="273">
        <f>ROUND(BL70,0)</f>
        <v>0</v>
      </c>
      <c r="N795" s="273"/>
      <c r="O795" s="273"/>
      <c r="P795" s="273">
        <f>IF(BL76&gt;0,ROUND(BL76,0),0)</f>
        <v>2952</v>
      </c>
      <c r="Q795" s="273">
        <f>IF(BL77&gt;0,ROUND(BL77,0),0)</f>
        <v>0</v>
      </c>
      <c r="R795" s="273">
        <f>IF(BL78&gt;0,ROUND(BL78,0),0)</f>
        <v>46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" customHeight="1" x14ac:dyDescent="0.25">
      <c r="A796" s="209" t="str">
        <f>RIGHT($C$83,3)&amp;"*"&amp;RIGHT($C$82,4)&amp;"*"&amp;BM$55&amp;"*"&amp;"A"</f>
        <v>208*2017*8590*A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" customHeight="1" x14ac:dyDescent="0.25">
      <c r="A797" s="209" t="str">
        <f>RIGHT($C$83,3)&amp;"*"&amp;RIGHT($C$82,4)&amp;"*"&amp;BN$55&amp;"*"&amp;"A"</f>
        <v>208*2017*8610*A</v>
      </c>
      <c r="B797" s="273"/>
      <c r="C797" s="275">
        <f>ROUND(BN60,2)</f>
        <v>3.09</v>
      </c>
      <c r="D797" s="273">
        <f>ROUND(BN61,0)</f>
        <v>2051857</v>
      </c>
      <c r="E797" s="273">
        <f>ROUND(BN62,0)</f>
        <v>408839</v>
      </c>
      <c r="F797" s="273">
        <f>ROUND(BN63,0)</f>
        <v>435058</v>
      </c>
      <c r="G797" s="273">
        <f>ROUND(BN64,0)</f>
        <v>20940</v>
      </c>
      <c r="H797" s="273">
        <f>ROUND(BN65,0)</f>
        <v>1417</v>
      </c>
      <c r="I797" s="273">
        <f>ROUND(BN66,0)</f>
        <v>-7585172</v>
      </c>
      <c r="J797" s="273">
        <f>ROUND(BN67,0)</f>
        <v>8625</v>
      </c>
      <c r="K797" s="273">
        <f>ROUND(BN68,0)</f>
        <v>0</v>
      </c>
      <c r="L797" s="273">
        <f>ROUND(BN69,0)</f>
        <v>383942</v>
      </c>
      <c r="M797" s="273">
        <f>ROUND(BN70,0)</f>
        <v>2828585</v>
      </c>
      <c r="N797" s="273"/>
      <c r="O797" s="273"/>
      <c r="P797" s="273">
        <f>IF(BN76&gt;0,ROUND(BN76,0),0)</f>
        <v>1421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" customHeight="1" x14ac:dyDescent="0.25">
      <c r="A798" s="209" t="str">
        <f>RIGHT($C$83,3)&amp;"*"&amp;RIGHT($C$82,4)&amp;"*"&amp;BO$55&amp;"*"&amp;"A"</f>
        <v>208*2017*8620*A</v>
      </c>
      <c r="B798" s="273"/>
      <c r="C798" s="275">
        <f>ROUND(BO60,2)</f>
        <v>4.43</v>
      </c>
      <c r="D798" s="273">
        <f>ROUND(BO61,0)</f>
        <v>104154</v>
      </c>
      <c r="E798" s="273">
        <f>ROUND(BO62,0)</f>
        <v>145813</v>
      </c>
      <c r="F798" s="273">
        <f>ROUND(BO63,0)</f>
        <v>975</v>
      </c>
      <c r="G798" s="273">
        <f>ROUND(BO64,0)</f>
        <v>16576</v>
      </c>
      <c r="H798" s="273">
        <f>ROUND(BO65,0)</f>
        <v>0</v>
      </c>
      <c r="I798" s="273">
        <f>ROUND(BO66,0)</f>
        <v>40849</v>
      </c>
      <c r="J798" s="273">
        <f>ROUND(BO67,0)</f>
        <v>0</v>
      </c>
      <c r="K798" s="273">
        <f>ROUND(BO68,0)</f>
        <v>0</v>
      </c>
      <c r="L798" s="273">
        <f>ROUND(BO69,0)</f>
        <v>19</v>
      </c>
      <c r="M798" s="273">
        <f>ROUND(BO70,0)</f>
        <v>0</v>
      </c>
      <c r="N798" s="273"/>
      <c r="O798" s="273"/>
      <c r="P798" s="273">
        <f>IF(BO76&gt;0,ROUND(BO76,0),0)</f>
        <v>333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" customHeight="1" x14ac:dyDescent="0.25">
      <c r="A799" s="209" t="str">
        <f>RIGHT($C$83,3)&amp;"*"&amp;RIGHT($C$82,4)&amp;"*"&amp;BP$55&amp;"*"&amp;"A"</f>
        <v>208*2017*8630*A</v>
      </c>
      <c r="B799" s="273"/>
      <c r="C799" s="275">
        <f>ROUND(BP60,2)</f>
        <v>1.01</v>
      </c>
      <c r="D799" s="273">
        <f>ROUND(BP61,0)</f>
        <v>97606</v>
      </c>
      <c r="E799" s="273">
        <f>ROUND(BP62,0)</f>
        <v>19442</v>
      </c>
      <c r="F799" s="273">
        <f>ROUND(BP63,0)</f>
        <v>0</v>
      </c>
      <c r="G799" s="273">
        <f>ROUND(BP64,0)</f>
        <v>0</v>
      </c>
      <c r="H799" s="273">
        <f>ROUND(BP65,0)</f>
        <v>480</v>
      </c>
      <c r="I799" s="273">
        <f>ROUND(BP66,0)</f>
        <v>7734</v>
      </c>
      <c r="J799" s="273">
        <f>ROUND(BP67,0)</f>
        <v>0</v>
      </c>
      <c r="K799" s="273">
        <f>ROUND(BP68,0)</f>
        <v>0</v>
      </c>
      <c r="L799" s="273">
        <f>ROUND(BP69,0)</f>
        <v>104938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" customHeight="1" x14ac:dyDescent="0.25">
      <c r="A800" s="209" t="str">
        <f>RIGHT($C$83,3)&amp;"*"&amp;RIGHT($C$82,4)&amp;"*"&amp;BQ$55&amp;"*"&amp;"A"</f>
        <v>208*2017*8640*A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" customHeight="1" x14ac:dyDescent="0.25">
      <c r="A801" s="209" t="str">
        <f>RIGHT($C$83,3)&amp;"*"&amp;RIGHT($C$82,4)&amp;"*"&amp;BR$55&amp;"*"&amp;"A"</f>
        <v>208*2017*8650*A</v>
      </c>
      <c r="B801" s="273"/>
      <c r="C801" s="275">
        <f>ROUND(BR60,2)</f>
        <v>0</v>
      </c>
      <c r="D801" s="273">
        <f>ROUND(BR61,0)</f>
        <v>42295</v>
      </c>
      <c r="E801" s="273">
        <f>ROUND(BR62,0)</f>
        <v>8425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0</v>
      </c>
      <c r="K801" s="273">
        <f>ROUND(BR68,0)</f>
        <v>0</v>
      </c>
      <c r="L801" s="273">
        <f>ROUND(BR69,0)</f>
        <v>24806</v>
      </c>
      <c r="M801" s="273">
        <f>ROUND(BR70,0)</f>
        <v>0</v>
      </c>
      <c r="N801" s="273"/>
      <c r="O801" s="273"/>
      <c r="P801" s="273">
        <f>IF(BR76&gt;0,ROUND(BR76,0),0)</f>
        <v>109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" customHeight="1" x14ac:dyDescent="0.25">
      <c r="A802" s="209" t="str">
        <f>RIGHT($C$83,3)&amp;"*"&amp;RIGHT($C$82,4)&amp;"*"&amp;BS$55&amp;"*"&amp;"A"</f>
        <v>208*2017*8660*A</v>
      </c>
      <c r="B802" s="273"/>
      <c r="C802" s="275">
        <f>ROUND(BS60,2)</f>
        <v>1.98</v>
      </c>
      <c r="D802" s="273">
        <f>ROUND(BS61,0)</f>
        <v>115501</v>
      </c>
      <c r="E802" s="273">
        <f>ROUND(BS62,0)</f>
        <v>23006</v>
      </c>
      <c r="F802" s="273">
        <f>ROUND(BS63,0)</f>
        <v>0</v>
      </c>
      <c r="G802" s="273">
        <f>ROUND(BS64,0)</f>
        <v>130109</v>
      </c>
      <c r="H802" s="273">
        <f>ROUND(BS65,0)</f>
        <v>840</v>
      </c>
      <c r="I802" s="273">
        <f>ROUND(BS66,0)</f>
        <v>315</v>
      </c>
      <c r="J802" s="273">
        <f>ROUND(BS67,0)</f>
        <v>2112</v>
      </c>
      <c r="K802" s="273">
        <f>ROUND(BS68,0)</f>
        <v>0</v>
      </c>
      <c r="L802" s="273">
        <f>ROUND(BS69,0)</f>
        <v>82507</v>
      </c>
      <c r="M802" s="273">
        <f>ROUND(BS70,0)</f>
        <v>221298</v>
      </c>
      <c r="N802" s="273"/>
      <c r="O802" s="273"/>
      <c r="P802" s="273">
        <f>IF(BS76&gt;0,ROUND(BS76,0),0)</f>
        <v>181626</v>
      </c>
      <c r="Q802" s="273">
        <f>IF(BS77&gt;0,ROUND(BS77,0),0)</f>
        <v>0</v>
      </c>
      <c r="R802" s="273">
        <f>IF(BS78&gt;0,ROUND(BS78,0),0)</f>
        <v>78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" customHeight="1" x14ac:dyDescent="0.25">
      <c r="A803" s="209" t="str">
        <f>RIGHT($C$83,3)&amp;"*"&amp;RIGHT($C$82,4)&amp;"*"&amp;BT$55&amp;"*"&amp;"A"</f>
        <v>208*2017*8670*A</v>
      </c>
      <c r="B803" s="273"/>
      <c r="C803" s="275">
        <f>ROUND(BT60,2)</f>
        <v>5.27</v>
      </c>
      <c r="D803" s="273">
        <f>ROUND(BT61,0)</f>
        <v>421782</v>
      </c>
      <c r="E803" s="273">
        <f>ROUND(BT62,0)</f>
        <v>84013</v>
      </c>
      <c r="F803" s="273">
        <f>ROUND(BT63,0)</f>
        <v>0</v>
      </c>
      <c r="G803" s="273">
        <f>ROUND(BT64,0)</f>
        <v>1544</v>
      </c>
      <c r="H803" s="273">
        <f>ROUND(BT65,0)</f>
        <v>480</v>
      </c>
      <c r="I803" s="273">
        <f>ROUND(BT66,0)</f>
        <v>7488</v>
      </c>
      <c r="J803" s="273">
        <f>ROUND(BT67,0)</f>
        <v>339</v>
      </c>
      <c r="K803" s="273">
        <f>ROUND(BT68,0)</f>
        <v>0</v>
      </c>
      <c r="L803" s="273">
        <f>ROUND(BT69,0)</f>
        <v>5116</v>
      </c>
      <c r="M803" s="273">
        <f>ROUND(BT70,0)</f>
        <v>0</v>
      </c>
      <c r="N803" s="273"/>
      <c r="O803" s="273"/>
      <c r="P803" s="273">
        <f>IF(BT76&gt;0,ROUND(BT76,0),0)</f>
        <v>1244</v>
      </c>
      <c r="Q803" s="273">
        <f>IF(BT77&gt;0,ROUND(BT77,0),0)</f>
        <v>0</v>
      </c>
      <c r="R803" s="273">
        <f>IF(BT78&gt;0,ROUND(BT78,0),0)</f>
        <v>16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" customHeight="1" x14ac:dyDescent="0.25">
      <c r="A804" s="209" t="str">
        <f>RIGHT($C$83,3)&amp;"*"&amp;RIGHT($C$82,4)&amp;"*"&amp;BU$55&amp;"*"&amp;"A"</f>
        <v>208*2017*8680*A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1130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16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" customHeight="1" x14ac:dyDescent="0.25">
      <c r="A805" s="209" t="str">
        <f>RIGHT($C$83,3)&amp;"*"&amp;RIGHT($C$82,4)&amp;"*"&amp;BV$55&amp;"*"&amp;"A"</f>
        <v>208*2017*8690*A</v>
      </c>
      <c r="B805" s="273"/>
      <c r="C805" s="275">
        <f>ROUND(BV60,2)</f>
        <v>76.38</v>
      </c>
      <c r="D805" s="273">
        <f>ROUND(BV61,0)</f>
        <v>5090516</v>
      </c>
      <c r="E805" s="273">
        <f>ROUND(BV62,0)</f>
        <v>1014922</v>
      </c>
      <c r="F805" s="273">
        <f>ROUND(BV63,0)</f>
        <v>0</v>
      </c>
      <c r="G805" s="273">
        <f>ROUND(BV64,0)</f>
        <v>2612</v>
      </c>
      <c r="H805" s="273">
        <f>ROUND(BV65,0)</f>
        <v>1075</v>
      </c>
      <c r="I805" s="273">
        <f>ROUND(BV66,0)</f>
        <v>883732</v>
      </c>
      <c r="J805" s="273">
        <f>ROUND(BV67,0)</f>
        <v>5154</v>
      </c>
      <c r="K805" s="273">
        <f>ROUND(BV68,0)</f>
        <v>0</v>
      </c>
      <c r="L805" s="273">
        <f>ROUND(BV69,0)</f>
        <v>24363</v>
      </c>
      <c r="M805" s="273">
        <f>ROUND(BV70,0)</f>
        <v>0</v>
      </c>
      <c r="N805" s="273"/>
      <c r="O805" s="273"/>
      <c r="P805" s="273">
        <f>IF(BV76&gt;0,ROUND(BV76,0),0)</f>
        <v>2601</v>
      </c>
      <c r="Q805" s="273">
        <f>IF(BV77&gt;0,ROUND(BV77,0),0)</f>
        <v>0</v>
      </c>
      <c r="R805" s="273">
        <f>IF(BV78&gt;0,ROUND(BV78,0),0)</f>
        <v>376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" customHeight="1" x14ac:dyDescent="0.25">
      <c r="A806" s="209" t="str">
        <f>RIGHT($C$83,3)&amp;"*"&amp;RIGHT($C$82,4)&amp;"*"&amp;BW$55&amp;"*"&amp;"A"</f>
        <v>208*2017*8700*A</v>
      </c>
      <c r="B806" s="273"/>
      <c r="C806" s="275">
        <f>ROUND(BW60,2)</f>
        <v>2.36</v>
      </c>
      <c r="D806" s="273">
        <f>ROUND(BW61,0)</f>
        <v>152971</v>
      </c>
      <c r="E806" s="273">
        <f>ROUND(BW62,0)</f>
        <v>30470</v>
      </c>
      <c r="F806" s="273">
        <f>ROUND(BW63,0)</f>
        <v>0</v>
      </c>
      <c r="G806" s="273">
        <f>ROUND(BW64,0)</f>
        <v>3727</v>
      </c>
      <c r="H806" s="273">
        <f>ROUND(BW65,0)</f>
        <v>0</v>
      </c>
      <c r="I806" s="273">
        <f>ROUND(BW66,0)</f>
        <v>121217</v>
      </c>
      <c r="J806" s="273">
        <f>ROUND(BW67,0)</f>
        <v>2512</v>
      </c>
      <c r="K806" s="273">
        <f>ROUND(BW68,0)</f>
        <v>0</v>
      </c>
      <c r="L806" s="273">
        <f>ROUND(BW69,0)</f>
        <v>6964</v>
      </c>
      <c r="M806" s="273">
        <f>ROUND(BW70,0)</f>
        <v>0</v>
      </c>
      <c r="N806" s="273"/>
      <c r="O806" s="273"/>
      <c r="P806" s="273">
        <f>IF(BW76&gt;0,ROUND(BW76,0),0)</f>
        <v>1028</v>
      </c>
      <c r="Q806" s="273">
        <f>IF(BW77&gt;0,ROUND(BW77,0),0)</f>
        <v>0</v>
      </c>
      <c r="R806" s="273">
        <f>IF(BW78&gt;0,ROUND(BW78,0),0)</f>
        <v>31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" customHeight="1" x14ac:dyDescent="0.25">
      <c r="A807" s="209" t="str">
        <f>RIGHT($C$83,3)&amp;"*"&amp;RIGHT($C$82,4)&amp;"*"&amp;BX$55&amp;"*"&amp;"A"</f>
        <v>208*2017*8710*A</v>
      </c>
      <c r="B807" s="273"/>
      <c r="C807" s="275">
        <f>ROUND(BX60,2)</f>
        <v>26.26</v>
      </c>
      <c r="D807" s="273">
        <f>ROUND(BX61,0)</f>
        <v>2419278</v>
      </c>
      <c r="E807" s="273">
        <f>ROUND(BX62,0)</f>
        <v>482154</v>
      </c>
      <c r="F807" s="273">
        <f>ROUND(BX63,0)</f>
        <v>0</v>
      </c>
      <c r="G807" s="273">
        <f>ROUND(BX64,0)</f>
        <v>14921</v>
      </c>
      <c r="H807" s="273">
        <f>ROUND(BX65,0)</f>
        <v>1685</v>
      </c>
      <c r="I807" s="273">
        <f>ROUND(BX66,0)</f>
        <v>509388</v>
      </c>
      <c r="J807" s="273">
        <f>ROUND(BX67,0)</f>
        <v>280</v>
      </c>
      <c r="K807" s="273">
        <f>ROUND(BX68,0)</f>
        <v>0</v>
      </c>
      <c r="L807" s="273">
        <f>ROUND(BX69,0)</f>
        <v>9510</v>
      </c>
      <c r="M807" s="273">
        <f>ROUND(BX70,0)</f>
        <v>0</v>
      </c>
      <c r="N807" s="273"/>
      <c r="O807" s="273"/>
      <c r="P807" s="273">
        <f>IF(BX76&gt;0,ROUND(BX76,0),0)</f>
        <v>238</v>
      </c>
      <c r="Q807" s="273">
        <f>IF(BX77&gt;0,ROUND(BX77,0),0)</f>
        <v>0</v>
      </c>
      <c r="R807" s="273">
        <f>IF(BX78&gt;0,ROUND(BX78,0),0)</f>
        <v>52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" customHeight="1" x14ac:dyDescent="0.25">
      <c r="A808" s="209" t="str">
        <f>RIGHT($C$83,3)&amp;"*"&amp;RIGHT($C$82,4)&amp;"*"&amp;BY$55&amp;"*"&amp;"A"</f>
        <v>208*2017*8720*A</v>
      </c>
      <c r="B808" s="273"/>
      <c r="C808" s="275">
        <f>ROUND(BY60,2)</f>
        <v>30.23</v>
      </c>
      <c r="D808" s="273">
        <f>ROUND(BY61,0)</f>
        <v>3879694</v>
      </c>
      <c r="E808" s="273">
        <f>ROUND(BY62,0)</f>
        <v>775452</v>
      </c>
      <c r="F808" s="273">
        <f>ROUND(BY63,0)</f>
        <v>0</v>
      </c>
      <c r="G808" s="273">
        <f>ROUND(BY64,0)</f>
        <v>48274</v>
      </c>
      <c r="H808" s="273">
        <f>ROUND(BY65,0)</f>
        <v>860</v>
      </c>
      <c r="I808" s="273">
        <f>ROUND(BY66,0)</f>
        <v>1743</v>
      </c>
      <c r="J808" s="273">
        <f>ROUND(BY67,0)</f>
        <v>267437</v>
      </c>
      <c r="K808" s="273">
        <f>ROUND(BY68,0)</f>
        <v>0</v>
      </c>
      <c r="L808" s="273">
        <f>ROUND(BY69,0)</f>
        <v>18690</v>
      </c>
      <c r="M808" s="273">
        <f>ROUND(BY70,0)</f>
        <v>28452</v>
      </c>
      <c r="N808" s="273"/>
      <c r="O808" s="273"/>
      <c r="P808" s="273">
        <f>IF(BY76&gt;0,ROUND(BY76,0),0)</f>
        <v>2080</v>
      </c>
      <c r="Q808" s="273">
        <f>IF(BY77&gt;0,ROUND(BY77,0),0)</f>
        <v>0</v>
      </c>
      <c r="R808" s="273">
        <f>IF(BY78&gt;0,ROUND(BY78,0),0)</f>
        <v>16</v>
      </c>
      <c r="S808" s="273">
        <f>IF(BY79&gt;0,ROUND(BY79,0),0)</f>
        <v>465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" customHeight="1" x14ac:dyDescent="0.25">
      <c r="A809" s="209" t="str">
        <f>RIGHT($C$83,3)&amp;"*"&amp;RIGHT($C$82,4)&amp;"*"&amp;BZ$55&amp;"*"&amp;"A"</f>
        <v>208*2017*8730*A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" customHeight="1" x14ac:dyDescent="0.25">
      <c r="A810" s="209" t="str">
        <f>RIGHT($C$83,3)&amp;"*"&amp;RIGHT($C$82,4)&amp;"*"&amp;CA$55&amp;"*"&amp;"A"</f>
        <v>208*2017*8740*A</v>
      </c>
      <c r="B810" s="273"/>
      <c r="C810" s="275">
        <f>ROUND(CA60,2)</f>
        <v>2.76</v>
      </c>
      <c r="D810" s="273">
        <f>ROUND(CA61,0)</f>
        <v>230386</v>
      </c>
      <c r="E810" s="273">
        <f>ROUND(CA62,0)</f>
        <v>45889</v>
      </c>
      <c r="F810" s="273">
        <f>ROUND(CA63,0)</f>
        <v>0</v>
      </c>
      <c r="G810" s="273">
        <f>ROUND(CA64,0)</f>
        <v>0</v>
      </c>
      <c r="H810" s="273">
        <f>ROUND(CA65,0)</f>
        <v>0</v>
      </c>
      <c r="I810" s="273">
        <f>ROUND(CA66,0)</f>
        <v>0</v>
      </c>
      <c r="J810" s="273">
        <f>ROUND(CA67,0)</f>
        <v>0</v>
      </c>
      <c r="K810" s="273">
        <f>ROUND(CA68,0)</f>
        <v>0</v>
      </c>
      <c r="L810" s="273">
        <f>ROUND(CA69,0)</f>
        <v>1401</v>
      </c>
      <c r="M810" s="273">
        <f>ROUND(CA70,0)</f>
        <v>0</v>
      </c>
      <c r="N810" s="273"/>
      <c r="O810" s="273"/>
      <c r="P810" s="273">
        <f>IF(CA76&gt;0,ROUND(CA76,0),0)</f>
        <v>85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" customHeight="1" x14ac:dyDescent="0.25">
      <c r="A811" s="209" t="str">
        <f>RIGHT($C$83,3)&amp;"*"&amp;RIGHT($C$82,4)&amp;"*"&amp;CB$55&amp;"*"&amp;"A"</f>
        <v>208*2017*8770*A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" customHeight="1" x14ac:dyDescent="0.25">
      <c r="A812" s="209" t="str">
        <f>RIGHT($C$83,3)&amp;"*"&amp;RIGHT($C$82,4)&amp;"*"&amp;CC$55&amp;"*"&amp;"A"</f>
        <v>208*2017*8790*A</v>
      </c>
      <c r="B812" s="273"/>
      <c r="C812" s="275">
        <f>ROUND(CC60,2)</f>
        <v>2.1</v>
      </c>
      <c r="D812" s="273">
        <f>ROUND(CC61,0)</f>
        <v>178261</v>
      </c>
      <c r="E812" s="273">
        <f>ROUND(CC62,0)</f>
        <v>35507</v>
      </c>
      <c r="F812" s="273">
        <f>ROUND(CC63,0)</f>
        <v>0</v>
      </c>
      <c r="G812" s="273">
        <f>ROUND(CC64,0)</f>
        <v>4037</v>
      </c>
      <c r="H812" s="273">
        <f>ROUND(CC65,0)</f>
        <v>1053</v>
      </c>
      <c r="I812" s="273">
        <f>ROUND(CC66,0)</f>
        <v>344345</v>
      </c>
      <c r="J812" s="273">
        <f>ROUND(CC67,0)</f>
        <v>2375</v>
      </c>
      <c r="K812" s="273">
        <f>ROUND(CC68,0)</f>
        <v>0</v>
      </c>
      <c r="L812" s="273">
        <f>ROUND(CC69,0)</f>
        <v>9543</v>
      </c>
      <c r="M812" s="273">
        <f>ROUND(CC70,0)</f>
        <v>0</v>
      </c>
      <c r="N812" s="273"/>
      <c r="O812" s="273"/>
      <c r="P812" s="273">
        <f>IF(CC76&gt;0,ROUND(CC76,0),0)</f>
        <v>206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" customHeight="1" x14ac:dyDescent="0.25">
      <c r="A813" s="209" t="str">
        <f>RIGHT($C$83,3)&amp;"*"&amp;RIGHT($C$82,4)&amp;"*"&amp;"9000"&amp;"*"&amp;"A"</f>
        <v>208*2017*9000*A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11737318</v>
      </c>
      <c r="V813" s="274">
        <f>ROUND(CD70,0)</f>
        <v>-16921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" customHeight="1" x14ac:dyDescent="0.2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" customHeight="1" x14ac:dyDescent="0.25">
      <c r="B815" s="277" t="s">
        <v>1004</v>
      </c>
      <c r="C815" s="278">
        <f t="shared" ref="C815:K815" si="22">SUM(C734:C813)</f>
        <v>1824.1499999999999</v>
      </c>
      <c r="D815" s="274">
        <f t="shared" si="22"/>
        <v>154414420</v>
      </c>
      <c r="E815" s="274">
        <f t="shared" si="22"/>
        <v>34847217</v>
      </c>
      <c r="F815" s="274">
        <f t="shared" si="22"/>
        <v>4782005</v>
      </c>
      <c r="G815" s="274">
        <f t="shared" si="22"/>
        <v>41586653</v>
      </c>
      <c r="H815" s="274">
        <f t="shared" si="22"/>
        <v>2101026</v>
      </c>
      <c r="I815" s="274">
        <f t="shared" si="22"/>
        <v>15417964</v>
      </c>
      <c r="J815" s="274">
        <f t="shared" si="22"/>
        <v>12937849</v>
      </c>
      <c r="K815" s="274">
        <f t="shared" si="22"/>
        <v>616478</v>
      </c>
      <c r="L815" s="274">
        <f>SUM(L734:L813)+SUM(U734:U813)</f>
        <v>13721079</v>
      </c>
      <c r="M815" s="274">
        <f>SUM(M734:M813)+SUM(V734:V813)</f>
        <v>6515917</v>
      </c>
      <c r="N815" s="274">
        <f t="shared" ref="N815:Y815" si="23">SUM(N734:N813)</f>
        <v>884050624</v>
      </c>
      <c r="O815" s="274">
        <f t="shared" si="23"/>
        <v>502728559</v>
      </c>
      <c r="P815" s="274">
        <f t="shared" si="23"/>
        <v>723979</v>
      </c>
      <c r="Q815" s="274">
        <f t="shared" si="23"/>
        <v>201464</v>
      </c>
      <c r="R815" s="274">
        <f t="shared" si="23"/>
        <v>101308</v>
      </c>
      <c r="S815" s="274">
        <f t="shared" si="23"/>
        <v>1606515</v>
      </c>
      <c r="T815" s="278">
        <f t="shared" si="23"/>
        <v>554.70999999999992</v>
      </c>
      <c r="U815" s="274">
        <f t="shared" si="23"/>
        <v>11737318</v>
      </c>
      <c r="V815" s="274">
        <f t="shared" si="23"/>
        <v>-16921</v>
      </c>
      <c r="W815" s="274">
        <f t="shared" si="23"/>
        <v>0</v>
      </c>
      <c r="X815" s="274">
        <f t="shared" si="23"/>
        <v>0</v>
      </c>
      <c r="Y815" s="274">
        <f t="shared" si="23"/>
        <v>79451229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" customHeight="1" x14ac:dyDescent="0.25">
      <c r="B816" s="274" t="s">
        <v>1005</v>
      </c>
      <c r="C816" s="278">
        <f>CE60</f>
        <v>1824.1499999999999</v>
      </c>
      <c r="D816" s="274">
        <f>CE61</f>
        <v>154414420</v>
      </c>
      <c r="E816" s="274">
        <f>CE62</f>
        <v>34847217</v>
      </c>
      <c r="F816" s="274">
        <f>CE63</f>
        <v>4782005</v>
      </c>
      <c r="G816" s="274">
        <f>CE64</f>
        <v>41586653</v>
      </c>
      <c r="H816" s="277">
        <f>CE65</f>
        <v>2101026</v>
      </c>
      <c r="I816" s="277">
        <f>CE66</f>
        <v>15417964</v>
      </c>
      <c r="J816" s="277">
        <f>CE67</f>
        <v>12937849</v>
      </c>
      <c r="K816" s="277">
        <f>CE68</f>
        <v>616478</v>
      </c>
      <c r="L816" s="277">
        <f>CE69</f>
        <v>13721079</v>
      </c>
      <c r="M816" s="277">
        <f>CE70</f>
        <v>6515917</v>
      </c>
      <c r="N816" s="274">
        <f>CE75</f>
        <v>884050624</v>
      </c>
      <c r="O816" s="274">
        <f>CE73</f>
        <v>502728559</v>
      </c>
      <c r="P816" s="274">
        <f>CE76</f>
        <v>723979</v>
      </c>
      <c r="Q816" s="274">
        <f>CE77</f>
        <v>201464</v>
      </c>
      <c r="R816" s="274">
        <f>CE78</f>
        <v>101308</v>
      </c>
      <c r="S816" s="274">
        <f>CE79</f>
        <v>1606515</v>
      </c>
      <c r="T816" s="278">
        <f>CE80</f>
        <v>554.70999999999992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79451229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154414421</v>
      </c>
      <c r="E817" s="180">
        <f>C379</f>
        <v>34847206</v>
      </c>
      <c r="F817" s="180">
        <f>C380</f>
        <v>4782004</v>
      </c>
      <c r="G817" s="238">
        <f>C381</f>
        <v>41586651</v>
      </c>
      <c r="H817" s="238">
        <f>C382</f>
        <v>2101026</v>
      </c>
      <c r="I817" s="238">
        <f>C383</f>
        <v>15417961</v>
      </c>
      <c r="J817" s="238">
        <f>C384</f>
        <v>12937849</v>
      </c>
      <c r="K817" s="238">
        <f>C385</f>
        <v>616478</v>
      </c>
      <c r="L817" s="238">
        <f>C386+C387+C388+C389</f>
        <v>17795064</v>
      </c>
      <c r="M817" s="238">
        <f>C370</f>
        <v>6515917</v>
      </c>
      <c r="N817" s="180">
        <f>D361</f>
        <v>884050619</v>
      </c>
      <c r="O817" s="180">
        <f>C359</f>
        <v>502728558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2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Legacy SalmonCreek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2211 NE 139th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2211 NE 139th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Vancouver, WA 98686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03/31/2018.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03/31/2018</v>
      </c>
      <c r="C4" s="38"/>
      <c r="D4" s="120"/>
      <c r="E4" s="70"/>
      <c r="F4" s="127" t="str">
        <f>"License Number:  "&amp;"H-"&amp;FIXED(data!C83,0)</f>
        <v>License Number:  H-208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Legacy SalmonCreek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Clark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Kathryn Correia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Anna Loomis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360-487-1000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360-487-3459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15290</v>
      </c>
      <c r="G23" s="21">
        <f>data!D111</f>
        <v>57117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3450</v>
      </c>
      <c r="G26" s="13">
        <f>data!D114</f>
        <v>5512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112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211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220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Legacy SalmonCreek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03/31/2018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6275</v>
      </c>
      <c r="C7" s="48">
        <f>data!B139</f>
        <v>26862</v>
      </c>
      <c r="D7" s="48">
        <f>data!B140</f>
        <v>100116</v>
      </c>
      <c r="E7" s="48">
        <f>data!B141</f>
        <v>260974182</v>
      </c>
      <c r="F7" s="48">
        <f>data!B142</f>
        <v>171509784</v>
      </c>
      <c r="G7" s="48">
        <f>data!B141+data!B142</f>
        <v>432483966</v>
      </c>
    </row>
    <row r="8" spans="1:13" ht="20.100000000000001" customHeight="1" x14ac:dyDescent="0.25">
      <c r="A8" s="23" t="s">
        <v>297</v>
      </c>
      <c r="B8" s="48">
        <f>data!C138</f>
        <v>3524</v>
      </c>
      <c r="C8" s="48">
        <f>data!C139</f>
        <v>13228</v>
      </c>
      <c r="D8" s="48">
        <f>data!C140</f>
        <v>72455</v>
      </c>
      <c r="E8" s="48">
        <f>data!C141</f>
        <v>101749668</v>
      </c>
      <c r="F8" s="48">
        <f>data!C142</f>
        <v>114598153</v>
      </c>
      <c r="G8" s="48">
        <f>data!C141+data!C142</f>
        <v>216347821</v>
      </c>
    </row>
    <row r="9" spans="1:13" ht="20.100000000000001" customHeight="1" x14ac:dyDescent="0.25">
      <c r="A9" s="23" t="s">
        <v>1058</v>
      </c>
      <c r="B9" s="48">
        <f>data!D138</f>
        <v>5491</v>
      </c>
      <c r="C9" s="48">
        <f>data!D139</f>
        <v>17027</v>
      </c>
      <c r="D9" s="48">
        <f>data!D140</f>
        <v>103159</v>
      </c>
      <c r="E9" s="48">
        <f>data!D141</f>
        <v>153758588</v>
      </c>
      <c r="F9" s="48">
        <f>data!D142</f>
        <v>209465761</v>
      </c>
      <c r="G9" s="48">
        <f>data!D141+data!D142</f>
        <v>363224349</v>
      </c>
    </row>
    <row r="10" spans="1:13" ht="20.100000000000001" customHeight="1" x14ac:dyDescent="0.25">
      <c r="A10" s="111" t="s">
        <v>203</v>
      </c>
      <c r="B10" s="48">
        <f>data!E138</f>
        <v>15290</v>
      </c>
      <c r="C10" s="48">
        <f>data!E139</f>
        <v>57117</v>
      </c>
      <c r="D10" s="48">
        <f>data!E140</f>
        <v>275730</v>
      </c>
      <c r="E10" s="48">
        <f>data!E141</f>
        <v>516482438</v>
      </c>
      <c r="F10" s="48">
        <f>data!E142</f>
        <v>495573698</v>
      </c>
      <c r="G10" s="48">
        <f>data!E141+data!E142</f>
        <v>1012056136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Legacy SalmonCreek Medical Center</v>
      </c>
      <c r="B3" s="30"/>
      <c r="C3" s="31" t="str">
        <f>"FYE: "&amp;data!C82</f>
        <v>FYE: 03/31/2018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11283185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256185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974178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21526112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8714564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-258548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42495676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1304788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750215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2055003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2012545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322795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2335340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52121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12869165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12921286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Legacy SalmonCreek Medical Center</v>
      </c>
      <c r="B3" s="8"/>
      <c r="C3" s="8"/>
      <c r="E3" s="11"/>
      <c r="F3" s="12" t="str">
        <f>" FYE: "&amp;data!C82</f>
        <v xml:space="preserve"> FYE: 03/31/2018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10308971</v>
      </c>
      <c r="D7" s="21">
        <f>data!C195</f>
        <v>60207</v>
      </c>
      <c r="E7" s="21">
        <f>data!D195</f>
        <v>0</v>
      </c>
      <c r="F7" s="21">
        <f>data!E195</f>
        <v>10369178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244384440</v>
      </c>
      <c r="D9" s="21">
        <f>data!C197</f>
        <v>2055639</v>
      </c>
      <c r="E9" s="21">
        <f>data!D197</f>
        <v>646989</v>
      </c>
      <c r="F9" s="21">
        <f>data!E197</f>
        <v>245793090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88348217</v>
      </c>
      <c r="D12" s="21">
        <f>data!C200</f>
        <v>6009334</v>
      </c>
      <c r="E12" s="21">
        <f>data!D200</f>
        <v>3820617</v>
      </c>
      <c r="F12" s="21">
        <f>data!E200</f>
        <v>90536934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936354</v>
      </c>
      <c r="D15" s="21">
        <f>data!C203</f>
        <v>7661345</v>
      </c>
      <c r="E15" s="21">
        <f>data!D203</f>
        <v>8116224</v>
      </c>
      <c r="F15" s="21">
        <f>data!E203</f>
        <v>481475</v>
      </c>
      <c r="M15" s="267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343977982</v>
      </c>
      <c r="D16" s="21">
        <f>data!C204</f>
        <v>15786525</v>
      </c>
      <c r="E16" s="21">
        <f>data!D204</f>
        <v>12583830</v>
      </c>
      <c r="F16" s="21">
        <f>data!E204</f>
        <v>347180677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21099</v>
      </c>
      <c r="D24" s="21">
        <f>data!C209</f>
        <v>12216</v>
      </c>
      <c r="E24" s="21">
        <f>data!D209</f>
        <v>0</v>
      </c>
      <c r="F24" s="21">
        <f>data!E209</f>
        <v>33315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106678185</v>
      </c>
      <c r="D25" s="21">
        <f>data!C210</f>
        <v>7790225</v>
      </c>
      <c r="E25" s="21">
        <f>data!D210</f>
        <v>559821</v>
      </c>
      <c r="F25" s="21">
        <f>data!E210</f>
        <v>113908589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64808908</v>
      </c>
      <c r="D28" s="21">
        <f>data!C213</f>
        <v>6624649</v>
      </c>
      <c r="E28" s="21">
        <f>data!D213</f>
        <v>3761509</v>
      </c>
      <c r="F28" s="21">
        <f>data!E213</f>
        <v>67672048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171508192</v>
      </c>
      <c r="D32" s="21">
        <f>data!C217</f>
        <v>14427090</v>
      </c>
      <c r="E32" s="21">
        <f>data!D217</f>
        <v>4321330</v>
      </c>
      <c r="F32" s="21">
        <f>data!E217</f>
        <v>181613952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Legacy SalmonCreek Medical Center</v>
      </c>
      <c r="B2" s="30"/>
      <c r="C2" s="30"/>
      <c r="D2" s="31" t="str">
        <f>"FYE: "&amp;data!C82</f>
        <v>FYE: 03/31/2018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6285555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311304837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171702169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136321981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619328987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7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7377820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12900192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20278012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645892554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Legacy SalmonCreek Medical Center</v>
      </c>
      <c r="B3" s="30"/>
      <c r="C3" s="31" t="str">
        <f>" FYE: "&amp;data!C82</f>
        <v xml:space="preserve"> FYE: 03/31/2018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140000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113962000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73105000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918000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5256000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2807000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651000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7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50629000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10369000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245793000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90537000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481000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347180000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181614000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165566000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3203000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238973000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242176000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458371000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Legacy SalmonCreek Medical Center</v>
      </c>
      <c r="B55" s="30"/>
      <c r="C55" s="31" t="str">
        <f>"FYE: "&amp;data!C82</f>
        <v>FYE: 03/31/2018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5736000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19805000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25541000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10365000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10365000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10365000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422465000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422465000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458371000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Legacy SalmonCreek Medical Center</v>
      </c>
      <c r="B107" s="30"/>
      <c r="C107" s="31" t="str">
        <f>" FYE: "&amp;data!C82</f>
        <v xml:space="preserve"> FYE: 03/31/2018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516482438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495573698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1012056136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1" t="s">
        <v>450</v>
      </c>
      <c r="C115" s="48">
        <f>data!C363</f>
        <v>6285555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619328987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20278012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645892554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366163582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6669860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6669860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372833442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164852470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42495675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6206886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63082494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2350522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17371087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13750812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1304788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2335341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12921287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3065072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329736434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43097008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4615187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47712195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47712195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Legacy SalmonCreek Medical Center</v>
      </c>
      <c r="B4" s="77"/>
      <c r="C4" s="77"/>
      <c r="D4" s="77"/>
      <c r="E4" s="77"/>
      <c r="F4" s="77"/>
      <c r="G4" s="80"/>
      <c r="H4" s="79" t="str">
        <f>"FYE: "&amp;data!C82</f>
        <v>FYE: 03/31/2018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8260</v>
      </c>
      <c r="D9" s="14">
        <f>data!D59</f>
        <v>15546</v>
      </c>
      <c r="E9" s="14">
        <f>data!E59</f>
        <v>19722</v>
      </c>
      <c r="F9" s="14">
        <f>data!F59</f>
        <v>15901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105.99</v>
      </c>
      <c r="D10" s="26">
        <f>data!D60</f>
        <v>100.45</v>
      </c>
      <c r="E10" s="26">
        <f>data!E60</f>
        <v>151.31</v>
      </c>
      <c r="F10" s="26">
        <f>data!F60</f>
        <v>133.88999999999999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11919807</v>
      </c>
      <c r="D11" s="14">
        <f>data!D61</f>
        <v>8857036</v>
      </c>
      <c r="E11" s="14">
        <f>data!E61</f>
        <v>19213327</v>
      </c>
      <c r="F11" s="14">
        <f>data!F61</f>
        <v>14885801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2757054</v>
      </c>
      <c r="D12" s="14">
        <f>data!D62</f>
        <v>2072989</v>
      </c>
      <c r="E12" s="14">
        <f>data!E62</f>
        <v>5371930</v>
      </c>
      <c r="F12" s="14">
        <f>data!F62</f>
        <v>3566749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693165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1458299</v>
      </c>
      <c r="D14" s="14">
        <f>data!D64</f>
        <v>764285</v>
      </c>
      <c r="E14" s="14">
        <f>data!E64</f>
        <v>1041560</v>
      </c>
      <c r="F14" s="14">
        <f>data!F64</f>
        <v>1672453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1440</v>
      </c>
      <c r="D15" s="14">
        <f>data!D65</f>
        <v>960</v>
      </c>
      <c r="E15" s="14">
        <f>data!E65</f>
        <v>1960</v>
      </c>
      <c r="F15" s="14">
        <f>data!F65</f>
        <v>507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211788</v>
      </c>
      <c r="D16" s="14">
        <f>data!D66</f>
        <v>197717</v>
      </c>
      <c r="E16" s="14">
        <f>data!E66</f>
        <v>124864</v>
      </c>
      <c r="F16" s="14">
        <f>data!F66</f>
        <v>20583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413296</v>
      </c>
      <c r="D17" s="14">
        <f>data!D67</f>
        <v>539696</v>
      </c>
      <c r="E17" s="14">
        <f>data!E67</f>
        <v>185805</v>
      </c>
      <c r="F17" s="14">
        <f>data!F67</f>
        <v>584782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289708</v>
      </c>
      <c r="D19" s="14">
        <f>data!D69</f>
        <v>220702</v>
      </c>
      <c r="E19" s="14">
        <f>data!E69</f>
        <v>397391</v>
      </c>
      <c r="F19" s="14">
        <f>data!F69</f>
        <v>79316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-250000</v>
      </c>
      <c r="F20" s="14">
        <f>-data!F70</f>
        <v>-15740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17744557</v>
      </c>
      <c r="D21" s="14">
        <f>data!D71</f>
        <v>12653385</v>
      </c>
      <c r="E21" s="14">
        <f>data!E71</f>
        <v>26086837</v>
      </c>
      <c r="F21" s="14">
        <f>data!F71</f>
        <v>20794451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6766209</v>
      </c>
      <c r="D23" s="48">
        <f>+data!M669</f>
        <v>6253364</v>
      </c>
      <c r="E23" s="48">
        <f>+data!M670</f>
        <v>8813846</v>
      </c>
      <c r="F23" s="48">
        <f>+data!M671</f>
        <v>7896233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65793614</v>
      </c>
      <c r="D24" s="14">
        <f>data!D73</f>
        <v>55211843</v>
      </c>
      <c r="E24" s="14">
        <f>data!E73</f>
        <v>47808471</v>
      </c>
      <c r="F24" s="14">
        <f>data!F73</f>
        <v>64165103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343639</v>
      </c>
      <c r="D25" s="14">
        <f>data!D74</f>
        <v>3084384</v>
      </c>
      <c r="E25" s="14">
        <f>data!E74</f>
        <v>16842934</v>
      </c>
      <c r="F25" s="14">
        <f>data!F74</f>
        <v>6095193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66137253</v>
      </c>
      <c r="D26" s="14">
        <f>data!D75</f>
        <v>58296227</v>
      </c>
      <c r="E26" s="14">
        <f>data!E75</f>
        <v>64651405</v>
      </c>
      <c r="F26" s="14">
        <f>data!F75</f>
        <v>70260296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36803</v>
      </c>
      <c r="D28" s="14">
        <f>data!D76</f>
        <v>44751</v>
      </c>
      <c r="E28" s="14">
        <f>data!E76</f>
        <v>60565</v>
      </c>
      <c r="F28" s="14">
        <f>data!F76</f>
        <v>50361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27323</v>
      </c>
      <c r="D29" s="14">
        <f>data!D77</f>
        <v>44139</v>
      </c>
      <c r="E29" s="14">
        <f>data!E77</f>
        <v>95658</v>
      </c>
      <c r="F29" s="14">
        <f>data!F77</f>
        <v>38904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13164</v>
      </c>
      <c r="D30" s="14">
        <f>data!D78</f>
        <v>11182</v>
      </c>
      <c r="E30" s="14">
        <f>data!E78</f>
        <v>17901</v>
      </c>
      <c r="F30" s="14">
        <f>data!F78</f>
        <v>18225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141509</v>
      </c>
      <c r="D31" s="14">
        <f>data!D79</f>
        <v>178279</v>
      </c>
      <c r="E31" s="14">
        <f>data!E79</f>
        <v>247961</v>
      </c>
      <c r="F31" s="14">
        <f>data!F79</f>
        <v>299512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96.57</v>
      </c>
      <c r="D32" s="84">
        <f>data!D80</f>
        <v>71.040000000000006</v>
      </c>
      <c r="E32" s="84">
        <f>data!E80</f>
        <v>90.25</v>
      </c>
      <c r="F32" s="84">
        <f>data!F80</f>
        <v>106.25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Legacy SalmonCreek Medical Center</v>
      </c>
      <c r="B36" s="77"/>
      <c r="C36" s="77"/>
      <c r="D36" s="77"/>
      <c r="E36" s="77"/>
      <c r="F36" s="77"/>
      <c r="G36" s="80"/>
      <c r="H36" s="79" t="str">
        <f>"FYE: "&amp;data!C82</f>
        <v>FYE: 03/31/2018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771300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79.180000000000007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7103004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1851640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17370868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1920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645176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1869267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47262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28889137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9347775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58590874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49983912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108574786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53561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2634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130918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35.93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Legacy SalmonCreek Medical Center</v>
      </c>
      <c r="B68" s="77"/>
      <c r="C68" s="77"/>
      <c r="D68" s="77"/>
      <c r="E68" s="77"/>
      <c r="F68" s="77"/>
      <c r="G68" s="80"/>
      <c r="H68" s="79" t="str">
        <f>"FYE: "&amp;data!C82</f>
        <v>FYE: 03/31/2018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463380</v>
      </c>
      <c r="D73" s="48">
        <f>data!R59</f>
        <v>958140</v>
      </c>
      <c r="E73" s="212"/>
      <c r="F73" s="212"/>
      <c r="G73" s="14">
        <f>data!U59</f>
        <v>568362</v>
      </c>
      <c r="H73" s="14">
        <f>data!V59</f>
        <v>0</v>
      </c>
      <c r="I73" s="14">
        <f>data!W59</f>
        <v>68333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13.63</v>
      </c>
      <c r="D74" s="26">
        <f>data!R60</f>
        <v>2.85</v>
      </c>
      <c r="E74" s="26">
        <f>data!S60</f>
        <v>14.28</v>
      </c>
      <c r="F74" s="26">
        <f>data!T60</f>
        <v>32.22</v>
      </c>
      <c r="G74" s="26">
        <f>data!U60</f>
        <v>40.53</v>
      </c>
      <c r="H74" s="26">
        <f>data!V60</f>
        <v>0</v>
      </c>
      <c r="I74" s="26">
        <f>data!W60</f>
        <v>5.31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1562450</v>
      </c>
      <c r="D75" s="14">
        <f>data!R61</f>
        <v>157795</v>
      </c>
      <c r="E75" s="14">
        <f>data!S61</f>
        <v>765613</v>
      </c>
      <c r="F75" s="14">
        <f>data!T61</f>
        <v>2521860</v>
      </c>
      <c r="G75" s="14">
        <f>data!U61</f>
        <v>2902785</v>
      </c>
      <c r="H75" s="14">
        <f>data!V61</f>
        <v>0</v>
      </c>
      <c r="I75" s="14">
        <f>data!W61</f>
        <v>494313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357571</v>
      </c>
      <c r="D76" s="14">
        <f>data!R62</f>
        <v>36037</v>
      </c>
      <c r="E76" s="14">
        <f>data!S62</f>
        <v>174841</v>
      </c>
      <c r="F76" s="14">
        <f>data!T62</f>
        <v>574584</v>
      </c>
      <c r="G76" s="14">
        <f>data!U62</f>
        <v>662414</v>
      </c>
      <c r="H76" s="14">
        <f>data!V62</f>
        <v>0</v>
      </c>
      <c r="I76" s="14">
        <f>data!W62</f>
        <v>112753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569717</v>
      </c>
      <c r="E77" s="14">
        <f>data!S63</f>
        <v>0</v>
      </c>
      <c r="F77" s="14">
        <f>data!T63</f>
        <v>1598539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62167</v>
      </c>
      <c r="D78" s="14">
        <f>data!R64</f>
        <v>502868</v>
      </c>
      <c r="E78" s="14">
        <f>data!S64</f>
        <v>137829</v>
      </c>
      <c r="F78" s="14">
        <f>data!T64</f>
        <v>18422607</v>
      </c>
      <c r="G78" s="14">
        <f>data!U64</f>
        <v>2102315</v>
      </c>
      <c r="H78" s="14">
        <f>data!V64</f>
        <v>0</v>
      </c>
      <c r="I78" s="14">
        <f>data!W64</f>
        <v>86499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480</v>
      </c>
      <c r="D79" s="14">
        <f>data!R65</f>
        <v>0</v>
      </c>
      <c r="E79" s="14">
        <f>data!S65</f>
        <v>480</v>
      </c>
      <c r="F79" s="14">
        <f>data!T65</f>
        <v>1888</v>
      </c>
      <c r="G79" s="14">
        <f>data!U65</f>
        <v>480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9500</v>
      </c>
      <c r="D80" s="14">
        <f>data!R66</f>
        <v>0</v>
      </c>
      <c r="E80" s="14">
        <f>data!S66</f>
        <v>1575</v>
      </c>
      <c r="F80" s="14">
        <f>data!T66</f>
        <v>68026</v>
      </c>
      <c r="G80" s="14">
        <f>data!U66</f>
        <v>8673658</v>
      </c>
      <c r="H80" s="14">
        <f>data!V66</f>
        <v>0</v>
      </c>
      <c r="I80" s="14">
        <f>data!W66</f>
        <v>5316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6375</v>
      </c>
      <c r="D81" s="14">
        <f>data!R67</f>
        <v>29649</v>
      </c>
      <c r="E81" s="14">
        <f>data!S67</f>
        <v>107702</v>
      </c>
      <c r="F81" s="14">
        <f>data!T67</f>
        <v>78336</v>
      </c>
      <c r="G81" s="14">
        <f>data!U67</f>
        <v>66250</v>
      </c>
      <c r="H81" s="14">
        <f>data!V67</f>
        <v>0</v>
      </c>
      <c r="I81" s="14">
        <f>data!W67</f>
        <v>345944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573</v>
      </c>
      <c r="D83" s="14">
        <f>data!R69</f>
        <v>0</v>
      </c>
      <c r="E83" s="14">
        <f>data!S69</f>
        <v>96080</v>
      </c>
      <c r="F83" s="14">
        <f>data!T69</f>
        <v>318413</v>
      </c>
      <c r="G83" s="14">
        <f>data!U69</f>
        <v>37490</v>
      </c>
      <c r="H83" s="14">
        <f>data!V69</f>
        <v>0</v>
      </c>
      <c r="I83" s="14">
        <f>data!W69</f>
        <v>58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1999116</v>
      </c>
      <c r="D85" s="14">
        <f>data!R71</f>
        <v>1296066</v>
      </c>
      <c r="E85" s="14">
        <f>data!S71</f>
        <v>1284120</v>
      </c>
      <c r="F85" s="14">
        <f>data!T71</f>
        <v>23584253</v>
      </c>
      <c r="G85" s="14">
        <f>data!U71</f>
        <v>14445392</v>
      </c>
      <c r="H85" s="14">
        <f>data!V71</f>
        <v>0</v>
      </c>
      <c r="I85" s="14">
        <f>data!W71</f>
        <v>1044883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1081105</v>
      </c>
      <c r="D87" s="48">
        <f>+data!M683</f>
        <v>1325095</v>
      </c>
      <c r="E87" s="48">
        <f>+data!M684</f>
        <v>320017</v>
      </c>
      <c r="F87" s="48">
        <f>+data!M685</f>
        <v>5588850</v>
      </c>
      <c r="G87" s="48">
        <f>+data!M686</f>
        <v>4546211</v>
      </c>
      <c r="H87" s="48">
        <f>+data!M687</f>
        <v>0</v>
      </c>
      <c r="I87" s="48">
        <f>+data!M688</f>
        <v>771589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7004910</v>
      </c>
      <c r="D88" s="14">
        <f>data!R73</f>
        <v>12488118</v>
      </c>
      <c r="E88" s="14">
        <f>data!S73</f>
        <v>0</v>
      </c>
      <c r="F88" s="14">
        <f>data!T73</f>
        <v>1166848</v>
      </c>
      <c r="G88" s="14">
        <f>data!U73</f>
        <v>40660168</v>
      </c>
      <c r="H88" s="14">
        <f>data!V73</f>
        <v>0</v>
      </c>
      <c r="I88" s="14">
        <f>data!W73</f>
        <v>3806458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6900139</v>
      </c>
      <c r="D89" s="14">
        <f>data!R74</f>
        <v>12711992</v>
      </c>
      <c r="E89" s="14">
        <f>data!S74</f>
        <v>0</v>
      </c>
      <c r="F89" s="14">
        <f>data!T74</f>
        <v>58230726</v>
      </c>
      <c r="G89" s="14">
        <f>data!U74</f>
        <v>33621377</v>
      </c>
      <c r="H89" s="14">
        <f>data!V74</f>
        <v>0</v>
      </c>
      <c r="I89" s="14">
        <f>data!W74</f>
        <v>10533204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13905049</v>
      </c>
      <c r="D90" s="14">
        <f>data!R75</f>
        <v>25200110</v>
      </c>
      <c r="E90" s="14">
        <f>data!S75</f>
        <v>0</v>
      </c>
      <c r="F90" s="14">
        <f>data!T75</f>
        <v>59397574</v>
      </c>
      <c r="G90" s="14">
        <f>data!U75</f>
        <v>74281545</v>
      </c>
      <c r="H90" s="14">
        <f>data!V75</f>
        <v>0</v>
      </c>
      <c r="I90" s="14">
        <f>data!W75</f>
        <v>14339662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8299</v>
      </c>
      <c r="D92" s="14">
        <f>data!R76</f>
        <v>811</v>
      </c>
      <c r="E92" s="14">
        <f>data!S76</f>
        <v>11225</v>
      </c>
      <c r="F92" s="14">
        <f>data!T76</f>
        <v>7528</v>
      </c>
      <c r="G92" s="14">
        <f>data!U76</f>
        <v>8690</v>
      </c>
      <c r="H92" s="14">
        <f>data!V76</f>
        <v>0</v>
      </c>
      <c r="I92" s="14">
        <f>data!W76</f>
        <v>1199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284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782</v>
      </c>
      <c r="D94" s="14">
        <f>data!R78</f>
        <v>15</v>
      </c>
      <c r="E94" s="14">
        <f>data!S78</f>
        <v>747</v>
      </c>
      <c r="F94" s="14">
        <f>data!T78</f>
        <v>379</v>
      </c>
      <c r="G94" s="14">
        <f>data!U78</f>
        <v>745</v>
      </c>
      <c r="H94" s="14">
        <f>data!V78</f>
        <v>0</v>
      </c>
      <c r="I94" s="14">
        <f>data!W78</f>
        <v>87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16268</v>
      </c>
      <c r="D95" s="14">
        <f>data!R79</f>
        <v>0</v>
      </c>
      <c r="E95" s="14">
        <f>data!S79</f>
        <v>0</v>
      </c>
      <c r="F95" s="14">
        <f>data!T79</f>
        <v>20211</v>
      </c>
      <c r="G95" s="14">
        <f>data!U79</f>
        <v>175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11.85</v>
      </c>
      <c r="D96" s="84">
        <f>data!R80</f>
        <v>0</v>
      </c>
      <c r="E96" s="84">
        <f>data!S80</f>
        <v>0</v>
      </c>
      <c r="F96" s="84">
        <f>data!T80</f>
        <v>14.93</v>
      </c>
      <c r="G96" s="84">
        <f>data!U80</f>
        <v>0</v>
      </c>
      <c r="H96" s="84">
        <f>data!V80</f>
        <v>0</v>
      </c>
      <c r="I96" s="84">
        <f>data!W80</f>
        <v>0.18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Legacy SalmonCreek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03/31/2018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101266</v>
      </c>
      <c r="E105" s="14">
        <f>data!Z59</f>
        <v>10826</v>
      </c>
      <c r="F105" s="14">
        <f>data!AA59</f>
        <v>14622</v>
      </c>
      <c r="G105" s="212"/>
      <c r="H105" s="14">
        <f>data!AC59</f>
        <v>107665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10.94</v>
      </c>
      <c r="D106" s="26">
        <f>data!Y60</f>
        <v>41.45</v>
      </c>
      <c r="E106" s="26">
        <f>data!Z60</f>
        <v>14.6</v>
      </c>
      <c r="F106" s="26">
        <f>data!AA60</f>
        <v>1.98</v>
      </c>
      <c r="G106" s="26">
        <f>data!AB60</f>
        <v>45.89</v>
      </c>
      <c r="H106" s="26">
        <f>data!AC60</f>
        <v>27.52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968023</v>
      </c>
      <c r="D107" s="14">
        <f>data!Y61</f>
        <v>3091290</v>
      </c>
      <c r="E107" s="14">
        <f>data!Z61</f>
        <v>1536720</v>
      </c>
      <c r="F107" s="14">
        <f>data!AA61</f>
        <v>220296</v>
      </c>
      <c r="G107" s="14">
        <f>data!AB61</f>
        <v>4386495</v>
      </c>
      <c r="H107" s="14">
        <f>data!AC61</f>
        <v>2157104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220819</v>
      </c>
      <c r="D108" s="14">
        <f>data!Y62</f>
        <v>705344</v>
      </c>
      <c r="E108" s="14">
        <f>data!Z62</f>
        <v>350148</v>
      </c>
      <c r="F108" s="14">
        <f>data!AA62</f>
        <v>50235</v>
      </c>
      <c r="G108" s="14">
        <f>data!AB62</f>
        <v>1000274</v>
      </c>
      <c r="H108" s="14">
        <f>data!AC62</f>
        <v>494007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12981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608489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300375</v>
      </c>
      <c r="D110" s="14">
        <f>data!Y64</f>
        <v>207771</v>
      </c>
      <c r="E110" s="14">
        <f>data!Z64</f>
        <v>1181628</v>
      </c>
      <c r="F110" s="14">
        <f>data!AA64</f>
        <v>236233</v>
      </c>
      <c r="G110" s="14">
        <f>data!AB64</f>
        <v>10728152</v>
      </c>
      <c r="H110" s="14">
        <f>data!AC64</f>
        <v>642708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480</v>
      </c>
      <c r="E111" s="14">
        <f>data!Z65</f>
        <v>35</v>
      </c>
      <c r="F111" s="14">
        <f>data!AA65</f>
        <v>0</v>
      </c>
      <c r="G111" s="14">
        <f>data!AB65</f>
        <v>680</v>
      </c>
      <c r="H111" s="14">
        <f>data!AC65</f>
        <v>480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13559</v>
      </c>
      <c r="D112" s="14">
        <f>data!Y66</f>
        <v>18770</v>
      </c>
      <c r="E112" s="14">
        <f>data!Z66</f>
        <v>9411</v>
      </c>
      <c r="F112" s="14">
        <f>data!AA66</f>
        <v>10334</v>
      </c>
      <c r="G112" s="14">
        <f>data!AB66</f>
        <v>321331</v>
      </c>
      <c r="H112" s="14">
        <f>data!AC66</f>
        <v>490382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394428</v>
      </c>
      <c r="D113" s="14">
        <f>data!Y67</f>
        <v>577344</v>
      </c>
      <c r="E113" s="14">
        <f>data!Z67</f>
        <v>459175</v>
      </c>
      <c r="F113" s="14">
        <f>data!AA67</f>
        <v>195936</v>
      </c>
      <c r="G113" s="14">
        <f>data!AB67</f>
        <v>204651</v>
      </c>
      <c r="H113" s="14">
        <f>data!AC67</f>
        <v>238003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-809</v>
      </c>
      <c r="D115" s="14">
        <f>data!Y69</f>
        <v>7662</v>
      </c>
      <c r="E115" s="14">
        <f>data!Z69</f>
        <v>44348</v>
      </c>
      <c r="F115" s="14">
        <f>data!AA69</f>
        <v>16857</v>
      </c>
      <c r="G115" s="14">
        <f>data!AB69</f>
        <v>-200712</v>
      </c>
      <c r="H115" s="14">
        <f>data!AC69</f>
        <v>9366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-1007383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1896395</v>
      </c>
      <c r="D117" s="14">
        <f>data!Y71</f>
        <v>4621642</v>
      </c>
      <c r="E117" s="14">
        <f>data!Z71</f>
        <v>3581465</v>
      </c>
      <c r="F117" s="14">
        <f>data!AA71</f>
        <v>729891</v>
      </c>
      <c r="G117" s="14">
        <f>data!AB71</f>
        <v>15433488</v>
      </c>
      <c r="H117" s="14">
        <f>data!AC71</f>
        <v>4640539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2862082</v>
      </c>
      <c r="D119" s="48">
        <f>+data!M690</f>
        <v>2208540</v>
      </c>
      <c r="E119" s="48">
        <f>+data!M691</f>
        <v>1732317</v>
      </c>
      <c r="F119" s="48">
        <f>+data!M692</f>
        <v>323163</v>
      </c>
      <c r="G119" s="48">
        <f>+data!M693</f>
        <v>5674657</v>
      </c>
      <c r="H119" s="48">
        <f>+data!M694</f>
        <v>2232358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14746014</v>
      </c>
      <c r="D120" s="14">
        <f>data!Y73</f>
        <v>5983724</v>
      </c>
      <c r="E120" s="14">
        <f>data!Z73</f>
        <v>3670700</v>
      </c>
      <c r="F120" s="14">
        <f>data!AA73</f>
        <v>934191</v>
      </c>
      <c r="G120" s="14">
        <f>data!AB73</f>
        <v>58010700</v>
      </c>
      <c r="H120" s="14">
        <f>data!AC73</f>
        <v>27006814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41088733</v>
      </c>
      <c r="D121" s="14">
        <f>data!Y74</f>
        <v>22990127</v>
      </c>
      <c r="E121" s="14">
        <f>data!Z74</f>
        <v>17225403</v>
      </c>
      <c r="F121" s="14">
        <f>data!AA74</f>
        <v>4265852</v>
      </c>
      <c r="G121" s="14">
        <f>data!AB74</f>
        <v>25041472</v>
      </c>
      <c r="H121" s="14">
        <f>data!AC74</f>
        <v>12580477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55834747</v>
      </c>
      <c r="D122" s="14">
        <f>data!Y75</f>
        <v>28973851</v>
      </c>
      <c r="E122" s="14">
        <f>data!Z75</f>
        <v>20896103</v>
      </c>
      <c r="F122" s="14">
        <f>data!AA75</f>
        <v>5200043</v>
      </c>
      <c r="G122" s="14">
        <f>data!AB75</f>
        <v>83052172</v>
      </c>
      <c r="H122" s="14">
        <f>data!AC75</f>
        <v>39587291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2705</v>
      </c>
      <c r="D124" s="14">
        <f>data!Y76</f>
        <v>25072</v>
      </c>
      <c r="E124" s="14">
        <f>data!Z76</f>
        <v>19537</v>
      </c>
      <c r="F124" s="14">
        <f>data!AA76</f>
        <v>856</v>
      </c>
      <c r="G124" s="14">
        <f>data!AB76</f>
        <v>8057</v>
      </c>
      <c r="H124" s="14">
        <f>data!AC76</f>
        <v>3076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68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256</v>
      </c>
      <c r="D126" s="14">
        <f>data!Y78</f>
        <v>1579</v>
      </c>
      <c r="E126" s="14">
        <f>data!Z78</f>
        <v>1082</v>
      </c>
      <c r="F126" s="14">
        <f>data!AA78</f>
        <v>180</v>
      </c>
      <c r="G126" s="14">
        <f>data!AB78</f>
        <v>945</v>
      </c>
      <c r="H126" s="14">
        <f>data!AC78</f>
        <v>374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98224</v>
      </c>
      <c r="E127" s="14">
        <f>data!Z79</f>
        <v>13288</v>
      </c>
      <c r="F127" s="14">
        <f>data!AA79</f>
        <v>0</v>
      </c>
      <c r="G127" s="14">
        <f>data!AB79</f>
        <v>0</v>
      </c>
      <c r="H127" s="14">
        <f>data!AC79</f>
        <v>6853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0.12</v>
      </c>
      <c r="D128" s="26">
        <f>data!Y80</f>
        <v>1.54</v>
      </c>
      <c r="E128" s="26">
        <f>data!Z80</f>
        <v>4.6500000000000004</v>
      </c>
      <c r="F128" s="26">
        <f>data!AA80</f>
        <v>0.01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Legacy SalmonCreek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03/31/2018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248807</v>
      </c>
      <c r="D137" s="14">
        <f>data!AF59</f>
        <v>0</v>
      </c>
      <c r="E137" s="14">
        <f>data!AG59</f>
        <v>77538</v>
      </c>
      <c r="F137" s="14">
        <f>data!AH59</f>
        <v>0</v>
      </c>
      <c r="G137" s="14">
        <f>data!AI59</f>
        <v>13544</v>
      </c>
      <c r="H137" s="14">
        <f>data!AJ59</f>
        <v>135025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59.26</v>
      </c>
      <c r="D138" s="26">
        <f>data!AF60</f>
        <v>0</v>
      </c>
      <c r="E138" s="26">
        <f>data!AG60</f>
        <v>115.49</v>
      </c>
      <c r="F138" s="26">
        <f>data!AH60</f>
        <v>0</v>
      </c>
      <c r="G138" s="26">
        <f>data!AI60</f>
        <v>16.79</v>
      </c>
      <c r="H138" s="26">
        <f>data!AJ60</f>
        <v>140.96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5187104</v>
      </c>
      <c r="D139" s="14">
        <f>data!AF61</f>
        <v>0</v>
      </c>
      <c r="E139" s="14">
        <f>data!AG61</f>
        <v>10345448</v>
      </c>
      <c r="F139" s="14">
        <f>data!AH61</f>
        <v>0</v>
      </c>
      <c r="G139" s="14">
        <f>data!AI61</f>
        <v>1808015</v>
      </c>
      <c r="H139" s="14">
        <f>data!AJ61</f>
        <v>15887227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1276969</v>
      </c>
      <c r="D140" s="14">
        <f>data!AF62</f>
        <v>0</v>
      </c>
      <c r="E140" s="14">
        <f>data!AG62</f>
        <v>2373711</v>
      </c>
      <c r="F140" s="14">
        <f>data!AH62</f>
        <v>0</v>
      </c>
      <c r="G140" s="14">
        <f>data!AI62</f>
        <v>412237</v>
      </c>
      <c r="H140" s="14">
        <f>data!AJ62</f>
        <v>6663869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1524171</v>
      </c>
      <c r="F141" s="14">
        <f>data!AH63</f>
        <v>0</v>
      </c>
      <c r="G141" s="14">
        <f>data!AI63</f>
        <v>0</v>
      </c>
      <c r="H141" s="14">
        <f>data!AJ63</f>
        <v>89425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94385</v>
      </c>
      <c r="D142" s="14">
        <f>data!AF64</f>
        <v>0</v>
      </c>
      <c r="E142" s="14">
        <f>data!AG64</f>
        <v>1436680</v>
      </c>
      <c r="F142" s="14">
        <f>data!AH64</f>
        <v>0</v>
      </c>
      <c r="G142" s="14">
        <f>data!AI64</f>
        <v>397277</v>
      </c>
      <c r="H142" s="14">
        <f>data!AJ64</f>
        <v>1090611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1590</v>
      </c>
      <c r="D143" s="14">
        <f>data!AF65</f>
        <v>0</v>
      </c>
      <c r="E143" s="14">
        <f>data!AG65</f>
        <v>820</v>
      </c>
      <c r="F143" s="14">
        <f>data!AH65</f>
        <v>0</v>
      </c>
      <c r="G143" s="14">
        <f>data!AI65</f>
        <v>480</v>
      </c>
      <c r="H143" s="14">
        <f>data!AJ65</f>
        <v>57148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12714</v>
      </c>
      <c r="D144" s="14">
        <f>data!AF66</f>
        <v>0</v>
      </c>
      <c r="E144" s="14">
        <f>data!AG66</f>
        <v>164475</v>
      </c>
      <c r="F144" s="14">
        <f>data!AH66</f>
        <v>0</v>
      </c>
      <c r="G144" s="14">
        <f>data!AI66</f>
        <v>151</v>
      </c>
      <c r="H144" s="14">
        <f>data!AJ66</f>
        <v>237598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124753</v>
      </c>
      <c r="D145" s="14">
        <f>data!AF67</f>
        <v>0</v>
      </c>
      <c r="E145" s="14">
        <f>data!AG67</f>
        <v>94605</v>
      </c>
      <c r="F145" s="14">
        <f>data!AH67</f>
        <v>0</v>
      </c>
      <c r="G145" s="14">
        <f>data!AI67</f>
        <v>22832</v>
      </c>
      <c r="H145" s="14">
        <f>data!AJ67</f>
        <v>360541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1304788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-2257</v>
      </c>
      <c r="D147" s="14">
        <f>data!AF69</f>
        <v>0</v>
      </c>
      <c r="E147" s="14">
        <f>data!AG69</f>
        <v>42180</v>
      </c>
      <c r="F147" s="14">
        <f>data!AH69</f>
        <v>0</v>
      </c>
      <c r="G147" s="14">
        <f>data!AI69</f>
        <v>5141</v>
      </c>
      <c r="H147" s="14">
        <f>data!AJ69</f>
        <v>-4769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-30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-22444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6695228</v>
      </c>
      <c r="D149" s="14">
        <f>data!AF71</f>
        <v>0</v>
      </c>
      <c r="E149" s="14">
        <f>data!AG71</f>
        <v>15982090</v>
      </c>
      <c r="F149" s="14">
        <f>data!AH71</f>
        <v>0</v>
      </c>
      <c r="G149" s="14">
        <f>data!AI71</f>
        <v>2646133</v>
      </c>
      <c r="H149" s="14">
        <f>data!AJ71</f>
        <v>25663994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1637963</v>
      </c>
      <c r="D151" s="48">
        <f>+data!M697</f>
        <v>0</v>
      </c>
      <c r="E151" s="48">
        <f>+data!M698</f>
        <v>10560167</v>
      </c>
      <c r="F151" s="48">
        <f>+data!M699</f>
        <v>0</v>
      </c>
      <c r="G151" s="48">
        <f>+data!M700</f>
        <v>1333351</v>
      </c>
      <c r="H151" s="48">
        <f>+data!M701</f>
        <v>3789520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11268908</v>
      </c>
      <c r="D152" s="14">
        <f>data!AF73</f>
        <v>0</v>
      </c>
      <c r="E152" s="14">
        <f>data!AG73</f>
        <v>35950695</v>
      </c>
      <c r="F152" s="14">
        <f>data!AH73</f>
        <v>0</v>
      </c>
      <c r="G152" s="14">
        <f>data!AI73</f>
        <v>1637280</v>
      </c>
      <c r="H152" s="14">
        <f>data!AJ73</f>
        <v>11545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9956990</v>
      </c>
      <c r="D153" s="14">
        <f>data!AF74</f>
        <v>0</v>
      </c>
      <c r="E153" s="14">
        <f>data!AG74</f>
        <v>124301882</v>
      </c>
      <c r="F153" s="14">
        <f>data!AH74</f>
        <v>0</v>
      </c>
      <c r="G153" s="14">
        <f>data!AI74</f>
        <v>7430225</v>
      </c>
      <c r="H153" s="14">
        <f>data!AJ74</f>
        <v>29044753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21225898</v>
      </c>
      <c r="D154" s="14">
        <f>data!AF75</f>
        <v>0</v>
      </c>
      <c r="E154" s="14">
        <f>data!AG75</f>
        <v>160252577</v>
      </c>
      <c r="F154" s="14">
        <f>data!AH75</f>
        <v>0</v>
      </c>
      <c r="G154" s="14">
        <f>data!AI75</f>
        <v>9067505</v>
      </c>
      <c r="H154" s="14">
        <f>data!AJ75</f>
        <v>29056298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12895</v>
      </c>
      <c r="D156" s="14">
        <f>data!AF76</f>
        <v>0</v>
      </c>
      <c r="E156" s="14">
        <f>data!AG76</f>
        <v>27326</v>
      </c>
      <c r="F156" s="14">
        <f>data!AH76</f>
        <v>0</v>
      </c>
      <c r="G156" s="14">
        <f>data!AI76</f>
        <v>18359</v>
      </c>
      <c r="H156" s="14">
        <f>data!AJ76</f>
        <v>49267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4848</v>
      </c>
      <c r="F157" s="14">
        <f>data!AH77</f>
        <v>0</v>
      </c>
      <c r="G157" s="14">
        <f>data!AI77</f>
        <v>136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1563</v>
      </c>
      <c r="D158" s="14">
        <f>data!AF78</f>
        <v>0</v>
      </c>
      <c r="E158" s="14">
        <f>data!AG78</f>
        <v>14266</v>
      </c>
      <c r="F158" s="14">
        <f>data!AH78</f>
        <v>0</v>
      </c>
      <c r="G158" s="14">
        <f>data!AI78</f>
        <v>5815</v>
      </c>
      <c r="H158" s="14">
        <f>data!AJ78</f>
        <v>2960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13595</v>
      </c>
      <c r="D159" s="14">
        <f>data!AF79</f>
        <v>0</v>
      </c>
      <c r="E159" s="14">
        <f>data!AG79</f>
        <v>386481</v>
      </c>
      <c r="F159" s="14">
        <f>data!AH79</f>
        <v>0</v>
      </c>
      <c r="G159" s="14">
        <f>data!AI79</f>
        <v>45386</v>
      </c>
      <c r="H159" s="14">
        <f>data!AJ79</f>
        <v>25901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80.209999999999994</v>
      </c>
      <c r="F160" s="26">
        <f>data!AH80</f>
        <v>0</v>
      </c>
      <c r="G160" s="26">
        <f>data!AI80</f>
        <v>16.03</v>
      </c>
      <c r="H160" s="26">
        <f>data!AJ80</f>
        <v>11.42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Legacy SalmonCreek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03/31/2018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Legacy SalmonCreek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03/31/2018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211360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14.67</v>
      </c>
      <c r="G202" s="26">
        <f>data!AW60</f>
        <v>0</v>
      </c>
      <c r="H202" s="26">
        <f>data!AX60</f>
        <v>0</v>
      </c>
      <c r="I202" s="26">
        <f>data!AY60</f>
        <v>54.97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1477608</v>
      </c>
      <c r="G203" s="14">
        <f>data!AW61</f>
        <v>0</v>
      </c>
      <c r="H203" s="14">
        <f>data!AX61</f>
        <v>0</v>
      </c>
      <c r="I203" s="14">
        <f>data!AY61</f>
        <v>2374990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336681</v>
      </c>
      <c r="G204" s="14">
        <f>data!AW62</f>
        <v>0</v>
      </c>
      <c r="H204" s="14">
        <f>data!AX62</f>
        <v>0</v>
      </c>
      <c r="I204" s="14">
        <f>data!AY62</f>
        <v>557444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5310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128412</v>
      </c>
      <c r="G206" s="14">
        <f>data!AW64</f>
        <v>0</v>
      </c>
      <c r="H206" s="14">
        <f>data!AX64</f>
        <v>0</v>
      </c>
      <c r="I206" s="14">
        <f>data!AY64</f>
        <v>1631033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460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5271</v>
      </c>
      <c r="G208" s="14">
        <f>data!AW66</f>
        <v>0</v>
      </c>
      <c r="H208" s="14">
        <f>data!AX66</f>
        <v>0</v>
      </c>
      <c r="I208" s="14">
        <f>data!AY66</f>
        <v>64604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18040</v>
      </c>
      <c r="G209" s="14">
        <f>data!AW67</f>
        <v>0</v>
      </c>
      <c r="H209" s="14">
        <f>data!AX67</f>
        <v>0</v>
      </c>
      <c r="I209" s="14">
        <f>data!AY67</f>
        <v>43119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10024</v>
      </c>
      <c r="G211" s="14">
        <f>data!AW69</f>
        <v>0</v>
      </c>
      <c r="H211" s="14">
        <f>data!AX69</f>
        <v>0</v>
      </c>
      <c r="I211" s="14">
        <f>data!AY69</f>
        <v>-169408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-1476752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1981346</v>
      </c>
      <c r="G213" s="14">
        <f>data!AW71</f>
        <v>0</v>
      </c>
      <c r="H213" s="14">
        <f>data!AX71</f>
        <v>0</v>
      </c>
      <c r="I213" s="14">
        <f>data!AY71</f>
        <v>3025490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648381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565460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3300286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3865746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14535</v>
      </c>
      <c r="G220" s="14">
        <f>data!AW76</f>
        <v>0</v>
      </c>
      <c r="H220" s="14">
        <f>data!AX76</f>
        <v>0</v>
      </c>
      <c r="I220" s="85">
        <f>data!AY76</f>
        <v>21687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310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674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6.08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Legacy SalmonCreek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03/31/2018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635143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3.82</v>
      </c>
      <c r="G234" s="26">
        <f>data!BD60</f>
        <v>46.93</v>
      </c>
      <c r="H234" s="26">
        <f>data!BE60</f>
        <v>22.59</v>
      </c>
      <c r="I234" s="26">
        <f>data!BF60</f>
        <v>62.19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399510</v>
      </c>
      <c r="G235" s="14">
        <f>data!BD61</f>
        <v>3548278</v>
      </c>
      <c r="H235" s="14">
        <f>data!BE61</f>
        <v>1499283</v>
      </c>
      <c r="I235" s="14">
        <f>data!BF61</f>
        <v>2350259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91025</v>
      </c>
      <c r="G236" s="14">
        <f>data!BD62</f>
        <v>810229</v>
      </c>
      <c r="H236" s="14">
        <f>data!BE62</f>
        <v>345713</v>
      </c>
      <c r="I236" s="14">
        <f>data!BF62</f>
        <v>614909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1756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-11020</v>
      </c>
      <c r="E238" s="14">
        <f>data!BB64</f>
        <v>0</v>
      </c>
      <c r="F238" s="14">
        <f>data!BC64</f>
        <v>0</v>
      </c>
      <c r="G238" s="14">
        <f>data!BD64</f>
        <v>-253922</v>
      </c>
      <c r="H238" s="14">
        <f>data!BE64</f>
        <v>344335</v>
      </c>
      <c r="I238" s="14">
        <f>data!BF64</f>
        <v>309437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980</v>
      </c>
      <c r="G239" s="14">
        <f>data!BD65</f>
        <v>1420</v>
      </c>
      <c r="H239" s="14">
        <f>data!BE65</f>
        <v>1919465</v>
      </c>
      <c r="I239" s="14">
        <f>data!BF65</f>
        <v>480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1645165</v>
      </c>
      <c r="H240" s="14">
        <f>data!BE66</f>
        <v>866229</v>
      </c>
      <c r="I240" s="14">
        <f>data!BF66</f>
        <v>65212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1352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6174286</v>
      </c>
      <c r="I241" s="14">
        <f>data!BF67</f>
        <v>6471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180</v>
      </c>
      <c r="G243" s="14">
        <f>data!BD69</f>
        <v>-1048004</v>
      </c>
      <c r="H243" s="14">
        <f>data!BE69</f>
        <v>24851</v>
      </c>
      <c r="I243" s="14">
        <f>data!BF69</f>
        <v>5101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-9668</v>
      </c>
      <c r="E245" s="14">
        <f>data!BB71</f>
        <v>0</v>
      </c>
      <c r="F245" s="14">
        <f>data!BC71</f>
        <v>491695</v>
      </c>
      <c r="G245" s="14">
        <f>data!BD71</f>
        <v>4703166</v>
      </c>
      <c r="H245" s="14">
        <f>data!BE71</f>
        <v>11175918</v>
      </c>
      <c r="I245" s="14">
        <f>data!BF71</f>
        <v>3351869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3598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59003</v>
      </c>
      <c r="I252" s="85">
        <f>data!BF76</f>
        <v>4063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5654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Legacy SalmonCreek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03/31/2018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5.86</v>
      </c>
      <c r="D266" s="26">
        <f>data!BH60</f>
        <v>3.09</v>
      </c>
      <c r="E266" s="26">
        <f>data!BI60</f>
        <v>3.55</v>
      </c>
      <c r="F266" s="26">
        <f>data!BJ60</f>
        <v>47.55</v>
      </c>
      <c r="G266" s="26">
        <f>data!BK60</f>
        <v>304.73</v>
      </c>
      <c r="H266" s="26">
        <f>data!BL60</f>
        <v>36.270000000000003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246115</v>
      </c>
      <c r="D267" s="14">
        <f>data!BH61</f>
        <v>239730</v>
      </c>
      <c r="E267" s="14">
        <f>data!BI61</f>
        <v>212484</v>
      </c>
      <c r="F267" s="14">
        <f>data!BJ61</f>
        <v>4298296</v>
      </c>
      <c r="G267" s="14">
        <f>data!BK61</f>
        <v>16159589</v>
      </c>
      <c r="H267" s="14">
        <f>data!BL61</f>
        <v>1669494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56220</v>
      </c>
      <c r="D268" s="14">
        <f>data!BH62</f>
        <v>54688</v>
      </c>
      <c r="E268" s="14">
        <f>data!BI62</f>
        <v>48438</v>
      </c>
      <c r="F268" s="14">
        <f>data!BJ62</f>
        <v>980074</v>
      </c>
      <c r="G268" s="14">
        <f>data!BK62</f>
        <v>3699040</v>
      </c>
      <c r="H268" s="14">
        <f>data!BL62</f>
        <v>383670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425179</v>
      </c>
      <c r="G269" s="14">
        <f>data!BK63</f>
        <v>148301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572</v>
      </c>
      <c r="D270" s="14">
        <f>data!BH64</f>
        <v>316825</v>
      </c>
      <c r="E270" s="14">
        <f>data!BI64</f>
        <v>312728</v>
      </c>
      <c r="F270" s="14">
        <f>data!BJ64</f>
        <v>12741</v>
      </c>
      <c r="G270" s="14">
        <f>data!BK64</f>
        <v>199891</v>
      </c>
      <c r="H270" s="14">
        <f>data!BL64</f>
        <v>24299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335717</v>
      </c>
      <c r="D271" s="14">
        <f>data!BH65</f>
        <v>0</v>
      </c>
      <c r="E271" s="14">
        <f>data!BI65</f>
        <v>0</v>
      </c>
      <c r="F271" s="14">
        <f>data!BJ65</f>
        <v>3840</v>
      </c>
      <c r="G271" s="14">
        <f>data!BK65</f>
        <v>8341</v>
      </c>
      <c r="H271" s="14">
        <f>data!BL65</f>
        <v>571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75537</v>
      </c>
      <c r="D272" s="14">
        <f>data!BH66</f>
        <v>528837</v>
      </c>
      <c r="E272" s="14">
        <f>data!BI66</f>
        <v>1800074</v>
      </c>
      <c r="F272" s="14">
        <f>data!BJ66</f>
        <v>95768</v>
      </c>
      <c r="G272" s="14">
        <f>data!BK66</f>
        <v>6664473</v>
      </c>
      <c r="H272" s="14">
        <f>data!BL66</f>
        <v>4938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125845</v>
      </c>
      <c r="D273" s="14">
        <f>data!BH67</f>
        <v>121845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6652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894</v>
      </c>
      <c r="E275" s="14">
        <f>data!BI69</f>
        <v>708</v>
      </c>
      <c r="F275" s="14">
        <f>data!BJ69</f>
        <v>22802</v>
      </c>
      <c r="G275" s="14">
        <f>data!BK69</f>
        <v>633245</v>
      </c>
      <c r="H275" s="14">
        <f>data!BL69</f>
        <v>18821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-909508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840006</v>
      </c>
      <c r="D277" s="14">
        <f>data!BH71</f>
        <v>1262819</v>
      </c>
      <c r="E277" s="14">
        <f>data!BI71</f>
        <v>2374432</v>
      </c>
      <c r="F277" s="14">
        <f>data!BJ71</f>
        <v>5838700</v>
      </c>
      <c r="G277" s="14">
        <f>data!BK71</f>
        <v>26603372</v>
      </c>
      <c r="H277" s="14">
        <f>data!BL71</f>
        <v>2108445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4067</v>
      </c>
      <c r="D284" s="85">
        <f>data!BH76</f>
        <v>1182</v>
      </c>
      <c r="E284" s="85">
        <f>data!BI76</f>
        <v>0</v>
      </c>
      <c r="F284" s="85">
        <f>data!BJ76</f>
        <v>0</v>
      </c>
      <c r="G284" s="85">
        <f>data!BK76</f>
        <v>698</v>
      </c>
      <c r="H284" s="85">
        <f>data!BL76</f>
        <v>2952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5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45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Legacy SalmonCreek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03/31/2018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2.75</v>
      </c>
      <c r="D298" s="26">
        <f>data!BO60</f>
        <v>6</v>
      </c>
      <c r="E298" s="26">
        <f>data!BP60</f>
        <v>1</v>
      </c>
      <c r="F298" s="26">
        <f>data!BQ60</f>
        <v>0</v>
      </c>
      <c r="G298" s="26">
        <f>data!BR60</f>
        <v>0</v>
      </c>
      <c r="H298" s="26">
        <f>data!BS60</f>
        <v>2.11</v>
      </c>
      <c r="I298" s="26">
        <f>data!BT60</f>
        <v>5.81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827035</v>
      </c>
      <c r="D299" s="14">
        <f>data!BO61</f>
        <v>120587</v>
      </c>
      <c r="E299" s="14">
        <f>data!BP61</f>
        <v>99804</v>
      </c>
      <c r="F299" s="14">
        <f>data!BQ61</f>
        <v>0</v>
      </c>
      <c r="G299" s="14">
        <f>data!BR61</f>
        <v>38870</v>
      </c>
      <c r="H299" s="14">
        <f>data!BS61</f>
        <v>124776</v>
      </c>
      <c r="I299" s="14">
        <f>data!BT61</f>
        <v>485151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188600</v>
      </c>
      <c r="D300" s="14">
        <f>data!BO62</f>
        <v>172514</v>
      </c>
      <c r="E300" s="14">
        <f>data!BP62</f>
        <v>22739</v>
      </c>
      <c r="F300" s="14">
        <f>data!BQ62</f>
        <v>0</v>
      </c>
      <c r="G300" s="14">
        <f>data!BR62</f>
        <v>8856</v>
      </c>
      <c r="H300" s="14">
        <f>data!BS62</f>
        <v>28429</v>
      </c>
      <c r="I300" s="14">
        <f>data!BT62</f>
        <v>110707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529186</v>
      </c>
      <c r="D301" s="14">
        <f>data!BO63</f>
        <v>670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-84804</v>
      </c>
      <c r="D302" s="14">
        <f>data!BO64</f>
        <v>18192</v>
      </c>
      <c r="E302" s="14">
        <f>data!BP64</f>
        <v>24</v>
      </c>
      <c r="F302" s="14">
        <f>data!BQ64</f>
        <v>0</v>
      </c>
      <c r="G302" s="14">
        <f>data!BR64</f>
        <v>0</v>
      </c>
      <c r="H302" s="14">
        <f>data!BS64</f>
        <v>135984</v>
      </c>
      <c r="I302" s="14">
        <f>data!BT64</f>
        <v>4100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721</v>
      </c>
      <c r="D303" s="14">
        <f>data!BO65</f>
        <v>0</v>
      </c>
      <c r="E303" s="14">
        <f>data!BP65</f>
        <v>480</v>
      </c>
      <c r="F303" s="14">
        <f>data!BQ65</f>
        <v>0</v>
      </c>
      <c r="G303" s="14">
        <f>data!BR65</f>
        <v>0</v>
      </c>
      <c r="H303" s="14">
        <f>data!BS65</f>
        <v>900</v>
      </c>
      <c r="I303" s="14">
        <f>data!BT65</f>
        <v>480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-7490881</v>
      </c>
      <c r="D304" s="14">
        <f>data!BO66</f>
        <v>48561</v>
      </c>
      <c r="E304" s="14">
        <f>data!BP66</f>
        <v>8717</v>
      </c>
      <c r="F304" s="14">
        <f>data!BQ66</f>
        <v>0</v>
      </c>
      <c r="G304" s="14">
        <f>data!BR66</f>
        <v>0</v>
      </c>
      <c r="H304" s="14">
        <f>data!BS66</f>
        <v>299</v>
      </c>
      <c r="I304" s="14">
        <f>data!BT66</f>
        <v>11832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19318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3914</v>
      </c>
      <c r="I305" s="14">
        <f>data!BT67</f>
        <v>339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13465648</v>
      </c>
      <c r="D307" s="14">
        <f>data!BO69</f>
        <v>279</v>
      </c>
      <c r="E307" s="14">
        <f>data!BP69</f>
        <v>85711</v>
      </c>
      <c r="F307" s="14">
        <f>data!BQ69</f>
        <v>0</v>
      </c>
      <c r="G307" s="14">
        <f>data!BR69</f>
        <v>60209</v>
      </c>
      <c r="H307" s="14">
        <f>data!BS69</f>
        <v>79537</v>
      </c>
      <c r="I307" s="14">
        <f>data!BT69</f>
        <v>7983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-2729254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-227861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4725569</v>
      </c>
      <c r="D309" s="14">
        <f>data!BO71</f>
        <v>360803</v>
      </c>
      <c r="E309" s="14">
        <f>data!BP71</f>
        <v>217475</v>
      </c>
      <c r="F309" s="14">
        <f>data!BQ71</f>
        <v>0</v>
      </c>
      <c r="G309" s="14">
        <f>data!BR71</f>
        <v>107935</v>
      </c>
      <c r="H309" s="14">
        <f>data!BS71</f>
        <v>145978</v>
      </c>
      <c r="I309" s="14">
        <f>data!BT71</f>
        <v>620592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1421</v>
      </c>
      <c r="D316" s="85">
        <f>data!BO76</f>
        <v>333</v>
      </c>
      <c r="E316" s="85">
        <f>data!BP76</f>
        <v>0</v>
      </c>
      <c r="F316" s="85">
        <f>data!BQ76</f>
        <v>0</v>
      </c>
      <c r="G316" s="85">
        <f>data!BR76</f>
        <v>109</v>
      </c>
      <c r="H316" s="85">
        <f>data!BS76</f>
        <v>63070</v>
      </c>
      <c r="I316" s="85">
        <f>data!BT76</f>
        <v>1244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78</v>
      </c>
      <c r="I318" s="85">
        <f>data!BT78</f>
        <v>15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Legacy SalmonCreek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03/31/2018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84.97</v>
      </c>
      <c r="E330" s="26">
        <f>data!BW60</f>
        <v>2.73</v>
      </c>
      <c r="F330" s="26">
        <f>data!BX60</f>
        <v>26.06</v>
      </c>
      <c r="G330" s="26">
        <f>data!BY60</f>
        <v>30.12</v>
      </c>
      <c r="H330" s="26">
        <f>data!BZ60</f>
        <v>0</v>
      </c>
      <c r="I330" s="26">
        <f>data!CA60</f>
        <v>1.94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5721004</v>
      </c>
      <c r="E331" s="86">
        <f>data!BW61</f>
        <v>176425</v>
      </c>
      <c r="F331" s="86">
        <f>data!BX61</f>
        <v>2521547</v>
      </c>
      <c r="G331" s="86">
        <f>data!BY61</f>
        <v>3950828</v>
      </c>
      <c r="H331" s="86">
        <f>data!BZ61</f>
        <v>0</v>
      </c>
      <c r="I331" s="86">
        <f>data!CA61</f>
        <v>151189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1304384</v>
      </c>
      <c r="E332" s="86">
        <f>data!BW62</f>
        <v>40197</v>
      </c>
      <c r="F332" s="86">
        <f>data!BX62</f>
        <v>576317</v>
      </c>
      <c r="G332" s="86">
        <f>data!BY62</f>
        <v>901302</v>
      </c>
      <c r="H332" s="86">
        <f>data!BZ62</f>
        <v>0</v>
      </c>
      <c r="I332" s="86">
        <f>data!CA62</f>
        <v>34447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2519</v>
      </c>
      <c r="D334" s="86">
        <f>data!BV64</f>
        <v>4086</v>
      </c>
      <c r="E334" s="86">
        <f>data!BW64</f>
        <v>4763</v>
      </c>
      <c r="F334" s="86">
        <f>data!BX64</f>
        <v>12722</v>
      </c>
      <c r="G334" s="86">
        <f>data!BY64</f>
        <v>31870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1470</v>
      </c>
      <c r="E335" s="86">
        <f>data!BW65</f>
        <v>0</v>
      </c>
      <c r="F335" s="86">
        <f>data!BX65</f>
        <v>1125</v>
      </c>
      <c r="G335" s="86">
        <f>data!BY65</f>
        <v>1011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767722</v>
      </c>
      <c r="E336" s="86">
        <f>data!BW66</f>
        <v>75584</v>
      </c>
      <c r="F336" s="86">
        <f>data!BX66</f>
        <v>425871</v>
      </c>
      <c r="G336" s="86">
        <f>data!BY66</f>
        <v>2294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751</v>
      </c>
      <c r="D337" s="86">
        <f>data!BV67</f>
        <v>6537</v>
      </c>
      <c r="E337" s="86">
        <f>data!BW67</f>
        <v>2512</v>
      </c>
      <c r="F337" s="86">
        <f>data!BX67</f>
        <v>280</v>
      </c>
      <c r="G337" s="86">
        <f>data!BY67</f>
        <v>317805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374</v>
      </c>
      <c r="D339" s="86">
        <f>data!BV69</f>
        <v>14762</v>
      </c>
      <c r="E339" s="86">
        <f>data!BW69</f>
        <v>5613</v>
      </c>
      <c r="F339" s="86">
        <f>data!BX69</f>
        <v>7173</v>
      </c>
      <c r="G339" s="86">
        <f>data!BY69</f>
        <v>18682</v>
      </c>
      <c r="H339" s="86">
        <f>data!BZ69</f>
        <v>0</v>
      </c>
      <c r="I339" s="86">
        <f>data!CA69</f>
        <v>1621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-30888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3644</v>
      </c>
      <c r="D341" s="14">
        <f>data!BV71</f>
        <v>7819965</v>
      </c>
      <c r="E341" s="14">
        <f>data!BW71</f>
        <v>305094</v>
      </c>
      <c r="F341" s="14">
        <f>data!BX71</f>
        <v>3545035</v>
      </c>
      <c r="G341" s="14">
        <f>data!BY71</f>
        <v>5192904</v>
      </c>
      <c r="H341" s="14">
        <f>data!BZ71</f>
        <v>0</v>
      </c>
      <c r="I341" s="14">
        <f>data!CA71</f>
        <v>187257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2601</v>
      </c>
      <c r="E348" s="85">
        <f>data!BW76</f>
        <v>1028</v>
      </c>
      <c r="F348" s="85">
        <f>data!BX76</f>
        <v>238</v>
      </c>
      <c r="G348" s="85">
        <f>data!BY76</f>
        <v>2080</v>
      </c>
      <c r="H348" s="85">
        <f>data!BZ76</f>
        <v>0</v>
      </c>
      <c r="I348" s="85">
        <f>data!CA76</f>
        <v>85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15</v>
      </c>
      <c r="D350" s="85">
        <f>data!BV78</f>
        <v>374</v>
      </c>
      <c r="E350" s="85">
        <f>data!BW78</f>
        <v>31</v>
      </c>
      <c r="F350" s="85">
        <f>data!BX78</f>
        <v>52</v>
      </c>
      <c r="G350" s="85">
        <f>data!BY78</f>
        <v>15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Legacy SalmonCreek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03/31/2018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1.73</v>
      </c>
      <c r="E362" s="217"/>
      <c r="F362" s="211"/>
      <c r="G362" s="211"/>
      <c r="H362" s="211"/>
      <c r="I362" s="87">
        <f>data!CE60</f>
        <v>1925.9599999999996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188106</v>
      </c>
      <c r="E363" s="218"/>
      <c r="F363" s="219"/>
      <c r="G363" s="219"/>
      <c r="H363" s="219"/>
      <c r="I363" s="86">
        <f>data!CE61</f>
        <v>164852471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42875</v>
      </c>
      <c r="E364" s="218"/>
      <c r="F364" s="219"/>
      <c r="G364" s="219"/>
      <c r="H364" s="219"/>
      <c r="I364" s="86">
        <f>data!CE62</f>
        <v>42495673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6206889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135</v>
      </c>
      <c r="E366" s="218"/>
      <c r="F366" s="219"/>
      <c r="G366" s="219"/>
      <c r="H366" s="219"/>
      <c r="I366" s="86">
        <f>data!CE64</f>
        <v>63082492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1231</v>
      </c>
      <c r="E367" s="218"/>
      <c r="F367" s="219"/>
      <c r="G367" s="219"/>
      <c r="H367" s="219"/>
      <c r="I367" s="86">
        <f>data!CE65</f>
        <v>2350520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468051</v>
      </c>
      <c r="E368" s="218"/>
      <c r="F368" s="219"/>
      <c r="G368" s="219"/>
      <c r="H368" s="219"/>
      <c r="I368" s="86">
        <f>data!CE66</f>
        <v>17371086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2375</v>
      </c>
      <c r="E369" s="218"/>
      <c r="F369" s="219"/>
      <c r="G369" s="219"/>
      <c r="H369" s="219"/>
      <c r="I369" s="86">
        <f>data!CE67</f>
        <v>13750811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1304788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11526</v>
      </c>
      <c r="E371" s="86">
        <f>data!CD69</f>
        <v>0</v>
      </c>
      <c r="F371" s="219"/>
      <c r="G371" s="219"/>
      <c r="H371" s="219"/>
      <c r="I371" s="86">
        <f>data!CE69</f>
        <v>14662332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-6669860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714299</v>
      </c>
      <c r="E373" s="86">
        <f>data!CD71</f>
        <v>0</v>
      </c>
      <c r="F373" s="219"/>
      <c r="G373" s="219"/>
      <c r="H373" s="219"/>
      <c r="I373" s="14">
        <f>data!CE71</f>
        <v>319407202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516482438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495573700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1012056138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206</v>
      </c>
      <c r="E380" s="214"/>
      <c r="F380" s="211"/>
      <c r="G380" s="211"/>
      <c r="H380" s="211"/>
      <c r="I380" s="14">
        <f>data!CE76</f>
        <v>635143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211360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101475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1625235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547.06000000000006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Legacy Salmon Creek Hospital Year End Report</dc:title>
  <dc:subject>2018 Legacy Salmon Creek Hospital Year End Report</dc:subject>
  <dc:creator>Washington State Dept of Health - HSQA - Community Health Systems</dc:creator>
  <cp:keywords>hospital financial reports</cp:keywords>
  <cp:lastModifiedBy>Huyck, Randall  (DOH)</cp:lastModifiedBy>
  <cp:lastPrinted>2018-07-24T15:00:32Z</cp:lastPrinted>
  <dcterms:created xsi:type="dcterms:W3CDTF">1999-06-02T22:01:56Z</dcterms:created>
  <dcterms:modified xsi:type="dcterms:W3CDTF">2018-11-07T19:26:22Z</dcterms:modified>
</cp:coreProperties>
</file>