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E59" i="1" l="1"/>
  <c r="D210" i="1" l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S816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N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Q815" i="10" s="1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O815" i="10" s="1"/>
  <c r="M734" i="10"/>
  <c r="L734" i="10"/>
  <c r="K734" i="10"/>
  <c r="I734" i="10"/>
  <c r="H734" i="10"/>
  <c r="G734" i="10"/>
  <c r="F734" i="10"/>
  <c r="D734" i="10"/>
  <c r="D815" i="10" s="1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E546" i="10"/>
  <c r="F546" i="10"/>
  <c r="F545" i="10"/>
  <c r="E545" i="10"/>
  <c r="E544" i="10"/>
  <c r="H540" i="10"/>
  <c r="E540" i="10"/>
  <c r="F540" i="10"/>
  <c r="E539" i="10"/>
  <c r="H539" i="10"/>
  <c r="H538" i="10"/>
  <c r="E538" i="10"/>
  <c r="F538" i="10"/>
  <c r="H537" i="10"/>
  <c r="E537" i="10"/>
  <c r="F537" i="10"/>
  <c r="H536" i="10"/>
  <c r="E536" i="10"/>
  <c r="F536" i="10"/>
  <c r="E535" i="10"/>
  <c r="H535" i="10"/>
  <c r="E534" i="10"/>
  <c r="H533" i="10"/>
  <c r="E533" i="10"/>
  <c r="F533" i="10"/>
  <c r="H532" i="10"/>
  <c r="E532" i="10"/>
  <c r="F532" i="10"/>
  <c r="E531" i="10"/>
  <c r="H531" i="10"/>
  <c r="H530" i="10"/>
  <c r="E530" i="10"/>
  <c r="F530" i="10"/>
  <c r="E529" i="10"/>
  <c r="H528" i="10"/>
  <c r="E528" i="10"/>
  <c r="F528" i="10"/>
  <c r="E527" i="10"/>
  <c r="H527" i="10"/>
  <c r="E526" i="10"/>
  <c r="H525" i="10"/>
  <c r="E525" i="10"/>
  <c r="F525" i="10"/>
  <c r="E524" i="10"/>
  <c r="E523" i="10"/>
  <c r="F523" i="10"/>
  <c r="E522" i="10"/>
  <c r="F522" i="10"/>
  <c r="F521" i="10"/>
  <c r="E520" i="10"/>
  <c r="H519" i="10"/>
  <c r="E519" i="10"/>
  <c r="F519" i="10"/>
  <c r="E518" i="10"/>
  <c r="F518" i="10"/>
  <c r="F517" i="10"/>
  <c r="E517" i="10"/>
  <c r="E516" i="10"/>
  <c r="E515" i="10"/>
  <c r="E514" i="10"/>
  <c r="F514" i="10"/>
  <c r="F513" i="10"/>
  <c r="F512" i="10"/>
  <c r="E511" i="10"/>
  <c r="E510" i="10"/>
  <c r="F510" i="10"/>
  <c r="F509" i="10"/>
  <c r="E509" i="10"/>
  <c r="E508" i="10"/>
  <c r="E507" i="10"/>
  <c r="H507" i="10"/>
  <c r="H506" i="10"/>
  <c r="E506" i="10"/>
  <c r="F506" i="10"/>
  <c r="E505" i="10"/>
  <c r="F505" i="10"/>
  <c r="E504" i="10"/>
  <c r="H504" i="10"/>
  <c r="F503" i="10"/>
  <c r="E503" i="10"/>
  <c r="H502" i="10"/>
  <c r="E502" i="10"/>
  <c r="F502" i="10"/>
  <c r="E501" i="10"/>
  <c r="H501" i="10"/>
  <c r="E500" i="10"/>
  <c r="H500" i="10"/>
  <c r="F499" i="10"/>
  <c r="E499" i="10"/>
  <c r="H499" i="10"/>
  <c r="E498" i="10"/>
  <c r="F498" i="10"/>
  <c r="E497" i="10"/>
  <c r="H497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B446" i="10"/>
  <c r="C445" i="10"/>
  <c r="B445" i="10"/>
  <c r="C444" i="10"/>
  <c r="B444" i="10"/>
  <c r="B441" i="10"/>
  <c r="B440" i="10"/>
  <c r="C439" i="10"/>
  <c r="B439" i="10"/>
  <c r="C438" i="10"/>
  <c r="B438" i="10"/>
  <c r="D437" i="10"/>
  <c r="B437" i="10"/>
  <c r="B436" i="10"/>
  <c r="D435" i="10"/>
  <c r="B435" i="10"/>
  <c r="B434" i="10"/>
  <c r="B433" i="10"/>
  <c r="B432" i="10"/>
  <c r="C431" i="10"/>
  <c r="B431" i="10"/>
  <c r="B430" i="10"/>
  <c r="C429" i="10"/>
  <c r="B429" i="10"/>
  <c r="D428" i="10"/>
  <c r="B428" i="10"/>
  <c r="B427" i="10"/>
  <c r="D424" i="10"/>
  <c r="B424" i="10"/>
  <c r="B423" i="10"/>
  <c r="D421" i="10"/>
  <c r="B421" i="10"/>
  <c r="B420" i="10"/>
  <c r="D418" i="10"/>
  <c r="C418" i="10"/>
  <c r="B418" i="10"/>
  <c r="C417" i="10"/>
  <c r="B417" i="10"/>
  <c r="D415" i="10"/>
  <c r="B415" i="10"/>
  <c r="B414" i="10"/>
  <c r="A412" i="10"/>
  <c r="D390" i="10"/>
  <c r="D372" i="10"/>
  <c r="D367" i="10"/>
  <c r="C448" i="10" s="1"/>
  <c r="D361" i="10"/>
  <c r="D339" i="10"/>
  <c r="C482" i="10" s="1"/>
  <c r="D329" i="10"/>
  <c r="D330" i="10" s="1"/>
  <c r="D328" i="10"/>
  <c r="D319" i="10"/>
  <c r="D314" i="10"/>
  <c r="D290" i="10"/>
  <c r="D283" i="10"/>
  <c r="D275" i="10"/>
  <c r="D277" i="10" s="1"/>
  <c r="D292" i="10" s="1"/>
  <c r="D341" i="10" s="1"/>
  <c r="C481" i="10" s="1"/>
  <c r="D265" i="10"/>
  <c r="D260" i="10"/>
  <c r="D240" i="10"/>
  <c r="B447" i="10" s="1"/>
  <c r="D236" i="10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186" i="10"/>
  <c r="D436" i="10" s="1"/>
  <c r="D181" i="10"/>
  <c r="D177" i="10"/>
  <c r="D434" i="10" s="1"/>
  <c r="D173" i="10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E142" i="10"/>
  <c r="D464" i="10" s="1"/>
  <c r="E141" i="10"/>
  <c r="D463" i="10" s="1"/>
  <c r="E140" i="10"/>
  <c r="E139" i="10"/>
  <c r="C415" i="10" s="1"/>
  <c r="E138" i="10"/>
  <c r="C414" i="10" s="1"/>
  <c r="E127" i="10"/>
  <c r="CE80" i="10"/>
  <c r="T816" i="10" s="1"/>
  <c r="CE79" i="10"/>
  <c r="J612" i="10" s="1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O816" i="10" s="1"/>
  <c r="CD71" i="10"/>
  <c r="C575" i="10" s="1"/>
  <c r="CE70" i="10"/>
  <c r="M816" i="10" s="1"/>
  <c r="CE69" i="10"/>
  <c r="CE68" i="10"/>
  <c r="K816" i="10" s="1"/>
  <c r="CE66" i="10"/>
  <c r="I816" i="10" s="1"/>
  <c r="CE65" i="10"/>
  <c r="H816" i="10" s="1"/>
  <c r="CE64" i="10"/>
  <c r="C430" i="10" s="1"/>
  <c r="CE63" i="10"/>
  <c r="F816" i="10" s="1"/>
  <c r="BT62" i="10"/>
  <c r="AN62" i="10"/>
  <c r="H62" i="10"/>
  <c r="CE61" i="10"/>
  <c r="CE60" i="10"/>
  <c r="B53" i="10"/>
  <c r="CE51" i="10"/>
  <c r="B49" i="10"/>
  <c r="CC48" i="10"/>
  <c r="CC62" i="10" s="1"/>
  <c r="E812" i="10" s="1"/>
  <c r="BY48" i="10"/>
  <c r="BY62" i="10" s="1"/>
  <c r="BX48" i="10"/>
  <c r="BX62" i="10" s="1"/>
  <c r="BT48" i="10"/>
  <c r="BS48" i="10"/>
  <c r="BS62" i="10" s="1"/>
  <c r="BO48" i="10"/>
  <c r="BO62" i="10" s="1"/>
  <c r="BM48" i="10"/>
  <c r="BM62" i="10" s="1"/>
  <c r="E796" i="10" s="1"/>
  <c r="BI48" i="10"/>
  <c r="BI62" i="10" s="1"/>
  <c r="BH48" i="10"/>
  <c r="BH62" i="10" s="1"/>
  <c r="BD48" i="10"/>
  <c r="BD62" i="10" s="1"/>
  <c r="BC48" i="10"/>
  <c r="BC62" i="10" s="1"/>
  <c r="AY48" i="10"/>
  <c r="AY62" i="10" s="1"/>
  <c r="AW48" i="10"/>
  <c r="AW62" i="10" s="1"/>
  <c r="E780" i="10" s="1"/>
  <c r="AS48" i="10"/>
  <c r="AS62" i="10" s="1"/>
  <c r="AR48" i="10"/>
  <c r="AR62" i="10" s="1"/>
  <c r="AN48" i="10"/>
  <c r="AM48" i="10"/>
  <c r="AM62" i="10" s="1"/>
  <c r="AI48" i="10"/>
  <c r="AI62" i="10" s="1"/>
  <c r="AG48" i="10"/>
  <c r="AG62" i="10" s="1"/>
  <c r="E764" i="10" s="1"/>
  <c r="AC48" i="10"/>
  <c r="AC62" i="10" s="1"/>
  <c r="AB48" i="10"/>
  <c r="AB62" i="10" s="1"/>
  <c r="X48" i="10"/>
  <c r="X62" i="10" s="1"/>
  <c r="W48" i="10"/>
  <c r="W62" i="10" s="1"/>
  <c r="S48" i="10"/>
  <c r="S62" i="10" s="1"/>
  <c r="Q48" i="10"/>
  <c r="Q62" i="10" s="1"/>
  <c r="E748" i="10" s="1"/>
  <c r="M48" i="10"/>
  <c r="M62" i="10" s="1"/>
  <c r="L48" i="10"/>
  <c r="L62" i="10" s="1"/>
  <c r="H48" i="10"/>
  <c r="G48" i="10"/>
  <c r="G62" i="10" s="1"/>
  <c r="C48" i="10"/>
  <c r="CE47" i="10"/>
  <c r="E755" i="10" l="1"/>
  <c r="E787" i="10"/>
  <c r="E743" i="10"/>
  <c r="E754" i="10"/>
  <c r="E775" i="10"/>
  <c r="E739" i="10"/>
  <c r="E803" i="10"/>
  <c r="F520" i="10"/>
  <c r="C62" i="10"/>
  <c r="E766" i="10"/>
  <c r="E798" i="10"/>
  <c r="B476" i="10"/>
  <c r="E738" i="10"/>
  <c r="E759" i="10"/>
  <c r="E770" i="10"/>
  <c r="E791" i="10"/>
  <c r="E802" i="10"/>
  <c r="H505" i="10"/>
  <c r="E786" i="10"/>
  <c r="E807" i="10"/>
  <c r="E771" i="10"/>
  <c r="E744" i="10"/>
  <c r="E776" i="10"/>
  <c r="E808" i="10"/>
  <c r="E750" i="10"/>
  <c r="E760" i="10"/>
  <c r="E782" i="10"/>
  <c r="E792" i="10"/>
  <c r="D465" i="10"/>
  <c r="F534" i="10"/>
  <c r="H534" i="10"/>
  <c r="D48" i="10"/>
  <c r="D62" i="10" s="1"/>
  <c r="I48" i="10"/>
  <c r="I62" i="10" s="1"/>
  <c r="O48" i="10"/>
  <c r="O62" i="10" s="1"/>
  <c r="T48" i="10"/>
  <c r="T62" i="10" s="1"/>
  <c r="Y48" i="10"/>
  <c r="Y62" i="10" s="1"/>
  <c r="AE48" i="10"/>
  <c r="AE62" i="10" s="1"/>
  <c r="AJ48" i="10"/>
  <c r="AJ62" i="10" s="1"/>
  <c r="AO48" i="10"/>
  <c r="AO62" i="10" s="1"/>
  <c r="AU48" i="10"/>
  <c r="AU62" i="10" s="1"/>
  <c r="AZ48" i="10"/>
  <c r="AZ62" i="10" s="1"/>
  <c r="BE48" i="10"/>
  <c r="BE62" i="10" s="1"/>
  <c r="BK48" i="10"/>
  <c r="BK62" i="10" s="1"/>
  <c r="BP48" i="10"/>
  <c r="BP62" i="10" s="1"/>
  <c r="BU48" i="10"/>
  <c r="BU62" i="10" s="1"/>
  <c r="CA48" i="10"/>
  <c r="CA62" i="10" s="1"/>
  <c r="N735" i="10"/>
  <c r="N815" i="10" s="1"/>
  <c r="CE75" i="10"/>
  <c r="D438" i="10"/>
  <c r="C473" i="10"/>
  <c r="C432" i="10"/>
  <c r="F497" i="10"/>
  <c r="F501" i="10"/>
  <c r="F507" i="10"/>
  <c r="F511" i="10"/>
  <c r="F515" i="10"/>
  <c r="F535" i="10"/>
  <c r="F550" i="10"/>
  <c r="I612" i="10"/>
  <c r="D816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C427" i="10"/>
  <c r="E204" i="10"/>
  <c r="C476" i="10" s="1"/>
  <c r="N817" i="10"/>
  <c r="B465" i="10"/>
  <c r="E48" i="10"/>
  <c r="E62" i="10" s="1"/>
  <c r="K48" i="10"/>
  <c r="K62" i="10" s="1"/>
  <c r="P48" i="10"/>
  <c r="P62" i="10" s="1"/>
  <c r="U48" i="10"/>
  <c r="U62" i="10" s="1"/>
  <c r="AA48" i="10"/>
  <c r="AA62" i="10" s="1"/>
  <c r="AF48" i="10"/>
  <c r="AF62" i="10" s="1"/>
  <c r="AK48" i="10"/>
  <c r="AK62" i="10" s="1"/>
  <c r="AQ48" i="10"/>
  <c r="AQ62" i="10" s="1"/>
  <c r="AV48" i="10"/>
  <c r="AV62" i="10" s="1"/>
  <c r="BA48" i="10"/>
  <c r="BA62" i="10" s="1"/>
  <c r="BG48" i="10"/>
  <c r="BG62" i="10" s="1"/>
  <c r="BL48" i="10"/>
  <c r="BL62" i="10" s="1"/>
  <c r="BQ48" i="10"/>
  <c r="BQ62" i="10" s="1"/>
  <c r="BW48" i="10"/>
  <c r="BW62" i="10" s="1"/>
  <c r="CB48" i="10"/>
  <c r="CB62" i="10" s="1"/>
  <c r="F612" i="10"/>
  <c r="G816" i="10"/>
  <c r="L816" i="10"/>
  <c r="C440" i="10"/>
  <c r="P816" i="10"/>
  <c r="D612" i="10"/>
  <c r="D368" i="10"/>
  <c r="D373" i="10" s="1"/>
  <c r="D391" i="10" s="1"/>
  <c r="D393" i="10" s="1"/>
  <c r="D396" i="10" s="1"/>
  <c r="F524" i="10"/>
  <c r="L612" i="10"/>
  <c r="F815" i="10"/>
  <c r="I815" i="10"/>
  <c r="D242" i="10"/>
  <c r="B448" i="10" s="1"/>
  <c r="C434" i="10"/>
  <c r="F496" i="10"/>
  <c r="F500" i="10"/>
  <c r="F504" i="10"/>
  <c r="F508" i="10"/>
  <c r="F516" i="10"/>
  <c r="F539" i="10"/>
  <c r="F544" i="10"/>
  <c r="M815" i="10"/>
  <c r="R815" i="10"/>
  <c r="BI730" i="10"/>
  <c r="H612" i="10"/>
  <c r="F526" i="10"/>
  <c r="F527" i="10"/>
  <c r="F529" i="10"/>
  <c r="F531" i="10"/>
  <c r="G612" i="10"/>
  <c r="C816" i="10"/>
  <c r="G815" i="10"/>
  <c r="L815" i="10"/>
  <c r="K815" i="10"/>
  <c r="P815" i="10"/>
  <c r="T815" i="10"/>
  <c r="C815" i="10"/>
  <c r="H815" i="10"/>
  <c r="E779" i="10" l="1"/>
  <c r="E736" i="10"/>
  <c r="E765" i="10"/>
  <c r="E781" i="10"/>
  <c r="E794" i="10"/>
  <c r="E751" i="10"/>
  <c r="E752" i="10"/>
  <c r="E737" i="10"/>
  <c r="E769" i="10"/>
  <c r="E788" i="10"/>
  <c r="E746" i="10"/>
  <c r="E811" i="10"/>
  <c r="E790" i="10"/>
  <c r="E768" i="10"/>
  <c r="E747" i="10"/>
  <c r="E741" i="10"/>
  <c r="E757" i="10"/>
  <c r="E773" i="10"/>
  <c r="E789" i="10"/>
  <c r="E805" i="10"/>
  <c r="N816" i="10"/>
  <c r="K612" i="10"/>
  <c r="C465" i="10"/>
  <c r="E804" i="10"/>
  <c r="E783" i="10"/>
  <c r="E762" i="10"/>
  <c r="E740" i="10"/>
  <c r="E734" i="10"/>
  <c r="CE62" i="10"/>
  <c r="E800" i="10"/>
  <c r="E758" i="10"/>
  <c r="E749" i="10"/>
  <c r="E797" i="10"/>
  <c r="E772" i="10"/>
  <c r="E795" i="10"/>
  <c r="E774" i="10"/>
  <c r="E753" i="10"/>
  <c r="E785" i="10"/>
  <c r="E801" i="10"/>
  <c r="E810" i="10"/>
  <c r="E767" i="10"/>
  <c r="E806" i="10"/>
  <c r="E784" i="10"/>
  <c r="E763" i="10"/>
  <c r="E742" i="10"/>
  <c r="E745" i="10"/>
  <c r="E761" i="10"/>
  <c r="E777" i="10"/>
  <c r="E793" i="10"/>
  <c r="E809" i="10"/>
  <c r="E799" i="10"/>
  <c r="E778" i="10"/>
  <c r="E756" i="10"/>
  <c r="E735" i="10"/>
  <c r="CE48" i="10"/>
  <c r="E815" i="10" l="1"/>
  <c r="E816" i="10"/>
  <c r="C428" i="10"/>
  <c r="CF730" i="10" l="1"/>
  <c r="CF79" i="10"/>
  <c r="CF77" i="10" l="1"/>
  <c r="CF76" i="10"/>
  <c r="BZ52" i="10" l="1"/>
  <c r="BZ67" i="10" s="1"/>
  <c r="BU52" i="10"/>
  <c r="BU67" i="10" s="1"/>
  <c r="BO52" i="10"/>
  <c r="BO67" i="10" s="1"/>
  <c r="BJ52" i="10"/>
  <c r="BJ67" i="10" s="1"/>
  <c r="BE52" i="10"/>
  <c r="BE67" i="10" s="1"/>
  <c r="AY52" i="10"/>
  <c r="AY67" i="10" s="1"/>
  <c r="AT52" i="10"/>
  <c r="AT67" i="10" s="1"/>
  <c r="AO52" i="10"/>
  <c r="AO67" i="10" s="1"/>
  <c r="AI52" i="10"/>
  <c r="AI67" i="10" s="1"/>
  <c r="AD52" i="10"/>
  <c r="AD67" i="10" s="1"/>
  <c r="Y52" i="10"/>
  <c r="Y67" i="10" s="1"/>
  <c r="S52" i="10"/>
  <c r="S67" i="10" s="1"/>
  <c r="N52" i="10"/>
  <c r="N67" i="10" s="1"/>
  <c r="I52" i="10"/>
  <c r="I67" i="10" s="1"/>
  <c r="C52" i="10"/>
  <c r="CC52" i="10"/>
  <c r="CC67" i="10" s="1"/>
  <c r="BW52" i="10"/>
  <c r="BW67" i="10" s="1"/>
  <c r="BV52" i="10"/>
  <c r="BV67" i="10" s="1"/>
  <c r="BK52" i="10"/>
  <c r="BK67" i="10" s="1"/>
  <c r="BA52" i="10"/>
  <c r="BA67" i="10" s="1"/>
  <c r="AP52" i="10"/>
  <c r="AP67" i="10" s="1"/>
  <c r="AE52" i="10"/>
  <c r="AE67" i="10" s="1"/>
  <c r="U52" i="10"/>
  <c r="U67" i="10" s="1"/>
  <c r="J52" i="10"/>
  <c r="J67" i="10" s="1"/>
  <c r="BQ52" i="10"/>
  <c r="BQ67" i="10" s="1"/>
  <c r="AU52" i="10"/>
  <c r="AU67" i="10" s="1"/>
  <c r="Z52" i="10"/>
  <c r="Z67" i="10" s="1"/>
  <c r="E52" i="10"/>
  <c r="E67" i="10" s="1"/>
  <c r="CA52" i="10"/>
  <c r="CA67" i="10" s="1"/>
  <c r="BM52" i="10"/>
  <c r="BM67" i="10" s="1"/>
  <c r="AQ52" i="10"/>
  <c r="AQ67" i="10" s="1"/>
  <c r="V52" i="10"/>
  <c r="V67" i="10" s="1"/>
  <c r="BR52" i="10"/>
  <c r="BR67" i="10" s="1"/>
  <c r="BG52" i="10"/>
  <c r="BG67" i="10" s="1"/>
  <c r="AW52" i="10"/>
  <c r="AW67" i="10" s="1"/>
  <c r="AL52" i="10"/>
  <c r="AL67" i="10" s="1"/>
  <c r="AA52" i="10"/>
  <c r="AA67" i="10" s="1"/>
  <c r="Q52" i="10"/>
  <c r="Q67" i="10" s="1"/>
  <c r="F52" i="10"/>
  <c r="F67" i="10" s="1"/>
  <c r="BF52" i="10"/>
  <c r="BF67" i="10" s="1"/>
  <c r="AK52" i="10"/>
  <c r="AK67" i="10" s="1"/>
  <c r="O52" i="10"/>
  <c r="O67" i="10" s="1"/>
  <c r="BB52" i="10"/>
  <c r="BB67" i="10" s="1"/>
  <c r="AG52" i="10"/>
  <c r="AG67" i="10" s="1"/>
  <c r="K52" i="10"/>
  <c r="K67" i="10" s="1"/>
  <c r="BY52" i="10"/>
  <c r="BY67" i="10" s="1"/>
  <c r="M52" i="10"/>
  <c r="M67" i="10" s="1"/>
  <c r="AH52" i="10"/>
  <c r="AH67" i="10" s="1"/>
  <c r="BC52" i="10"/>
  <c r="BC67" i="10" s="1"/>
  <c r="BX52" i="10"/>
  <c r="BX67" i="10" s="1"/>
  <c r="BH52" i="10"/>
  <c r="BH67" i="10" s="1"/>
  <c r="AR52" i="10"/>
  <c r="AR67" i="10" s="1"/>
  <c r="AB52" i="10"/>
  <c r="AB67" i="10" s="1"/>
  <c r="L52" i="10"/>
  <c r="L67" i="10" s="1"/>
  <c r="BP52" i="10"/>
  <c r="BP67" i="10" s="1"/>
  <c r="AZ52" i="10"/>
  <c r="AZ67" i="10" s="1"/>
  <c r="T52" i="10"/>
  <c r="T67" i="10" s="1"/>
  <c r="D52" i="10"/>
  <c r="D67" i="10" s="1"/>
  <c r="G52" i="10"/>
  <c r="G67" i="10" s="1"/>
  <c r="AC52" i="10"/>
  <c r="AC67" i="10" s="1"/>
  <c r="AX52" i="10"/>
  <c r="AX67" i="10" s="1"/>
  <c r="BS52" i="10"/>
  <c r="BS67" i="10" s="1"/>
  <c r="BL52" i="10"/>
  <c r="BL67" i="10" s="1"/>
  <c r="P52" i="10"/>
  <c r="P67" i="10" s="1"/>
  <c r="R52" i="10"/>
  <c r="R67" i="10" s="1"/>
  <c r="AM52" i="10"/>
  <c r="AM67" i="10" s="1"/>
  <c r="BI52" i="10"/>
  <c r="BI67" i="10" s="1"/>
  <c r="BT52" i="10"/>
  <c r="BT67" i="10" s="1"/>
  <c r="BD52" i="10"/>
  <c r="BD67" i="10" s="1"/>
  <c r="AN52" i="10"/>
  <c r="AN67" i="10" s="1"/>
  <c r="X52" i="10"/>
  <c r="X67" i="10" s="1"/>
  <c r="H52" i="10"/>
  <c r="H67" i="10" s="1"/>
  <c r="W52" i="10"/>
  <c r="W67" i="10" s="1"/>
  <c r="AS52" i="10"/>
  <c r="AS67" i="10" s="1"/>
  <c r="BN52" i="10"/>
  <c r="BN67" i="10" s="1"/>
  <c r="AJ52" i="10"/>
  <c r="AJ67" i="10" s="1"/>
  <c r="CB52" i="10"/>
  <c r="CB67" i="10" s="1"/>
  <c r="AV52" i="10"/>
  <c r="AV67" i="10" s="1"/>
  <c r="AF52" i="10"/>
  <c r="AF67" i="10" s="1"/>
  <c r="B575" i="1"/>
  <c r="A493" i="1"/>
  <c r="A412" i="1"/>
  <c r="F493" i="1"/>
  <c r="D493" i="1"/>
  <c r="B493" i="1"/>
  <c r="J787" i="10" l="1"/>
  <c r="BD71" i="10"/>
  <c r="J781" i="10"/>
  <c r="AX71" i="10"/>
  <c r="J759" i="10"/>
  <c r="AB71" i="10"/>
  <c r="J742" i="10"/>
  <c r="K71" i="10"/>
  <c r="J758" i="10"/>
  <c r="AA71" i="10"/>
  <c r="J810" i="10"/>
  <c r="CA71" i="10"/>
  <c r="J773" i="10"/>
  <c r="AP71" i="10"/>
  <c r="J788" i="10"/>
  <c r="BE71" i="10"/>
  <c r="J739" i="10"/>
  <c r="H71" i="10"/>
  <c r="J747" i="10"/>
  <c r="P71" i="10"/>
  <c r="J760" i="10"/>
  <c r="AC71" i="10"/>
  <c r="J783" i="10"/>
  <c r="AZ71" i="10"/>
  <c r="J775" i="10"/>
  <c r="AR71" i="10"/>
  <c r="J765" i="10"/>
  <c r="AH71" i="10"/>
  <c r="J764" i="10"/>
  <c r="AG71" i="10"/>
  <c r="J789" i="10"/>
  <c r="BF71" i="10"/>
  <c r="J769" i="10"/>
  <c r="AL71" i="10"/>
  <c r="J753" i="10"/>
  <c r="V71" i="10"/>
  <c r="J736" i="10"/>
  <c r="E71" i="10"/>
  <c r="J741" i="10"/>
  <c r="J71" i="10"/>
  <c r="J784" i="10"/>
  <c r="BA71" i="10"/>
  <c r="J812" i="10"/>
  <c r="CC71" i="10"/>
  <c r="J763" i="10"/>
  <c r="AF71" i="10"/>
  <c r="J797" i="10"/>
  <c r="BN71" i="10"/>
  <c r="J755" i="10"/>
  <c r="X71" i="10"/>
  <c r="J792" i="10"/>
  <c r="BI71" i="10"/>
  <c r="J795" i="10"/>
  <c r="BL71" i="10"/>
  <c r="J738" i="10"/>
  <c r="G71" i="10"/>
  <c r="J799" i="10"/>
  <c r="BP71" i="10"/>
  <c r="J791" i="10"/>
  <c r="BH71" i="10"/>
  <c r="J744" i="10"/>
  <c r="M71" i="10"/>
  <c r="J785" i="10"/>
  <c r="BB71" i="10"/>
  <c r="J737" i="10"/>
  <c r="F71" i="10"/>
  <c r="J780" i="10"/>
  <c r="AW71" i="10"/>
  <c r="J774" i="10"/>
  <c r="AQ71" i="10"/>
  <c r="J757" i="10"/>
  <c r="Z71" i="10"/>
  <c r="J752" i="10"/>
  <c r="U71" i="10"/>
  <c r="J794" i="10"/>
  <c r="BK71" i="10"/>
  <c r="C67" i="10"/>
  <c r="CE52" i="10"/>
  <c r="J756" i="10"/>
  <c r="Y71" i="10"/>
  <c r="J777" i="10"/>
  <c r="AT71" i="10"/>
  <c r="J798" i="10"/>
  <c r="BO71" i="10"/>
  <c r="J811" i="10"/>
  <c r="CB71" i="10"/>
  <c r="J754" i="10"/>
  <c r="W71" i="10"/>
  <c r="J749" i="10"/>
  <c r="R71" i="10"/>
  <c r="J751" i="10"/>
  <c r="T71" i="10"/>
  <c r="J786" i="10"/>
  <c r="BC71" i="10"/>
  <c r="J768" i="10"/>
  <c r="AK71" i="10"/>
  <c r="J801" i="10"/>
  <c r="BR71" i="10"/>
  <c r="J800" i="10"/>
  <c r="BQ71" i="10"/>
  <c r="J806" i="10"/>
  <c r="BW71" i="10"/>
  <c r="J745" i="10"/>
  <c r="N71" i="10"/>
  <c r="J766" i="10"/>
  <c r="AI71" i="10"/>
  <c r="J809" i="10"/>
  <c r="BZ71" i="10"/>
  <c r="J767" i="10"/>
  <c r="AJ71" i="10"/>
  <c r="J803" i="10"/>
  <c r="BT71" i="10"/>
  <c r="J750" i="10"/>
  <c r="S71" i="10"/>
  <c r="J772" i="10"/>
  <c r="AO71" i="10"/>
  <c r="J793" i="10"/>
  <c r="BJ71" i="10"/>
  <c r="J779" i="10"/>
  <c r="AV71" i="10"/>
  <c r="J776" i="10"/>
  <c r="AS71" i="10"/>
  <c r="J771" i="10"/>
  <c r="AN71" i="10"/>
  <c r="J770" i="10"/>
  <c r="AM71" i="10"/>
  <c r="J802" i="10"/>
  <c r="BS71" i="10"/>
  <c r="J735" i="10"/>
  <c r="D71" i="10"/>
  <c r="J743" i="10"/>
  <c r="L71" i="10"/>
  <c r="J807" i="10"/>
  <c r="BX71" i="10"/>
  <c r="J808" i="10"/>
  <c r="BY71" i="10"/>
  <c r="J746" i="10"/>
  <c r="O71" i="10"/>
  <c r="J748" i="10"/>
  <c r="Q71" i="10"/>
  <c r="J790" i="10"/>
  <c r="BG71" i="10"/>
  <c r="J796" i="10"/>
  <c r="BM71" i="10"/>
  <c r="J778" i="10"/>
  <c r="AU71" i="10"/>
  <c r="J762" i="10"/>
  <c r="AE71" i="10"/>
  <c r="J805" i="10"/>
  <c r="BV71" i="10"/>
  <c r="J740" i="10"/>
  <c r="I71" i="10"/>
  <c r="J761" i="10"/>
  <c r="AD71" i="10"/>
  <c r="J782" i="10"/>
  <c r="AY71" i="10"/>
  <c r="J804" i="10"/>
  <c r="BU71" i="10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E216" i="1"/>
  <c r="D217" i="1"/>
  <c r="E32" i="6"/>
  <c r="C217" i="1"/>
  <c r="E196" i="1"/>
  <c r="F8" i="6" s="1"/>
  <c r="E197" i="1"/>
  <c r="E198" i="1"/>
  <c r="E199" i="1"/>
  <c r="F11" i="6" s="1"/>
  <c r="E200" i="1"/>
  <c r="E201" i="1"/>
  <c r="E202" i="1"/>
  <c r="C474" i="1" s="1"/>
  <c r="E203" i="1"/>
  <c r="F15" i="6" s="1"/>
  <c r="D204" i="1"/>
  <c r="B204" i="1"/>
  <c r="D190" i="1"/>
  <c r="D437" i="1" s="1"/>
  <c r="D186" i="1"/>
  <c r="D436" i="1" s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34" i="1"/>
  <c r="B438" i="1"/>
  <c r="B440" i="1" s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L48" i="1"/>
  <c r="L62" i="1" s="1"/>
  <c r="D368" i="1"/>
  <c r="C120" i="8" s="1"/>
  <c r="D330" i="1"/>
  <c r="C86" i="8" s="1"/>
  <c r="C34" i="5"/>
  <c r="C16" i="8"/>
  <c r="C469" i="1"/>
  <c r="I377" i="9"/>
  <c r="C218" i="9"/>
  <c r="D366" i="9"/>
  <c r="CE64" i="1"/>
  <c r="F612" i="1" s="1"/>
  <c r="D368" i="9"/>
  <c r="C276" i="9"/>
  <c r="CE70" i="1"/>
  <c r="C458" i="1" s="1"/>
  <c r="CE76" i="1"/>
  <c r="I380" i="9" s="1"/>
  <c r="CE77" i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AE48" i="1"/>
  <c r="AE62" i="1" s="1"/>
  <c r="CD71" i="1"/>
  <c r="E373" i="9" s="1"/>
  <c r="AO48" i="1"/>
  <c r="AO62" i="1" s="1"/>
  <c r="AQ48" i="1"/>
  <c r="AQ62" i="1" s="1"/>
  <c r="C615" i="1"/>
  <c r="E372" i="9"/>
  <c r="CA48" i="1"/>
  <c r="CA62" i="1" s="1"/>
  <c r="BL48" i="1"/>
  <c r="BL62" i="1" s="1"/>
  <c r="AX48" i="1"/>
  <c r="AX62" i="1" s="1"/>
  <c r="AJ48" i="1"/>
  <c r="AJ62" i="1" s="1"/>
  <c r="N48" i="1"/>
  <c r="N62" i="1" s="1"/>
  <c r="C141" i="8"/>
  <c r="G10" i="4"/>
  <c r="F10" i="4"/>
  <c r="I381" i="9"/>
  <c r="G612" i="1"/>
  <c r="D428" i="1" l="1"/>
  <c r="D463" i="1"/>
  <c r="C33" i="8"/>
  <c r="C432" i="1"/>
  <c r="I372" i="9"/>
  <c r="C27" i="5"/>
  <c r="E19" i="4"/>
  <c r="B10" i="4"/>
  <c r="F28" i="4"/>
  <c r="B476" i="1"/>
  <c r="C625" i="10"/>
  <c r="C544" i="10"/>
  <c r="C674" i="10"/>
  <c r="C502" i="10"/>
  <c r="G502" i="10" s="1"/>
  <c r="C638" i="10"/>
  <c r="C558" i="10"/>
  <c r="C645" i="10"/>
  <c r="C570" i="10"/>
  <c r="C705" i="10"/>
  <c r="C533" i="10"/>
  <c r="G533" i="10" s="1"/>
  <c r="C534" i="10"/>
  <c r="G534" i="10" s="1"/>
  <c r="C706" i="10"/>
  <c r="C571" i="10"/>
  <c r="C646" i="10"/>
  <c r="C702" i="10"/>
  <c r="C530" i="10"/>
  <c r="G530" i="10" s="1"/>
  <c r="C685" i="10"/>
  <c r="C513" i="10"/>
  <c r="C627" i="10"/>
  <c r="C560" i="10"/>
  <c r="C635" i="10"/>
  <c r="C556" i="10"/>
  <c r="C547" i="10"/>
  <c r="C632" i="10"/>
  <c r="C672" i="10"/>
  <c r="C500" i="10"/>
  <c r="G500" i="10" s="1"/>
  <c r="C574" i="10"/>
  <c r="C620" i="10"/>
  <c r="C687" i="10"/>
  <c r="C515" i="10"/>
  <c r="C545" i="10"/>
  <c r="C628" i="10"/>
  <c r="C676" i="10"/>
  <c r="C504" i="10"/>
  <c r="G504" i="10" s="1"/>
  <c r="J734" i="10"/>
  <c r="J815" i="10" s="1"/>
  <c r="CE67" i="10"/>
  <c r="C71" i="10"/>
  <c r="C524" i="10"/>
  <c r="C696" i="10"/>
  <c r="C682" i="10"/>
  <c r="C510" i="10"/>
  <c r="C677" i="10"/>
  <c r="C505" i="10"/>
  <c r="G505" i="10" s="1"/>
  <c r="C639" i="10"/>
  <c r="C564" i="10"/>
  <c r="C713" i="10"/>
  <c r="C541" i="10"/>
  <c r="C565" i="10"/>
  <c r="C640" i="10"/>
  <c r="C507" i="10"/>
  <c r="G507" i="10" s="1"/>
  <c r="C679" i="10"/>
  <c r="C623" i="10"/>
  <c r="C562" i="10"/>
  <c r="C688" i="10"/>
  <c r="C516" i="10"/>
  <c r="C690" i="10"/>
  <c r="C518" i="10"/>
  <c r="C691" i="10"/>
  <c r="C519" i="10"/>
  <c r="G519" i="10" s="1"/>
  <c r="C542" i="10"/>
  <c r="C631" i="10"/>
  <c r="C636" i="10"/>
  <c r="C553" i="10"/>
  <c r="C634" i="10"/>
  <c r="C554" i="10"/>
  <c r="C619" i="10"/>
  <c r="C559" i="10"/>
  <c r="C675" i="10"/>
  <c r="C503" i="10"/>
  <c r="C629" i="10"/>
  <c r="C551" i="10"/>
  <c r="C699" i="10"/>
  <c r="C527" i="10"/>
  <c r="G527" i="10" s="1"/>
  <c r="C681" i="10"/>
  <c r="C509" i="10"/>
  <c r="C614" i="10"/>
  <c r="C550" i="10"/>
  <c r="C647" i="10"/>
  <c r="C572" i="10"/>
  <c r="C543" i="10"/>
  <c r="C616" i="10"/>
  <c r="C641" i="10"/>
  <c r="C566" i="10"/>
  <c r="C523" i="10"/>
  <c r="C695" i="10"/>
  <c r="C642" i="10"/>
  <c r="C567" i="10"/>
  <c r="C712" i="10"/>
  <c r="C540" i="10"/>
  <c r="G540" i="10" s="1"/>
  <c r="C618" i="10"/>
  <c r="C552" i="10"/>
  <c r="C680" i="10"/>
  <c r="C508" i="10"/>
  <c r="C569" i="10"/>
  <c r="C644" i="10"/>
  <c r="C669" i="10"/>
  <c r="C497" i="10"/>
  <c r="G497" i="10" s="1"/>
  <c r="C704" i="10"/>
  <c r="C532" i="10"/>
  <c r="G532" i="10" s="1"/>
  <c r="C538" i="10"/>
  <c r="G538" i="10" s="1"/>
  <c r="C710" i="10"/>
  <c r="C617" i="10"/>
  <c r="C555" i="10"/>
  <c r="C684" i="10"/>
  <c r="C512" i="10"/>
  <c r="C701" i="10"/>
  <c r="C529" i="10"/>
  <c r="C700" i="10"/>
  <c r="C528" i="10"/>
  <c r="G528" i="10" s="1"/>
  <c r="C643" i="10"/>
  <c r="C568" i="10"/>
  <c r="C626" i="10"/>
  <c r="C563" i="10"/>
  <c r="C633" i="10"/>
  <c r="C548" i="10"/>
  <c r="C683" i="10"/>
  <c r="C511" i="10"/>
  <c r="C622" i="10"/>
  <c r="C573" i="10"/>
  <c r="C711" i="10"/>
  <c r="C539" i="10"/>
  <c r="G539" i="10" s="1"/>
  <c r="C686" i="10"/>
  <c r="C514" i="10"/>
  <c r="C708" i="10"/>
  <c r="C536" i="10"/>
  <c r="G536" i="10" s="1"/>
  <c r="C671" i="10"/>
  <c r="C499" i="10"/>
  <c r="G499" i="10" s="1"/>
  <c r="C678" i="10"/>
  <c r="C506" i="10"/>
  <c r="G506" i="10" s="1"/>
  <c r="C621" i="10"/>
  <c r="C561" i="10"/>
  <c r="C557" i="10"/>
  <c r="C637" i="10"/>
  <c r="C689" i="10"/>
  <c r="C517" i="10"/>
  <c r="C697" i="10"/>
  <c r="C525" i="10"/>
  <c r="G525" i="10" s="1"/>
  <c r="C630" i="10"/>
  <c r="C546" i="10"/>
  <c r="C670" i="10"/>
  <c r="C498" i="10"/>
  <c r="C703" i="10"/>
  <c r="C531" i="10"/>
  <c r="G531" i="10" s="1"/>
  <c r="C526" i="10"/>
  <c r="C698" i="10"/>
  <c r="C709" i="10"/>
  <c r="C537" i="10"/>
  <c r="G537" i="10" s="1"/>
  <c r="C522" i="10"/>
  <c r="C694" i="10"/>
  <c r="C673" i="10"/>
  <c r="C501" i="10"/>
  <c r="G501" i="10" s="1"/>
  <c r="C707" i="10"/>
  <c r="C535" i="10"/>
  <c r="G535" i="10" s="1"/>
  <c r="C520" i="10"/>
  <c r="C692" i="10"/>
  <c r="C693" i="10"/>
  <c r="C521" i="10"/>
  <c r="C549" i="10"/>
  <c r="C624" i="10"/>
  <c r="C473" i="1"/>
  <c r="CF77" i="1"/>
  <c r="I612" i="1"/>
  <c r="CF76" i="1"/>
  <c r="AQ52" i="1" s="1"/>
  <c r="AQ67" i="1" s="1"/>
  <c r="F90" i="9"/>
  <c r="G122" i="9"/>
  <c r="I90" i="9"/>
  <c r="C440" i="1"/>
  <c r="AP48" i="1"/>
  <c r="AP62" i="1" s="1"/>
  <c r="BT48" i="1"/>
  <c r="BT62" i="1" s="1"/>
  <c r="I300" i="9" s="1"/>
  <c r="K48" i="1"/>
  <c r="K62" i="1" s="1"/>
  <c r="AK48" i="1"/>
  <c r="AK62" i="1" s="1"/>
  <c r="BI48" i="1"/>
  <c r="BI62" i="1" s="1"/>
  <c r="E268" i="9" s="1"/>
  <c r="Z48" i="1"/>
  <c r="Z62" i="1" s="1"/>
  <c r="E108" i="9" s="1"/>
  <c r="BF48" i="1"/>
  <c r="BF62" i="1" s="1"/>
  <c r="I236" i="9" s="1"/>
  <c r="BW48" i="1"/>
  <c r="BW62" i="1" s="1"/>
  <c r="AC48" i="1"/>
  <c r="AC62" i="1" s="1"/>
  <c r="H108" i="9" s="1"/>
  <c r="AB48" i="1"/>
  <c r="AB62" i="1" s="1"/>
  <c r="AD48" i="1"/>
  <c r="AD62" i="1" s="1"/>
  <c r="I108" i="9" s="1"/>
  <c r="AL48" i="1"/>
  <c r="AL62" i="1" s="1"/>
  <c r="AR48" i="1"/>
  <c r="AR62" i="1" s="1"/>
  <c r="I172" i="9" s="1"/>
  <c r="AZ48" i="1"/>
  <c r="AZ62" i="1" s="1"/>
  <c r="BN48" i="1"/>
  <c r="BN62" i="1" s="1"/>
  <c r="C300" i="9" s="1"/>
  <c r="BV48" i="1"/>
  <c r="BV62" i="1" s="1"/>
  <c r="CB48" i="1"/>
  <c r="CB62" i="1" s="1"/>
  <c r="C364" i="9" s="1"/>
  <c r="S48" i="1"/>
  <c r="S62" i="1" s="1"/>
  <c r="AY48" i="1"/>
  <c r="AY62" i="1" s="1"/>
  <c r="Q48" i="1"/>
  <c r="Q62" i="1" s="1"/>
  <c r="AW48" i="1"/>
  <c r="AW62" i="1" s="1"/>
  <c r="BU48" i="1"/>
  <c r="BU62" i="1" s="1"/>
  <c r="BA48" i="1"/>
  <c r="BA62" i="1" s="1"/>
  <c r="D236" i="9" s="1"/>
  <c r="AM48" i="1"/>
  <c r="AM62" i="1" s="1"/>
  <c r="M48" i="1"/>
  <c r="M62" i="1" s="1"/>
  <c r="F44" i="9" s="1"/>
  <c r="G48" i="1"/>
  <c r="G62" i="1" s="1"/>
  <c r="G12" i="9" s="1"/>
  <c r="P48" i="1"/>
  <c r="P62" i="1" s="1"/>
  <c r="I363" i="9"/>
  <c r="F48" i="1"/>
  <c r="F62" i="1" s="1"/>
  <c r="R48" i="1"/>
  <c r="R62" i="1" s="1"/>
  <c r="AF48" i="1"/>
  <c r="AF62" i="1" s="1"/>
  <c r="D140" i="9" s="1"/>
  <c r="AT48" i="1"/>
  <c r="AT62" i="1" s="1"/>
  <c r="BB48" i="1"/>
  <c r="BB62" i="1" s="1"/>
  <c r="E236" i="9" s="1"/>
  <c r="BH48" i="1"/>
  <c r="BH62" i="1" s="1"/>
  <c r="BP48" i="1"/>
  <c r="BP62" i="1" s="1"/>
  <c r="E300" i="9" s="1"/>
  <c r="BX48" i="1"/>
  <c r="BX62" i="1" s="1"/>
  <c r="C48" i="1"/>
  <c r="C62" i="1" s="1"/>
  <c r="C12" i="9" s="1"/>
  <c r="AA48" i="1"/>
  <c r="AA62" i="1" s="1"/>
  <c r="F108" i="9" s="1"/>
  <c r="BG48" i="1"/>
  <c r="BG62" i="1" s="1"/>
  <c r="CC48" i="1"/>
  <c r="CC62" i="1" s="1"/>
  <c r="Y48" i="1"/>
  <c r="Y62" i="1" s="1"/>
  <c r="D108" i="9" s="1"/>
  <c r="BE48" i="1"/>
  <c r="BE62" i="1" s="1"/>
  <c r="H236" i="9" s="1"/>
  <c r="E48" i="1"/>
  <c r="E62" i="1" s="1"/>
  <c r="BQ48" i="1"/>
  <c r="BQ62" i="1" s="1"/>
  <c r="C427" i="1"/>
  <c r="O48" i="1"/>
  <c r="O62" i="1" s="1"/>
  <c r="H44" i="9" s="1"/>
  <c r="BS48" i="1"/>
  <c r="BS62" i="1" s="1"/>
  <c r="BZ48" i="1"/>
  <c r="BZ62" i="1" s="1"/>
  <c r="D48" i="1"/>
  <c r="D62" i="1" s="1"/>
  <c r="T48" i="1"/>
  <c r="T62" i="1" s="1"/>
  <c r="F76" i="9" s="1"/>
  <c r="AS48" i="1"/>
  <c r="AS62" i="1" s="1"/>
  <c r="J48" i="1"/>
  <c r="J62" i="1" s="1"/>
  <c r="V48" i="1"/>
  <c r="V62" i="1" s="1"/>
  <c r="AH48" i="1"/>
  <c r="AH62" i="1" s="1"/>
  <c r="AN48" i="1"/>
  <c r="AN62" i="1" s="1"/>
  <c r="AV48" i="1"/>
  <c r="AV62" i="1" s="1"/>
  <c r="BD48" i="1"/>
  <c r="BD62" i="1" s="1"/>
  <c r="G236" i="9" s="1"/>
  <c r="BJ48" i="1"/>
  <c r="BJ62" i="1" s="1"/>
  <c r="BR48" i="1"/>
  <c r="BR62" i="1" s="1"/>
  <c r="BY48" i="1"/>
  <c r="BY62" i="1" s="1"/>
  <c r="G332" i="9" s="1"/>
  <c r="AI48" i="1"/>
  <c r="AI62" i="1" s="1"/>
  <c r="BO48" i="1"/>
  <c r="BO62" i="1" s="1"/>
  <c r="D300" i="9" s="1"/>
  <c r="I48" i="1"/>
  <c r="I62" i="1" s="1"/>
  <c r="AG48" i="1"/>
  <c r="AG62" i="1" s="1"/>
  <c r="BM48" i="1"/>
  <c r="BM62" i="1" s="1"/>
  <c r="I268" i="9" s="1"/>
  <c r="U48" i="1"/>
  <c r="U62" i="1" s="1"/>
  <c r="G76" i="9" s="1"/>
  <c r="BC48" i="1"/>
  <c r="BC62" i="1" s="1"/>
  <c r="F236" i="9" s="1"/>
  <c r="AU48" i="1"/>
  <c r="AU62" i="1" s="1"/>
  <c r="E204" i="9" s="1"/>
  <c r="H48" i="1"/>
  <c r="H62" i="1" s="1"/>
  <c r="X48" i="1"/>
  <c r="X62" i="1" s="1"/>
  <c r="W48" i="1"/>
  <c r="W62" i="1" s="1"/>
  <c r="I76" i="9" s="1"/>
  <c r="E44" i="9"/>
  <c r="D5" i="7"/>
  <c r="F12" i="6"/>
  <c r="AF52" i="1"/>
  <c r="AF67" i="1" s="1"/>
  <c r="BI52" i="1"/>
  <c r="BI67" i="1" s="1"/>
  <c r="BI71" i="1" s="1"/>
  <c r="C634" i="1" s="1"/>
  <c r="Z52" i="1"/>
  <c r="Z67" i="1" s="1"/>
  <c r="E113" i="9" s="1"/>
  <c r="S52" i="1"/>
  <c r="S67" i="1" s="1"/>
  <c r="D612" i="1"/>
  <c r="BU52" i="1"/>
  <c r="BU67" i="1" s="1"/>
  <c r="C337" i="9" s="1"/>
  <c r="AE52" i="1"/>
  <c r="AE67" i="1" s="1"/>
  <c r="C145" i="9" s="1"/>
  <c r="K52" i="1"/>
  <c r="K67" i="1" s="1"/>
  <c r="BW52" i="1"/>
  <c r="BW67" i="1" s="1"/>
  <c r="L52" i="1"/>
  <c r="L67" i="1" s="1"/>
  <c r="BX52" i="1"/>
  <c r="BX67" i="1" s="1"/>
  <c r="BX71" i="1" s="1"/>
  <c r="BL52" i="1"/>
  <c r="BL67" i="1" s="1"/>
  <c r="D186" i="9"/>
  <c r="C575" i="1"/>
  <c r="C430" i="1"/>
  <c r="I366" i="9"/>
  <c r="I365" i="9"/>
  <c r="F332" i="9"/>
  <c r="I362" i="9"/>
  <c r="H332" i="9"/>
  <c r="H140" i="9"/>
  <c r="C140" i="9"/>
  <c r="H268" i="9"/>
  <c r="I332" i="9"/>
  <c r="D172" i="9"/>
  <c r="G108" i="9"/>
  <c r="I12" i="9"/>
  <c r="F172" i="9"/>
  <c r="B518" i="1"/>
  <c r="B517" i="1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14" i="1"/>
  <c r="B506" i="1"/>
  <c r="B567" i="1"/>
  <c r="B497" i="1"/>
  <c r="B530" i="1"/>
  <c r="B572" i="1"/>
  <c r="B512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D204" i="9"/>
  <c r="G172" i="9"/>
  <c r="D332" i="9"/>
  <c r="H204" i="9"/>
  <c r="G44" i="9"/>
  <c r="G300" i="9"/>
  <c r="B446" i="1"/>
  <c r="D242" i="1"/>
  <c r="E332" i="9"/>
  <c r="E1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204" i="9"/>
  <c r="H172" i="9"/>
  <c r="BQ52" i="1"/>
  <c r="BQ67" i="1" s="1"/>
  <c r="BQ71" i="1" s="1"/>
  <c r="F309" i="9" s="1"/>
  <c r="BM52" i="1"/>
  <c r="BM67" i="1" s="1"/>
  <c r="BN52" i="1"/>
  <c r="BN67" i="1" s="1"/>
  <c r="D52" i="1"/>
  <c r="D67" i="1" s="1"/>
  <c r="G52" i="1"/>
  <c r="G67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G511" i="10" l="1"/>
  <c r="H511" i="10"/>
  <c r="G508" i="10"/>
  <c r="H508" i="10"/>
  <c r="G503" i="10"/>
  <c r="H503" i="10" s="1"/>
  <c r="H518" i="10"/>
  <c r="G518" i="10"/>
  <c r="H510" i="10"/>
  <c r="G510" i="10"/>
  <c r="G526" i="10"/>
  <c r="H526" i="10"/>
  <c r="C648" i="10"/>
  <c r="M716" i="10" s="1"/>
  <c r="Y816" i="10" s="1"/>
  <c r="D615" i="10"/>
  <c r="J816" i="10"/>
  <c r="C433" i="10"/>
  <c r="C441" i="10" s="1"/>
  <c r="CE71" i="10"/>
  <c r="C716" i="10" s="1"/>
  <c r="H546" i="10"/>
  <c r="G546" i="10"/>
  <c r="G517" i="10"/>
  <c r="H517" i="10"/>
  <c r="H514" i="10"/>
  <c r="G514" i="10"/>
  <c r="H529" i="10"/>
  <c r="G529" i="10"/>
  <c r="G509" i="10"/>
  <c r="H509" i="10"/>
  <c r="G516" i="10"/>
  <c r="H516" i="10"/>
  <c r="G545" i="10"/>
  <c r="H545" i="10"/>
  <c r="G521" i="10"/>
  <c r="H521" i="10"/>
  <c r="G498" i="10"/>
  <c r="H498" i="10" s="1"/>
  <c r="G512" i="10"/>
  <c r="H512" i="10"/>
  <c r="G550" i="10"/>
  <c r="H550" i="10" s="1"/>
  <c r="C496" i="10"/>
  <c r="C668" i="10"/>
  <c r="C715" i="10" s="1"/>
  <c r="G522" i="10"/>
  <c r="H522" i="10"/>
  <c r="G523" i="10"/>
  <c r="H523" i="10"/>
  <c r="G520" i="10"/>
  <c r="H520" i="10"/>
  <c r="H524" i="10"/>
  <c r="G524" i="10"/>
  <c r="G515" i="10"/>
  <c r="H515" i="10"/>
  <c r="G513" i="10"/>
  <c r="H513" i="10"/>
  <c r="G544" i="10"/>
  <c r="H544" i="10"/>
  <c r="H177" i="9"/>
  <c r="AX52" i="1"/>
  <c r="AX67" i="1" s="1"/>
  <c r="AX71" i="1" s="1"/>
  <c r="C543" i="1" s="1"/>
  <c r="BV52" i="1"/>
  <c r="BV67" i="1" s="1"/>
  <c r="BV71" i="1" s="1"/>
  <c r="D341" i="9" s="1"/>
  <c r="T52" i="1"/>
  <c r="T67" i="1" s="1"/>
  <c r="F81" i="9" s="1"/>
  <c r="AY52" i="1"/>
  <c r="AY67" i="1" s="1"/>
  <c r="AY71" i="1" s="1"/>
  <c r="BF52" i="1"/>
  <c r="BF67" i="1" s="1"/>
  <c r="H273" i="9"/>
  <c r="D49" i="9"/>
  <c r="BC52" i="1"/>
  <c r="BC67" i="1" s="1"/>
  <c r="BC71" i="1" s="1"/>
  <c r="C633" i="1" s="1"/>
  <c r="AL52" i="1"/>
  <c r="AL67" i="1" s="1"/>
  <c r="AL71" i="1" s="1"/>
  <c r="AG52" i="1"/>
  <c r="AG67" i="1" s="1"/>
  <c r="AG71" i="1" s="1"/>
  <c r="E52" i="1"/>
  <c r="E67" i="1" s="1"/>
  <c r="E71" i="1" s="1"/>
  <c r="AN52" i="1"/>
  <c r="AN67" i="1" s="1"/>
  <c r="AI52" i="1"/>
  <c r="AI67" i="1" s="1"/>
  <c r="BB52" i="1"/>
  <c r="BB67" i="1" s="1"/>
  <c r="E241" i="9" s="1"/>
  <c r="AT52" i="1"/>
  <c r="AT67" i="1" s="1"/>
  <c r="D209" i="9" s="1"/>
  <c r="CC52" i="1"/>
  <c r="CC67" i="1" s="1"/>
  <c r="D369" i="9" s="1"/>
  <c r="BO52" i="1"/>
  <c r="BO67" i="1" s="1"/>
  <c r="BZ52" i="1"/>
  <c r="BZ67" i="1" s="1"/>
  <c r="AV52" i="1"/>
  <c r="AV67" i="1" s="1"/>
  <c r="V52" i="1"/>
  <c r="V67" i="1" s="1"/>
  <c r="I52" i="1"/>
  <c r="I67" i="1" s="1"/>
  <c r="BH52" i="1"/>
  <c r="BH67" i="1" s="1"/>
  <c r="O52" i="1"/>
  <c r="O67" i="1" s="1"/>
  <c r="N52" i="1"/>
  <c r="N67" i="1" s="1"/>
  <c r="AZ52" i="1"/>
  <c r="AZ67" i="1" s="1"/>
  <c r="J52" i="1"/>
  <c r="J67" i="1" s="1"/>
  <c r="AO52" i="1"/>
  <c r="AO67" i="1" s="1"/>
  <c r="AU52" i="1"/>
  <c r="AU67" i="1" s="1"/>
  <c r="Q52" i="1"/>
  <c r="Q67" i="1" s="1"/>
  <c r="C52" i="1"/>
  <c r="C67" i="1" s="1"/>
  <c r="CA52" i="1"/>
  <c r="CA67" i="1" s="1"/>
  <c r="P52" i="1"/>
  <c r="P67" i="1" s="1"/>
  <c r="AH52" i="1"/>
  <c r="AH67" i="1" s="1"/>
  <c r="AH71" i="1" s="1"/>
  <c r="BE52" i="1"/>
  <c r="BE67" i="1" s="1"/>
  <c r="H241" i="9" s="1"/>
  <c r="AW52" i="1"/>
  <c r="AW67" i="1" s="1"/>
  <c r="AW71" i="1" s="1"/>
  <c r="AM52" i="1"/>
  <c r="AM67" i="1" s="1"/>
  <c r="AM71" i="1" s="1"/>
  <c r="AE71" i="1"/>
  <c r="C524" i="1" s="1"/>
  <c r="G524" i="1" s="1"/>
  <c r="L71" i="1"/>
  <c r="C677" i="1" s="1"/>
  <c r="BJ52" i="1"/>
  <c r="BJ67" i="1" s="1"/>
  <c r="BP52" i="1"/>
  <c r="BP67" i="1" s="1"/>
  <c r="AJ52" i="1"/>
  <c r="AJ67" i="1" s="1"/>
  <c r="H145" i="9" s="1"/>
  <c r="BS52" i="1"/>
  <c r="BS67" i="1" s="1"/>
  <c r="BS71" i="1" s="1"/>
  <c r="C639" i="1" s="1"/>
  <c r="BK52" i="1"/>
  <c r="BK67" i="1" s="1"/>
  <c r="G273" i="9" s="1"/>
  <c r="Y52" i="1"/>
  <c r="Y67" i="1" s="1"/>
  <c r="R52" i="1"/>
  <c r="R67" i="1" s="1"/>
  <c r="W52" i="1"/>
  <c r="W67" i="1" s="1"/>
  <c r="AR52" i="1"/>
  <c r="AR67" i="1" s="1"/>
  <c r="AK52" i="1"/>
  <c r="AK67" i="1" s="1"/>
  <c r="AK71" i="1" s="1"/>
  <c r="C530" i="1" s="1"/>
  <c r="G530" i="1" s="1"/>
  <c r="BY52" i="1"/>
  <c r="BY67" i="1" s="1"/>
  <c r="G337" i="9" s="1"/>
  <c r="BR52" i="1"/>
  <c r="BR67" i="1" s="1"/>
  <c r="BR71" i="1" s="1"/>
  <c r="AA52" i="1"/>
  <c r="AA67" i="1" s="1"/>
  <c r="AA71" i="1" s="1"/>
  <c r="M52" i="1"/>
  <c r="M67" i="1" s="1"/>
  <c r="CB52" i="1"/>
  <c r="CB67" i="1" s="1"/>
  <c r="F52" i="1"/>
  <c r="F67" i="1" s="1"/>
  <c r="BD52" i="1"/>
  <c r="BD67" i="1" s="1"/>
  <c r="BD71" i="1" s="1"/>
  <c r="E337" i="9"/>
  <c r="E81" i="9"/>
  <c r="AP52" i="1"/>
  <c r="AP67" i="1" s="1"/>
  <c r="BT52" i="1"/>
  <c r="BT67" i="1" s="1"/>
  <c r="AD52" i="1"/>
  <c r="AD67" i="1" s="1"/>
  <c r="BG52" i="1"/>
  <c r="BG67" i="1" s="1"/>
  <c r="H52" i="1"/>
  <c r="H67" i="1" s="1"/>
  <c r="H71" i="1" s="1"/>
  <c r="U52" i="1"/>
  <c r="U67" i="1" s="1"/>
  <c r="G81" i="9" s="1"/>
  <c r="AS52" i="1"/>
  <c r="AS67" i="1" s="1"/>
  <c r="AS71" i="1" s="1"/>
  <c r="AB52" i="1"/>
  <c r="AB67" i="1" s="1"/>
  <c r="X52" i="1"/>
  <c r="X67" i="1" s="1"/>
  <c r="C113" i="9" s="1"/>
  <c r="AC52" i="1"/>
  <c r="AC67" i="1" s="1"/>
  <c r="AC71" i="1" s="1"/>
  <c r="BA52" i="1"/>
  <c r="BA67" i="1" s="1"/>
  <c r="BW71" i="1"/>
  <c r="C568" i="1" s="1"/>
  <c r="C44" i="9"/>
  <c r="H76" i="9"/>
  <c r="D12" i="9"/>
  <c r="F204" i="9"/>
  <c r="C236" i="9"/>
  <c r="C71" i="1"/>
  <c r="C496" i="1" s="1"/>
  <c r="G496" i="1" s="1"/>
  <c r="D76" i="9"/>
  <c r="M71" i="1"/>
  <c r="CB71" i="1"/>
  <c r="C573" i="1" s="1"/>
  <c r="F71" i="1"/>
  <c r="F21" i="9" s="1"/>
  <c r="F12" i="9"/>
  <c r="E76" i="9"/>
  <c r="D44" i="9"/>
  <c r="E140" i="9"/>
  <c r="G71" i="1"/>
  <c r="C672" i="1" s="1"/>
  <c r="BM71" i="1"/>
  <c r="C638" i="1" s="1"/>
  <c r="O71" i="1"/>
  <c r="C680" i="1" s="1"/>
  <c r="BH71" i="1"/>
  <c r="C553" i="1" s="1"/>
  <c r="AU71" i="1"/>
  <c r="C540" i="1" s="1"/>
  <c r="G540" i="1" s="1"/>
  <c r="BN71" i="1"/>
  <c r="C559" i="1" s="1"/>
  <c r="G140" i="9"/>
  <c r="V71" i="1"/>
  <c r="C515" i="1" s="1"/>
  <c r="G515" i="1" s="1"/>
  <c r="D268" i="9"/>
  <c r="BU71" i="1"/>
  <c r="BF71" i="1"/>
  <c r="I245" i="9" s="1"/>
  <c r="BE71" i="1"/>
  <c r="C550" i="1" s="1"/>
  <c r="G550" i="1" s="1"/>
  <c r="G204" i="9"/>
  <c r="I140" i="9"/>
  <c r="Y71" i="1"/>
  <c r="C518" i="1" s="1"/>
  <c r="G518" i="1" s="1"/>
  <c r="R71" i="1"/>
  <c r="D85" i="9" s="1"/>
  <c r="E172" i="9"/>
  <c r="C172" i="9"/>
  <c r="F268" i="9"/>
  <c r="CE48" i="1"/>
  <c r="CE62" i="1"/>
  <c r="C428" i="1" s="1"/>
  <c r="F300" i="9"/>
  <c r="C76" i="9"/>
  <c r="C204" i="9"/>
  <c r="C108" i="9"/>
  <c r="F140" i="9"/>
  <c r="I44" i="9"/>
  <c r="AF71" i="1"/>
  <c r="C525" i="1" s="1"/>
  <c r="G525" i="1" s="1"/>
  <c r="BA71" i="1"/>
  <c r="C630" i="1" s="1"/>
  <c r="BP71" i="1"/>
  <c r="C561" i="1" s="1"/>
  <c r="P71" i="1"/>
  <c r="I53" i="9" s="1"/>
  <c r="H12" i="9"/>
  <c r="C332" i="9"/>
  <c r="C268" i="9"/>
  <c r="C21" i="9"/>
  <c r="H300" i="9"/>
  <c r="AQ71" i="1"/>
  <c r="C536" i="1" s="1"/>
  <c r="G536" i="1" s="1"/>
  <c r="AT71" i="1"/>
  <c r="D213" i="9" s="1"/>
  <c r="C273" i="9"/>
  <c r="BG71" i="1"/>
  <c r="C552" i="1" s="1"/>
  <c r="I305" i="9"/>
  <c r="AD71" i="1"/>
  <c r="I117" i="9" s="1"/>
  <c r="E49" i="9"/>
  <c r="BL71" i="1"/>
  <c r="C637" i="1" s="1"/>
  <c r="I113" i="9"/>
  <c r="D305" i="9"/>
  <c r="BO71" i="1"/>
  <c r="D309" i="9" s="1"/>
  <c r="W71" i="1"/>
  <c r="C516" i="1" s="1"/>
  <c r="G516" i="1" s="1"/>
  <c r="BB71" i="1"/>
  <c r="C547" i="1" s="1"/>
  <c r="BJ71" i="1"/>
  <c r="F277" i="9" s="1"/>
  <c r="E305" i="9"/>
  <c r="S71" i="1"/>
  <c r="E85" i="9" s="1"/>
  <c r="BK71" i="1"/>
  <c r="D113" i="9"/>
  <c r="G145" i="9"/>
  <c r="D145" i="9"/>
  <c r="AI71" i="1"/>
  <c r="G149" i="9" s="1"/>
  <c r="C554" i="1"/>
  <c r="K71" i="1"/>
  <c r="C676" i="1" s="1"/>
  <c r="Z71" i="1"/>
  <c r="F337" i="9"/>
  <c r="E273" i="9"/>
  <c r="E277" i="9"/>
  <c r="C177" i="9"/>
  <c r="H113" i="9"/>
  <c r="I277" i="9"/>
  <c r="D71" i="1"/>
  <c r="C497" i="1" s="1"/>
  <c r="G497" i="1" s="1"/>
  <c r="C562" i="1"/>
  <c r="C623" i="1"/>
  <c r="I364" i="9"/>
  <c r="C149" i="9"/>
  <c r="C636" i="1"/>
  <c r="D277" i="9"/>
  <c r="C696" i="1"/>
  <c r="C569" i="1"/>
  <c r="C644" i="1"/>
  <c r="F341" i="9"/>
  <c r="F245" i="9"/>
  <c r="C532" i="1"/>
  <c r="G532" i="1" s="1"/>
  <c r="C704" i="1"/>
  <c r="D181" i="9"/>
  <c r="B510" i="1"/>
  <c r="B525" i="1"/>
  <c r="B574" i="1"/>
  <c r="B561" i="1"/>
  <c r="F515" i="1"/>
  <c r="H505" i="1"/>
  <c r="F505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I209" i="9"/>
  <c r="I241" i="9"/>
  <c r="C522" i="1"/>
  <c r="G522" i="1" s="1"/>
  <c r="C694" i="1"/>
  <c r="H117" i="9"/>
  <c r="I378" i="9"/>
  <c r="K612" i="1"/>
  <c r="C465" i="1"/>
  <c r="C616" i="1"/>
  <c r="C126" i="8"/>
  <c r="D391" i="1"/>
  <c r="F32" i="6"/>
  <c r="C478" i="1"/>
  <c r="C305" i="9"/>
  <c r="C102" i="8"/>
  <c r="C482" i="1"/>
  <c r="F498" i="1"/>
  <c r="D177" i="9"/>
  <c r="C476" i="1"/>
  <c r="F16" i="6"/>
  <c r="C563" i="1"/>
  <c r="G309" i="9"/>
  <c r="C626" i="1"/>
  <c r="C642" i="1"/>
  <c r="F516" i="1"/>
  <c r="D17" i="9"/>
  <c r="F305" i="9"/>
  <c r="F540" i="1"/>
  <c r="H540" i="1"/>
  <c r="F532" i="1"/>
  <c r="H532" i="1"/>
  <c r="H524" i="1"/>
  <c r="F524" i="1"/>
  <c r="F550" i="1"/>
  <c r="G305" i="9"/>
  <c r="F113" i="9"/>
  <c r="F49" i="9"/>
  <c r="C369" i="9"/>
  <c r="F17" i="9"/>
  <c r="I213" i="9"/>
  <c r="C625" i="1"/>
  <c r="C544" i="1"/>
  <c r="G544" i="1" s="1"/>
  <c r="C506" i="1"/>
  <c r="G506" i="1" s="1"/>
  <c r="F53" i="9"/>
  <c r="C678" i="1"/>
  <c r="C695" i="1"/>
  <c r="E21" i="9" l="1"/>
  <c r="C670" i="1"/>
  <c r="F149" i="9"/>
  <c r="C699" i="1"/>
  <c r="C527" i="1"/>
  <c r="G527" i="1" s="1"/>
  <c r="E149" i="9"/>
  <c r="C698" i="1"/>
  <c r="C181" i="9"/>
  <c r="C531" i="1"/>
  <c r="G531" i="1" s="1"/>
  <c r="T71" i="1"/>
  <c r="F85" i="9" s="1"/>
  <c r="I145" i="9"/>
  <c r="H209" i="9"/>
  <c r="AJ71" i="1"/>
  <c r="H149" i="9" s="1"/>
  <c r="CE67" i="1"/>
  <c r="I369" i="9" s="1"/>
  <c r="U71" i="1"/>
  <c r="G85" i="9" s="1"/>
  <c r="D337" i="9"/>
  <c r="H53" i="9"/>
  <c r="C209" i="9"/>
  <c r="H213" i="9"/>
  <c r="H305" i="9"/>
  <c r="BY71" i="1"/>
  <c r="G209" i="9"/>
  <c r="G496" i="10"/>
  <c r="H496" i="10" s="1"/>
  <c r="D713" i="10"/>
  <c r="D710" i="10"/>
  <c r="D706" i="10"/>
  <c r="D702" i="10"/>
  <c r="D698" i="10"/>
  <c r="D694" i="10"/>
  <c r="D690" i="10"/>
  <c r="D686" i="10"/>
  <c r="D682" i="10"/>
  <c r="D678" i="10"/>
  <c r="D674" i="10"/>
  <c r="D670" i="10"/>
  <c r="D647" i="10"/>
  <c r="D646" i="10"/>
  <c r="D645" i="10"/>
  <c r="D716" i="10"/>
  <c r="D701" i="10"/>
  <c r="D700" i="10"/>
  <c r="D699" i="10"/>
  <c r="D685" i="10"/>
  <c r="D684" i="10"/>
  <c r="D683" i="10"/>
  <c r="D669" i="10"/>
  <c r="D668" i="10"/>
  <c r="D643" i="10"/>
  <c r="D641" i="10"/>
  <c r="D639" i="10"/>
  <c r="D637" i="10"/>
  <c r="D636" i="10"/>
  <c r="D635" i="10"/>
  <c r="D634" i="10"/>
  <c r="D633" i="10"/>
  <c r="D632" i="10"/>
  <c r="D631" i="10"/>
  <c r="D630" i="10"/>
  <c r="D625" i="10"/>
  <c r="D624" i="10"/>
  <c r="D712" i="10"/>
  <c r="D711" i="10"/>
  <c r="D697" i="10"/>
  <c r="D696" i="10"/>
  <c r="D695" i="10"/>
  <c r="D680" i="10"/>
  <c r="D673" i="10"/>
  <c r="D671" i="10"/>
  <c r="D640" i="10"/>
  <c r="D619" i="10"/>
  <c r="D616" i="10"/>
  <c r="D705" i="10"/>
  <c r="D704" i="10"/>
  <c r="D703" i="10"/>
  <c r="D681" i="10"/>
  <c r="D679" i="10"/>
  <c r="D672" i="10"/>
  <c r="D644" i="10"/>
  <c r="D708" i="10"/>
  <c r="D689" i="10"/>
  <c r="D676" i="10"/>
  <c r="D638" i="10"/>
  <c r="D627" i="10"/>
  <c r="D621" i="10"/>
  <c r="D709" i="10"/>
  <c r="D707" i="10"/>
  <c r="D687" i="10"/>
  <c r="D629" i="10"/>
  <c r="D623" i="10"/>
  <c r="D693" i="10"/>
  <c r="D642" i="10"/>
  <c r="D618" i="10"/>
  <c r="D691" i="10"/>
  <c r="D688" i="10"/>
  <c r="D622" i="10"/>
  <c r="D692" i="10"/>
  <c r="D617" i="10"/>
  <c r="D675" i="10"/>
  <c r="D626" i="10"/>
  <c r="D628" i="10"/>
  <c r="D677" i="10"/>
  <c r="D620" i="10"/>
  <c r="C538" i="1"/>
  <c r="G538" i="1" s="1"/>
  <c r="C213" i="9"/>
  <c r="C710" i="1"/>
  <c r="G213" i="9"/>
  <c r="C631" i="1"/>
  <c r="C501" i="1"/>
  <c r="G501" i="1" s="1"/>
  <c r="H21" i="9"/>
  <c r="C673" i="1"/>
  <c r="G245" i="9"/>
  <c r="C549" i="1"/>
  <c r="C624" i="1"/>
  <c r="F117" i="9"/>
  <c r="C520" i="1"/>
  <c r="G520" i="1" s="1"/>
  <c r="C692" i="1"/>
  <c r="F177" i="9"/>
  <c r="AO71" i="1"/>
  <c r="F209" i="9"/>
  <c r="C548" i="1"/>
  <c r="F241" i="9"/>
  <c r="CE52" i="1"/>
  <c r="X71" i="1"/>
  <c r="I81" i="9"/>
  <c r="AB71" i="1"/>
  <c r="G113" i="9"/>
  <c r="D81" i="9"/>
  <c r="C17" i="9"/>
  <c r="C49" i="9"/>
  <c r="D273" i="9"/>
  <c r="H337" i="9"/>
  <c r="BZ71" i="1"/>
  <c r="E17" i="9"/>
  <c r="H17" i="9"/>
  <c r="I337" i="9"/>
  <c r="CA71" i="1"/>
  <c r="CC71" i="1"/>
  <c r="E341" i="9"/>
  <c r="C551" i="1"/>
  <c r="C643" i="1"/>
  <c r="C567" i="1"/>
  <c r="C498" i="1"/>
  <c r="G498" i="1" s="1"/>
  <c r="AV71" i="1"/>
  <c r="E53" i="9"/>
  <c r="D241" i="9"/>
  <c r="F145" i="9"/>
  <c r="Q71" i="1"/>
  <c r="C81" i="9"/>
  <c r="C241" i="9"/>
  <c r="I17" i="9"/>
  <c r="I71" i="1"/>
  <c r="AZ71" i="1"/>
  <c r="E145" i="9"/>
  <c r="J71" i="1"/>
  <c r="AP71" i="1"/>
  <c r="H49" i="9"/>
  <c r="AN71" i="1"/>
  <c r="E177" i="9"/>
  <c r="C433" i="1"/>
  <c r="C441" i="1" s="1"/>
  <c r="G241" i="9"/>
  <c r="C619" i="1"/>
  <c r="C505" i="1"/>
  <c r="G505" i="1" s="1"/>
  <c r="G177" i="9"/>
  <c r="BT71" i="1"/>
  <c r="AR71" i="1"/>
  <c r="I177" i="9"/>
  <c r="F273" i="9"/>
  <c r="I49" i="9"/>
  <c r="E209" i="9"/>
  <c r="G49" i="9"/>
  <c r="N71" i="1"/>
  <c r="H81" i="9"/>
  <c r="C560" i="1"/>
  <c r="C373" i="9"/>
  <c r="H277" i="9"/>
  <c r="C622" i="1"/>
  <c r="H85" i="9"/>
  <c r="C558" i="1"/>
  <c r="D245" i="9"/>
  <c r="C526" i="1"/>
  <c r="G526" i="1" s="1"/>
  <c r="C621" i="1"/>
  <c r="E309" i="9"/>
  <c r="C632" i="1"/>
  <c r="C539" i="1"/>
  <c r="G539" i="1" s="1"/>
  <c r="C711" i="1"/>
  <c r="C617" i="1"/>
  <c r="C542" i="1"/>
  <c r="C509" i="1"/>
  <c r="G509" i="1" s="1"/>
  <c r="C668" i="1"/>
  <c r="C703" i="1"/>
  <c r="C629" i="1"/>
  <c r="G21" i="9"/>
  <c r="C702" i="1"/>
  <c r="C508" i="1"/>
  <c r="G508" i="1" s="1"/>
  <c r="C500" i="1"/>
  <c r="G500" i="1" s="1"/>
  <c r="H181" i="9"/>
  <c r="C309" i="9"/>
  <c r="C686" i="1"/>
  <c r="C671" i="1"/>
  <c r="I149" i="9"/>
  <c r="C523" i="1"/>
  <c r="G523" i="1" s="1"/>
  <c r="C708" i="1"/>
  <c r="C499" i="1"/>
  <c r="G499" i="1" s="1"/>
  <c r="C614" i="1"/>
  <c r="C513" i="1"/>
  <c r="G513" i="1" s="1"/>
  <c r="H309" i="9"/>
  <c r="C557" i="1"/>
  <c r="D117" i="9"/>
  <c r="C641" i="1"/>
  <c r="C566" i="1"/>
  <c r="C700" i="1"/>
  <c r="C627" i="1"/>
  <c r="C687" i="1"/>
  <c r="C528" i="1"/>
  <c r="G528" i="1" s="1"/>
  <c r="H245" i="9"/>
  <c r="C681" i="1"/>
  <c r="E213" i="9"/>
  <c r="C712" i="1"/>
  <c r="C555" i="1"/>
  <c r="C685" i="1"/>
  <c r="C512" i="1"/>
  <c r="G512" i="1" s="1"/>
  <c r="C690" i="1"/>
  <c r="C341" i="9"/>
  <c r="C511" i="1"/>
  <c r="C683" i="1"/>
  <c r="C529" i="1"/>
  <c r="G529" i="1" s="1"/>
  <c r="C697" i="1"/>
  <c r="C546" i="1"/>
  <c r="G546" i="1" s="1"/>
  <c r="D149" i="9"/>
  <c r="C277" i="9"/>
  <c r="C564" i="1"/>
  <c r="C688" i="1"/>
  <c r="C701" i="1"/>
  <c r="C618" i="1"/>
  <c r="I85" i="9"/>
  <c r="E245" i="9"/>
  <c r="C684" i="1"/>
  <c r="E117" i="9"/>
  <c r="C691" i="1"/>
  <c r="C519" i="1"/>
  <c r="G519" i="1" s="1"/>
  <c r="D21" i="9"/>
  <c r="D53" i="9"/>
  <c r="C504" i="1"/>
  <c r="G504" i="1" s="1"/>
  <c r="G277" i="9"/>
  <c r="C556" i="1"/>
  <c r="C635" i="1"/>
  <c r="C117" i="9"/>
  <c r="C517" i="1"/>
  <c r="C689" i="1"/>
  <c r="C669" i="1"/>
  <c r="H516" i="1"/>
  <c r="H550" i="1"/>
  <c r="H515" i="1"/>
  <c r="H544" i="1"/>
  <c r="F522" i="1"/>
  <c r="H522" i="1"/>
  <c r="F510" i="1"/>
  <c r="F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H530" i="1"/>
  <c r="F530" i="1"/>
  <c r="F512" i="1"/>
  <c r="F526" i="1"/>
  <c r="F503" i="1"/>
  <c r="F508" i="1"/>
  <c r="H508" i="1" s="1"/>
  <c r="F514" i="1"/>
  <c r="H507" i="1"/>
  <c r="F507" i="1"/>
  <c r="H518" i="1"/>
  <c r="F518" i="1"/>
  <c r="F546" i="1"/>
  <c r="F506" i="1"/>
  <c r="H506" i="1"/>
  <c r="H500" i="1"/>
  <c r="F500" i="1"/>
  <c r="F509" i="1"/>
  <c r="C570" i="1" l="1"/>
  <c r="C645" i="1"/>
  <c r="G341" i="9"/>
  <c r="H513" i="1"/>
  <c r="CE71" i="1"/>
  <c r="C716" i="1" s="1"/>
  <c r="C514" i="1"/>
  <c r="G514" i="1" s="1"/>
  <c r="E612" i="10"/>
  <c r="D715" i="10"/>
  <c r="E623" i="10"/>
  <c r="C503" i="1"/>
  <c r="C675" i="1"/>
  <c r="C53" i="9"/>
  <c r="H498" i="1"/>
  <c r="C541" i="1"/>
  <c r="C713" i="1"/>
  <c r="F213" i="9"/>
  <c r="C674" i="1"/>
  <c r="I21" i="9"/>
  <c r="C502" i="1"/>
  <c r="G502" i="1" s="1"/>
  <c r="C572" i="1"/>
  <c r="I341" i="9"/>
  <c r="C647" i="1"/>
  <c r="C521" i="1"/>
  <c r="G521" i="1" s="1"/>
  <c r="G117" i="9"/>
  <c r="C693" i="1"/>
  <c r="C537" i="1"/>
  <c r="G537" i="1" s="1"/>
  <c r="I181" i="9"/>
  <c r="C709" i="1"/>
  <c r="E181" i="9"/>
  <c r="C533" i="1"/>
  <c r="G533" i="1" s="1"/>
  <c r="C705" i="1"/>
  <c r="C535" i="1"/>
  <c r="G535" i="1" s="1"/>
  <c r="G181" i="9"/>
  <c r="C707" i="1"/>
  <c r="C85" i="9"/>
  <c r="C510" i="1"/>
  <c r="C682" i="1"/>
  <c r="D373" i="9"/>
  <c r="C620" i="1"/>
  <c r="C574" i="1"/>
  <c r="F181" i="9"/>
  <c r="C534" i="1"/>
  <c r="G534" i="1" s="1"/>
  <c r="C706" i="1"/>
  <c r="H520" i="1"/>
  <c r="C679" i="1"/>
  <c r="G53" i="9"/>
  <c r="C507" i="1"/>
  <c r="G507" i="1" s="1"/>
  <c r="C640" i="1"/>
  <c r="C648" i="1" s="1"/>
  <c r="M716" i="1" s="1"/>
  <c r="C565" i="1"/>
  <c r="I309" i="9"/>
  <c r="C628" i="1"/>
  <c r="C545" i="1"/>
  <c r="G545" i="1" s="1"/>
  <c r="C245" i="9"/>
  <c r="C646" i="1"/>
  <c r="C571" i="1"/>
  <c r="H341" i="9"/>
  <c r="H509" i="1"/>
  <c r="H526" i="1"/>
  <c r="I373" i="9"/>
  <c r="H512" i="1"/>
  <c r="D615" i="1"/>
  <c r="D626" i="1" s="1"/>
  <c r="G511" i="1"/>
  <c r="H511" i="1"/>
  <c r="H546" i="1"/>
  <c r="G517" i="1"/>
  <c r="H517" i="1"/>
  <c r="D699" i="1"/>
  <c r="D669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715" i="1" l="1"/>
  <c r="H514" i="1"/>
  <c r="D677" i="1"/>
  <c r="D689" i="1"/>
  <c r="D619" i="1"/>
  <c r="D698" i="1"/>
  <c r="D702" i="1"/>
  <c r="D625" i="1"/>
  <c r="D620" i="1"/>
  <c r="D674" i="1"/>
  <c r="E716" i="10"/>
  <c r="E713" i="10"/>
  <c r="E711" i="10"/>
  <c r="E707" i="10"/>
  <c r="E703" i="10"/>
  <c r="E699" i="10"/>
  <c r="E695" i="10"/>
  <c r="E691" i="10"/>
  <c r="E687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712" i="10"/>
  <c r="E698" i="10"/>
  <c r="E697" i="10"/>
  <c r="E696" i="10"/>
  <c r="E682" i="10"/>
  <c r="E681" i="10"/>
  <c r="E680" i="10"/>
  <c r="E628" i="10"/>
  <c r="E710" i="10"/>
  <c r="E709" i="10"/>
  <c r="E708" i="10"/>
  <c r="E694" i="10"/>
  <c r="E693" i="10"/>
  <c r="E692" i="10"/>
  <c r="E689" i="10"/>
  <c r="E678" i="10"/>
  <c r="E676" i="10"/>
  <c r="E669" i="10"/>
  <c r="E647" i="10"/>
  <c r="E646" i="10"/>
  <c r="E629" i="10"/>
  <c r="E627" i="10"/>
  <c r="E626" i="10"/>
  <c r="E625" i="10"/>
  <c r="E702" i="10"/>
  <c r="E701" i="10"/>
  <c r="E700" i="10"/>
  <c r="E688" i="10"/>
  <c r="E677" i="10"/>
  <c r="E670" i="10"/>
  <c r="E668" i="10"/>
  <c r="E706" i="10"/>
  <c r="E704" i="10"/>
  <c r="E685" i="10"/>
  <c r="E672" i="10"/>
  <c r="E645" i="10"/>
  <c r="E635" i="10"/>
  <c r="E634" i="10"/>
  <c r="E633" i="10"/>
  <c r="E624" i="10"/>
  <c r="E705" i="10"/>
  <c r="E674" i="10"/>
  <c r="E630" i="10"/>
  <c r="E684" i="10"/>
  <c r="E686" i="10"/>
  <c r="E673" i="10"/>
  <c r="E631" i="10"/>
  <c r="E690" i="10"/>
  <c r="E636" i="10"/>
  <c r="E632" i="10"/>
  <c r="G503" i="1"/>
  <c r="H503" i="1" s="1"/>
  <c r="G510" i="1"/>
  <c r="H510" i="1"/>
  <c r="D622" i="1"/>
  <c r="D635" i="1"/>
  <c r="D707" i="1"/>
  <c r="D705" i="1"/>
  <c r="D703" i="1"/>
  <c r="D672" i="1"/>
  <c r="D678" i="1"/>
  <c r="D691" i="1"/>
  <c r="D647" i="1"/>
  <c r="D637" i="1"/>
  <c r="D685" i="1"/>
  <c r="D701" i="1"/>
  <c r="D631" i="1"/>
  <c r="D639" i="1"/>
  <c r="D696" i="1"/>
  <c r="D629" i="1"/>
  <c r="D688" i="1"/>
  <c r="D641" i="1"/>
  <c r="D617" i="1"/>
  <c r="D646" i="1"/>
  <c r="D710" i="1"/>
  <c r="D627" i="1"/>
  <c r="D694" i="1"/>
  <c r="D676" i="1"/>
  <c r="D645" i="1"/>
  <c r="D693" i="1"/>
  <c r="D670" i="1"/>
  <c r="D616" i="1"/>
  <c r="D713" i="1"/>
  <c r="D709" i="1"/>
  <c r="D684" i="1"/>
  <c r="D630" i="1"/>
  <c r="D623" i="1"/>
  <c r="D687" i="1"/>
  <c r="D671" i="1"/>
  <c r="D683" i="1"/>
  <c r="D680" i="1"/>
  <c r="D636" i="1"/>
  <c r="D716" i="1"/>
  <c r="D642" i="1"/>
  <c r="D621" i="1"/>
  <c r="D682" i="1"/>
  <c r="D675" i="1"/>
  <c r="D686" i="1"/>
  <c r="D700" i="1"/>
  <c r="D692" i="1"/>
  <c r="D712" i="1"/>
  <c r="D638" i="1"/>
  <c r="D681" i="1"/>
  <c r="D624" i="1"/>
  <c r="D695" i="1"/>
  <c r="D643" i="1"/>
  <c r="D668" i="1"/>
  <c r="D690" i="1"/>
  <c r="D697" i="1"/>
  <c r="D632" i="1"/>
  <c r="D673" i="1"/>
  <c r="D706" i="1"/>
  <c r="D711" i="1"/>
  <c r="D628" i="1"/>
  <c r="D704" i="1"/>
  <c r="D644" i="1"/>
  <c r="D640" i="1"/>
  <c r="D634" i="1"/>
  <c r="D618" i="1"/>
  <c r="D679" i="1"/>
  <c r="D708" i="1"/>
  <c r="D633" i="1"/>
  <c r="E715" i="10" l="1"/>
  <c r="F624" i="10"/>
  <c r="E623" i="1"/>
  <c r="E684" i="1" s="1"/>
  <c r="E612" i="1"/>
  <c r="E630" i="1" s="1"/>
  <c r="D715" i="1"/>
  <c r="E686" i="1"/>
  <c r="E692" i="1"/>
  <c r="E683" i="1" l="1"/>
  <c r="E702" i="1"/>
  <c r="E636" i="1"/>
  <c r="E641" i="1"/>
  <c r="E645" i="1"/>
  <c r="E640" i="1"/>
  <c r="E676" i="1"/>
  <c r="E629" i="1"/>
  <c r="E627" i="1"/>
  <c r="E634" i="1"/>
  <c r="E693" i="1"/>
  <c r="E681" i="1"/>
  <c r="E643" i="1"/>
  <c r="E644" i="1"/>
  <c r="E694" i="1"/>
  <c r="E668" i="1"/>
  <c r="E647" i="1"/>
  <c r="E711" i="1"/>
  <c r="E670" i="1"/>
  <c r="E633" i="1"/>
  <c r="E696" i="1"/>
  <c r="E690" i="1"/>
  <c r="E677" i="1"/>
  <c r="E691" i="1"/>
  <c r="E697" i="1"/>
  <c r="E703" i="1"/>
  <c r="E669" i="1"/>
  <c r="E635" i="1"/>
  <c r="E700" i="1"/>
  <c r="F716" i="10"/>
  <c r="F712" i="10"/>
  <c r="F708" i="10"/>
  <c r="F704" i="10"/>
  <c r="F700" i="10"/>
  <c r="F696" i="10"/>
  <c r="F692" i="10"/>
  <c r="F688" i="10"/>
  <c r="F684" i="10"/>
  <c r="F680" i="10"/>
  <c r="F676" i="10"/>
  <c r="F672" i="10"/>
  <c r="F668" i="10"/>
  <c r="F713" i="10"/>
  <c r="F711" i="10"/>
  <c r="F710" i="10"/>
  <c r="F709" i="10"/>
  <c r="F695" i="10"/>
  <c r="F694" i="10"/>
  <c r="F693" i="10"/>
  <c r="F679" i="10"/>
  <c r="F678" i="10"/>
  <c r="F677" i="10"/>
  <c r="F646" i="10"/>
  <c r="F627" i="10"/>
  <c r="F707" i="10"/>
  <c r="F706" i="10"/>
  <c r="F705" i="10"/>
  <c r="F691" i="10"/>
  <c r="F690" i="10"/>
  <c r="F687" i="10"/>
  <c r="F685" i="10"/>
  <c r="F674" i="10"/>
  <c r="F645" i="10"/>
  <c r="F639" i="10"/>
  <c r="F638" i="10"/>
  <c r="F635" i="10"/>
  <c r="F633" i="10"/>
  <c r="F631" i="10"/>
  <c r="F628" i="10"/>
  <c r="F699" i="10"/>
  <c r="F698" i="10"/>
  <c r="F697" i="10"/>
  <c r="F686" i="10"/>
  <c r="F675" i="10"/>
  <c r="F673" i="10"/>
  <c r="F643" i="10"/>
  <c r="F642" i="10"/>
  <c r="F636" i="10"/>
  <c r="F702" i="10"/>
  <c r="F681" i="10"/>
  <c r="F632" i="10"/>
  <c r="F703" i="10"/>
  <c r="F701" i="10"/>
  <c r="F683" i="10"/>
  <c r="F670" i="10"/>
  <c r="F644" i="10"/>
  <c r="F637" i="10"/>
  <c r="F626" i="10"/>
  <c r="F689" i="10"/>
  <c r="F671" i="10"/>
  <c r="F647" i="10"/>
  <c r="F634" i="10"/>
  <c r="F641" i="10"/>
  <c r="F629" i="10"/>
  <c r="F640" i="10"/>
  <c r="F669" i="10"/>
  <c r="F625" i="10"/>
  <c r="F682" i="10"/>
  <c r="F630" i="10"/>
  <c r="E709" i="1"/>
  <c r="E673" i="1"/>
  <c r="E679" i="1"/>
  <c r="E716" i="1"/>
  <c r="E687" i="1"/>
  <c r="E675" i="1"/>
  <c r="E671" i="1"/>
  <c r="E713" i="1"/>
  <c r="E710" i="1"/>
  <c r="E707" i="1"/>
  <c r="E624" i="1"/>
  <c r="F624" i="1" s="1"/>
  <c r="F634" i="1" s="1"/>
  <c r="E701" i="1"/>
  <c r="E631" i="1"/>
  <c r="E706" i="1"/>
  <c r="E674" i="1"/>
  <c r="E672" i="1"/>
  <c r="E708" i="1"/>
  <c r="E637" i="1"/>
  <c r="E699" i="1"/>
  <c r="E682" i="1"/>
  <c r="E680" i="1"/>
  <c r="E695" i="1"/>
  <c r="E628" i="1"/>
  <c r="E632" i="1"/>
  <c r="E698" i="1"/>
  <c r="E688" i="1"/>
  <c r="E705" i="1"/>
  <c r="E626" i="1"/>
  <c r="E646" i="1"/>
  <c r="E712" i="1"/>
  <c r="E642" i="1"/>
  <c r="E678" i="1"/>
  <c r="E704" i="1"/>
  <c r="E638" i="1"/>
  <c r="E685" i="1"/>
  <c r="E639" i="1"/>
  <c r="F716" i="1"/>
  <c r="E689" i="1"/>
  <c r="E625" i="1"/>
  <c r="F704" i="1"/>
  <c r="F684" i="1"/>
  <c r="F690" i="1"/>
  <c r="F630" i="1"/>
  <c r="F668" i="1"/>
  <c r="F637" i="1"/>
  <c r="F707" i="1"/>
  <c r="F713" i="1"/>
  <c r="F689" i="1"/>
  <c r="F701" i="1"/>
  <c r="F679" i="1"/>
  <c r="F643" i="1"/>
  <c r="F688" i="1"/>
  <c r="F682" i="1"/>
  <c r="F646" i="1"/>
  <c r="F669" i="1"/>
  <c r="F645" i="1"/>
  <c r="F697" i="1"/>
  <c r="F710" i="1"/>
  <c r="F683" i="1"/>
  <c r="F699" i="1"/>
  <c r="F638" i="1"/>
  <c r="F687" i="1"/>
  <c r="F709" i="1"/>
  <c r="F633" i="1" l="1"/>
  <c r="F708" i="1"/>
  <c r="F673" i="1"/>
  <c r="F686" i="1"/>
  <c r="F635" i="1"/>
  <c r="F671" i="1"/>
  <c r="F636" i="1"/>
  <c r="F639" i="1"/>
  <c r="F700" i="1"/>
  <c r="F681" i="1"/>
  <c r="F625" i="1"/>
  <c r="G625" i="1" s="1"/>
  <c r="F642" i="1"/>
  <c r="F644" i="1"/>
  <c r="F693" i="1"/>
  <c r="F680" i="1"/>
  <c r="F629" i="1"/>
  <c r="F626" i="1"/>
  <c r="F678" i="1"/>
  <c r="F677" i="1"/>
  <c r="F706" i="1"/>
  <c r="F647" i="1"/>
  <c r="F691" i="1"/>
  <c r="F685" i="1"/>
  <c r="F703" i="1"/>
  <c r="F705" i="1"/>
  <c r="F692" i="1"/>
  <c r="F702" i="1"/>
  <c r="F670" i="1"/>
  <c r="F640" i="1"/>
  <c r="F711" i="1"/>
  <c r="F712" i="1"/>
  <c r="F698" i="1"/>
  <c r="F628" i="1"/>
  <c r="F695" i="1"/>
  <c r="F694" i="1"/>
  <c r="F676" i="1"/>
  <c r="F627" i="1"/>
  <c r="F641" i="1"/>
  <c r="F672" i="1"/>
  <c r="F631" i="1"/>
  <c r="F715" i="10"/>
  <c r="G625" i="10"/>
  <c r="F674" i="1"/>
  <c r="E715" i="1"/>
  <c r="F675" i="1"/>
  <c r="F696" i="1"/>
  <c r="F632" i="1"/>
  <c r="F715" i="1"/>
  <c r="G712" i="10" l="1"/>
  <c r="G713" i="10"/>
  <c r="G716" i="10"/>
  <c r="G709" i="10"/>
  <c r="G705" i="10"/>
  <c r="G701" i="10"/>
  <c r="G697" i="10"/>
  <c r="G693" i="10"/>
  <c r="G689" i="10"/>
  <c r="G685" i="10"/>
  <c r="G681" i="10"/>
  <c r="G677" i="10"/>
  <c r="G673" i="10"/>
  <c r="G669" i="10"/>
  <c r="G708" i="10"/>
  <c r="G707" i="10"/>
  <c r="G706" i="10"/>
  <c r="G692" i="10"/>
  <c r="G691" i="10"/>
  <c r="G690" i="10"/>
  <c r="G676" i="10"/>
  <c r="G675" i="10"/>
  <c r="G674" i="10"/>
  <c r="G644" i="10"/>
  <c r="G642" i="10"/>
  <c r="G640" i="10"/>
  <c r="G638" i="10"/>
  <c r="G629" i="10"/>
  <c r="G626" i="10"/>
  <c r="G704" i="10"/>
  <c r="G703" i="10"/>
  <c r="G702" i="10"/>
  <c r="G711" i="10"/>
  <c r="G710" i="10"/>
  <c r="G683" i="10"/>
  <c r="G672" i="10"/>
  <c r="G670" i="10"/>
  <c r="G637" i="10"/>
  <c r="G696" i="10"/>
  <c r="G695" i="10"/>
  <c r="G694" i="10"/>
  <c r="G684" i="10"/>
  <c r="G682" i="10"/>
  <c r="G671" i="10"/>
  <c r="G647" i="10"/>
  <c r="G641" i="10"/>
  <c r="G700" i="10"/>
  <c r="G698" i="10"/>
  <c r="G686" i="10"/>
  <c r="G668" i="10"/>
  <c r="G643" i="10"/>
  <c r="G636" i="10"/>
  <c r="G631" i="10"/>
  <c r="G630" i="10"/>
  <c r="G628" i="10"/>
  <c r="G699" i="10"/>
  <c r="G688" i="10"/>
  <c r="G679" i="10"/>
  <c r="G634" i="10"/>
  <c r="G645" i="10"/>
  <c r="G635" i="10"/>
  <c r="G633" i="10"/>
  <c r="G627" i="10"/>
  <c r="G678" i="10"/>
  <c r="G680" i="10"/>
  <c r="G632" i="10"/>
  <c r="G687" i="10"/>
  <c r="G646" i="10"/>
  <c r="G639" i="10"/>
  <c r="G642" i="1"/>
  <c r="G647" i="1"/>
  <c r="G637" i="1"/>
  <c r="G685" i="1"/>
  <c r="G633" i="1"/>
  <c r="G699" i="1"/>
  <c r="G638" i="1"/>
  <c r="G669" i="1"/>
  <c r="G640" i="1"/>
  <c r="G689" i="1"/>
  <c r="G705" i="1"/>
  <c r="G681" i="1"/>
  <c r="G630" i="1"/>
  <c r="G677" i="1"/>
  <c r="G627" i="1"/>
  <c r="G687" i="1"/>
  <c r="G672" i="1"/>
  <c r="G680" i="1"/>
  <c r="G712" i="1"/>
  <c r="G693" i="1"/>
  <c r="G684" i="1"/>
  <c r="G678" i="1"/>
  <c r="G716" i="1"/>
  <c r="G697" i="1"/>
  <c r="G644" i="1"/>
  <c r="G702" i="1"/>
  <c r="G645" i="1"/>
  <c r="G626" i="1"/>
  <c r="G674" i="1"/>
  <c r="G671" i="1"/>
  <c r="G701" i="1"/>
  <c r="G673" i="1"/>
  <c r="G707" i="1"/>
  <c r="G696" i="1"/>
  <c r="G682" i="1"/>
  <c r="G703" i="1"/>
  <c r="G675" i="1"/>
  <c r="G643" i="1"/>
  <c r="G711" i="1"/>
  <c r="G646" i="1"/>
  <c r="G632" i="1"/>
  <c r="G676" i="1"/>
  <c r="G631" i="1"/>
  <c r="G694" i="1"/>
  <c r="G679" i="1"/>
  <c r="G704" i="1"/>
  <c r="G641" i="1"/>
  <c r="G690" i="1"/>
  <c r="G636" i="1"/>
  <c r="G686" i="1"/>
  <c r="G691" i="1"/>
  <c r="G628" i="1"/>
  <c r="G709" i="1"/>
  <c r="G670" i="1"/>
  <c r="G635" i="1"/>
  <c r="G708" i="1"/>
  <c r="G695" i="1"/>
  <c r="G634" i="1"/>
  <c r="G629" i="1"/>
  <c r="G692" i="1"/>
  <c r="G639" i="1"/>
  <c r="G668" i="1"/>
  <c r="G713" i="1"/>
  <c r="G688" i="1"/>
  <c r="G710" i="1"/>
  <c r="G706" i="1"/>
  <c r="G698" i="1"/>
  <c r="G683" i="1"/>
  <c r="G700" i="1"/>
  <c r="H628" i="10" l="1"/>
  <c r="G715" i="10"/>
  <c r="H628" i="1"/>
  <c r="H643" i="1" s="1"/>
  <c r="G715" i="1"/>
  <c r="H713" i="10" l="1"/>
  <c r="H712" i="10"/>
  <c r="H710" i="10"/>
  <c r="H706" i="10"/>
  <c r="H702" i="10"/>
  <c r="H698" i="10"/>
  <c r="H694" i="10"/>
  <c r="H690" i="10"/>
  <c r="H686" i="10"/>
  <c r="H682" i="10"/>
  <c r="H678" i="10"/>
  <c r="H674" i="10"/>
  <c r="H670" i="10"/>
  <c r="H647" i="10"/>
  <c r="H646" i="10"/>
  <c r="H645" i="10"/>
  <c r="H705" i="10"/>
  <c r="H704" i="10"/>
  <c r="H703" i="10"/>
  <c r="H689" i="10"/>
  <c r="H688" i="10"/>
  <c r="H687" i="10"/>
  <c r="H673" i="10"/>
  <c r="H672" i="10"/>
  <c r="H671" i="10"/>
  <c r="H636" i="10"/>
  <c r="H635" i="10"/>
  <c r="H634" i="10"/>
  <c r="H633" i="10"/>
  <c r="H632" i="10"/>
  <c r="H631" i="10"/>
  <c r="H630" i="10"/>
  <c r="H701" i="10"/>
  <c r="H700" i="10"/>
  <c r="H699" i="10"/>
  <c r="H709" i="10"/>
  <c r="H708" i="10"/>
  <c r="H707" i="10"/>
  <c r="H681" i="10"/>
  <c r="H679" i="10"/>
  <c r="H668" i="10"/>
  <c r="H644" i="10"/>
  <c r="H643" i="10"/>
  <c r="H716" i="10"/>
  <c r="H693" i="10"/>
  <c r="H692" i="10"/>
  <c r="H691" i="10"/>
  <c r="H680" i="10"/>
  <c r="H669" i="10"/>
  <c r="H640" i="10"/>
  <c r="H639" i="10"/>
  <c r="H696" i="10"/>
  <c r="H677" i="10"/>
  <c r="H641" i="10"/>
  <c r="H629" i="10"/>
  <c r="H697" i="10"/>
  <c r="H695" i="10"/>
  <c r="H684" i="10"/>
  <c r="H675" i="10"/>
  <c r="H642" i="10"/>
  <c r="H676" i="10"/>
  <c r="H638" i="10"/>
  <c r="H685" i="10"/>
  <c r="H711" i="10"/>
  <c r="H683" i="10"/>
  <c r="H637" i="10"/>
  <c r="H704" i="1"/>
  <c r="H638" i="1"/>
  <c r="H641" i="1"/>
  <c r="H711" i="1"/>
  <c r="H631" i="1"/>
  <c r="H679" i="1"/>
  <c r="H640" i="1"/>
  <c r="H677" i="1"/>
  <c r="H696" i="1"/>
  <c r="H698" i="1"/>
  <c r="H710" i="1"/>
  <c r="H673" i="1"/>
  <c r="H693" i="1"/>
  <c r="H707" i="1"/>
  <c r="H635" i="1"/>
  <c r="H700" i="1"/>
  <c r="H713" i="1"/>
  <c r="H705" i="1"/>
  <c r="H712" i="1"/>
  <c r="H644" i="1"/>
  <c r="H691" i="1"/>
  <c r="H647" i="1"/>
  <c r="H681" i="1"/>
  <c r="H672" i="1"/>
  <c r="H637" i="1"/>
  <c r="H716" i="1"/>
  <c r="H686" i="1"/>
  <c r="H639" i="1"/>
  <c r="H692" i="1"/>
  <c r="H690" i="1"/>
  <c r="H697" i="1"/>
  <c r="H683" i="1"/>
  <c r="H636" i="1"/>
  <c r="H671" i="1"/>
  <c r="H685" i="1"/>
  <c r="H689" i="1"/>
  <c r="H699" i="1"/>
  <c r="H682" i="1"/>
  <c r="H708" i="1"/>
  <c r="H670" i="1"/>
  <c r="H642" i="1"/>
  <c r="H630" i="1"/>
  <c r="H706" i="1"/>
  <c r="H629" i="1"/>
  <c r="I629" i="1" s="1"/>
  <c r="I680" i="1" s="1"/>
  <c r="H634" i="1"/>
  <c r="H684" i="1"/>
  <c r="H674" i="1"/>
  <c r="H669" i="1"/>
  <c r="H675" i="1"/>
  <c r="H701" i="1"/>
  <c r="H645" i="1"/>
  <c r="H703" i="1"/>
  <c r="H633" i="1"/>
  <c r="H694" i="1"/>
  <c r="H632" i="1"/>
  <c r="H695" i="1"/>
  <c r="H687" i="1"/>
  <c r="H668" i="1"/>
  <c r="H709" i="1"/>
  <c r="H702" i="1"/>
  <c r="H646" i="1"/>
  <c r="H678" i="1"/>
  <c r="H688" i="1"/>
  <c r="H680" i="1"/>
  <c r="H676" i="1"/>
  <c r="I641" i="1" l="1"/>
  <c r="H715" i="10"/>
  <c r="I629" i="10"/>
  <c r="I695" i="1"/>
  <c r="I639" i="1"/>
  <c r="I701" i="1"/>
  <c r="I668" i="1"/>
  <c r="I685" i="1"/>
  <c r="I710" i="1"/>
  <c r="I672" i="1"/>
  <c r="I699" i="1"/>
  <c r="I677" i="1"/>
  <c r="I632" i="1"/>
  <c r="I688" i="1"/>
  <c r="I684" i="1"/>
  <c r="I698" i="1"/>
  <c r="I678" i="1"/>
  <c r="I716" i="1"/>
  <c r="I707" i="1"/>
  <c r="I631" i="1"/>
  <c r="I647" i="1"/>
  <c r="I633" i="1"/>
  <c r="I711" i="1"/>
  <c r="I692" i="1"/>
  <c r="I712" i="1"/>
  <c r="I691" i="1"/>
  <c r="I696" i="1"/>
  <c r="I636" i="1"/>
  <c r="I704" i="1"/>
  <c r="I681" i="1"/>
  <c r="I682" i="1"/>
  <c r="I693" i="1"/>
  <c r="I713" i="1"/>
  <c r="I671" i="1"/>
  <c r="I640" i="1"/>
  <c r="I670" i="1"/>
  <c r="I694" i="1"/>
  <c r="I705" i="1"/>
  <c r="I674" i="1"/>
  <c r="H715" i="1"/>
  <c r="I669" i="1"/>
  <c r="I637" i="1"/>
  <c r="I676" i="1"/>
  <c r="I690" i="1"/>
  <c r="I706" i="1"/>
  <c r="I687" i="1"/>
  <c r="I697" i="1"/>
  <c r="I679" i="1"/>
  <c r="I635" i="1"/>
  <c r="I638" i="1"/>
  <c r="I675" i="1"/>
  <c r="I703" i="1"/>
  <c r="I644" i="1"/>
  <c r="I702" i="1"/>
  <c r="I642" i="1"/>
  <c r="I683" i="1"/>
  <c r="I643" i="1"/>
  <c r="I645" i="1"/>
  <c r="I630" i="1"/>
  <c r="I634" i="1"/>
  <c r="I709" i="1"/>
  <c r="I646" i="1"/>
  <c r="I673" i="1"/>
  <c r="I708" i="1"/>
  <c r="I686" i="1"/>
  <c r="I689" i="1"/>
  <c r="I700" i="1"/>
  <c r="I716" i="10" l="1"/>
  <c r="I711" i="10"/>
  <c r="I707" i="10"/>
  <c r="I703" i="10"/>
  <c r="I699" i="10"/>
  <c r="I695" i="10"/>
  <c r="I691" i="10"/>
  <c r="I687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702" i="10"/>
  <c r="I701" i="10"/>
  <c r="I700" i="10"/>
  <c r="I686" i="10"/>
  <c r="I685" i="10"/>
  <c r="I684" i="10"/>
  <c r="I670" i="10"/>
  <c r="I669" i="10"/>
  <c r="I668" i="10"/>
  <c r="I647" i="10"/>
  <c r="I645" i="10"/>
  <c r="I698" i="10"/>
  <c r="I697" i="10"/>
  <c r="I696" i="10"/>
  <c r="I712" i="10"/>
  <c r="I706" i="10"/>
  <c r="I705" i="10"/>
  <c r="I704" i="10"/>
  <c r="I688" i="10"/>
  <c r="I677" i="10"/>
  <c r="I636" i="10"/>
  <c r="I634" i="10"/>
  <c r="I632" i="10"/>
  <c r="I630" i="10"/>
  <c r="I713" i="10"/>
  <c r="I690" i="10"/>
  <c r="I689" i="10"/>
  <c r="I678" i="10"/>
  <c r="I676" i="10"/>
  <c r="I646" i="10"/>
  <c r="I635" i="10"/>
  <c r="I694" i="10"/>
  <c r="I692" i="10"/>
  <c r="I682" i="10"/>
  <c r="I673" i="10"/>
  <c r="I693" i="10"/>
  <c r="I680" i="10"/>
  <c r="I633" i="10"/>
  <c r="I708" i="10"/>
  <c r="I681" i="10"/>
  <c r="I631" i="10"/>
  <c r="I710" i="10"/>
  <c r="I672" i="10"/>
  <c r="I674" i="10"/>
  <c r="I709" i="10"/>
  <c r="I715" i="1"/>
  <c r="J630" i="1"/>
  <c r="J680" i="1" s="1"/>
  <c r="I715" i="10" l="1"/>
  <c r="J630" i="10"/>
  <c r="J716" i="1"/>
  <c r="J643" i="1"/>
  <c r="J682" i="1"/>
  <c r="J707" i="1"/>
  <c r="J645" i="1"/>
  <c r="J693" i="1"/>
  <c r="J711" i="1"/>
  <c r="J631" i="1"/>
  <c r="J638" i="1"/>
  <c r="J646" i="1"/>
  <c r="J708" i="1"/>
  <c r="J706" i="1"/>
  <c r="J683" i="1"/>
  <c r="J712" i="1"/>
  <c r="J641" i="1"/>
  <c r="J639" i="1"/>
  <c r="J635" i="1"/>
  <c r="J642" i="1"/>
  <c r="J704" i="1"/>
  <c r="J699" i="1"/>
  <c r="J634" i="1"/>
  <c r="J702" i="1"/>
  <c r="J647" i="1"/>
  <c r="J677" i="1"/>
  <c r="J705" i="1"/>
  <c r="J696" i="1"/>
  <c r="J689" i="1"/>
  <c r="J673" i="1"/>
  <c r="J713" i="1"/>
  <c r="J679" i="1"/>
  <c r="J681" i="1"/>
  <c r="J675" i="1"/>
  <c r="J709" i="1"/>
  <c r="J691" i="1"/>
  <c r="J672" i="1"/>
  <c r="J632" i="1"/>
  <c r="J684" i="1"/>
  <c r="J676" i="1"/>
  <c r="J695" i="1"/>
  <c r="J690" i="1"/>
  <c r="J701" i="1"/>
  <c r="J700" i="1"/>
  <c r="J633" i="1"/>
  <c r="J694" i="1"/>
  <c r="J688" i="1"/>
  <c r="J703" i="1"/>
  <c r="J678" i="1"/>
  <c r="J687" i="1"/>
  <c r="J644" i="1"/>
  <c r="J640" i="1"/>
  <c r="J669" i="1"/>
  <c r="J686" i="1"/>
  <c r="J674" i="1"/>
  <c r="J668" i="1"/>
  <c r="J671" i="1"/>
  <c r="J637" i="1"/>
  <c r="J685" i="1"/>
  <c r="J698" i="1"/>
  <c r="J670" i="1"/>
  <c r="J697" i="1"/>
  <c r="J636" i="1"/>
  <c r="J710" i="1"/>
  <c r="J692" i="1"/>
  <c r="J716" i="10" l="1"/>
  <c r="J712" i="10"/>
  <c r="J708" i="10"/>
  <c r="J704" i="10"/>
  <c r="J700" i="10"/>
  <c r="J696" i="10"/>
  <c r="J692" i="10"/>
  <c r="J688" i="10"/>
  <c r="J684" i="10"/>
  <c r="J680" i="10"/>
  <c r="J676" i="10"/>
  <c r="J672" i="10"/>
  <c r="J668" i="10"/>
  <c r="J699" i="10"/>
  <c r="J698" i="10"/>
  <c r="J697" i="10"/>
  <c r="J683" i="10"/>
  <c r="J682" i="10"/>
  <c r="J681" i="10"/>
  <c r="J643" i="10"/>
  <c r="J641" i="10"/>
  <c r="J639" i="10"/>
  <c r="J637" i="10"/>
  <c r="J711" i="10"/>
  <c r="J710" i="10"/>
  <c r="J709" i="10"/>
  <c r="J695" i="10"/>
  <c r="J694" i="10"/>
  <c r="J693" i="10"/>
  <c r="J703" i="10"/>
  <c r="J702" i="10"/>
  <c r="J701" i="10"/>
  <c r="J686" i="10"/>
  <c r="J675" i="10"/>
  <c r="J673" i="10"/>
  <c r="J642" i="10"/>
  <c r="J687" i="10"/>
  <c r="J685" i="10"/>
  <c r="J674" i="10"/>
  <c r="J645" i="10"/>
  <c r="J638" i="10"/>
  <c r="J690" i="10"/>
  <c r="J678" i="10"/>
  <c r="J669" i="10"/>
  <c r="J646" i="10"/>
  <c r="J713" i="10"/>
  <c r="J691" i="10"/>
  <c r="J689" i="10"/>
  <c r="J671" i="10"/>
  <c r="J647" i="10"/>
  <c r="J640" i="10"/>
  <c r="J635" i="10"/>
  <c r="J632" i="10"/>
  <c r="J631" i="10"/>
  <c r="J677" i="10"/>
  <c r="J636" i="10"/>
  <c r="J707" i="10"/>
  <c r="J670" i="10"/>
  <c r="J644" i="10"/>
  <c r="J634" i="10"/>
  <c r="J706" i="10"/>
  <c r="J705" i="10"/>
  <c r="J679" i="10"/>
  <c r="J633" i="10"/>
  <c r="L647" i="1"/>
  <c r="J715" i="1"/>
  <c r="K644" i="1"/>
  <c r="K684" i="1" s="1"/>
  <c r="L703" i="1"/>
  <c r="L716" i="1"/>
  <c r="L677" i="1"/>
  <c r="L706" i="1"/>
  <c r="L686" i="1"/>
  <c r="L699" i="1"/>
  <c r="L689" i="1"/>
  <c r="L690" i="1"/>
  <c r="L693" i="1"/>
  <c r="L698" i="1"/>
  <c r="L688" i="1"/>
  <c r="L669" i="1"/>
  <c r="L684" i="1"/>
  <c r="L687" i="1"/>
  <c r="L671" i="1"/>
  <c r="L694" i="1"/>
  <c r="L675" i="1"/>
  <c r="L704" i="1"/>
  <c r="L705" i="1"/>
  <c r="L685" i="1"/>
  <c r="L674" i="1"/>
  <c r="L697" i="1"/>
  <c r="L713" i="1"/>
  <c r="L679" i="1"/>
  <c r="L700" i="1"/>
  <c r="L711" i="1"/>
  <c r="L670" i="1"/>
  <c r="L701" i="1"/>
  <c r="L696" i="1"/>
  <c r="L707" i="1"/>
  <c r="L673" i="1"/>
  <c r="L678" i="1"/>
  <c r="L710" i="1"/>
  <c r="L680" i="1"/>
  <c r="L682" i="1"/>
  <c r="L668" i="1"/>
  <c r="L712" i="1"/>
  <c r="L702" i="1"/>
  <c r="L683" i="1"/>
  <c r="L681" i="1"/>
  <c r="L692" i="1"/>
  <c r="L691" i="1"/>
  <c r="L672" i="1"/>
  <c r="L709" i="1"/>
  <c r="L695" i="1"/>
  <c r="L676" i="1"/>
  <c r="L708" i="1"/>
  <c r="K644" i="10" l="1"/>
  <c r="J715" i="10"/>
  <c r="L647" i="10"/>
  <c r="K709" i="1"/>
  <c r="K711" i="1"/>
  <c r="M711" i="1" s="1"/>
  <c r="K672" i="1"/>
  <c r="M672" i="1" s="1"/>
  <c r="K673" i="1"/>
  <c r="M673" i="1" s="1"/>
  <c r="K698" i="1"/>
  <c r="M698" i="1" s="1"/>
  <c r="K703" i="1"/>
  <c r="M703" i="1" s="1"/>
  <c r="K693" i="1"/>
  <c r="M693" i="1" s="1"/>
  <c r="G119" i="9" s="1"/>
  <c r="K689" i="1"/>
  <c r="M689" i="1" s="1"/>
  <c r="K691" i="1"/>
  <c r="M691" i="1" s="1"/>
  <c r="K685" i="1"/>
  <c r="M685" i="1" s="1"/>
  <c r="K712" i="1"/>
  <c r="M712" i="1" s="1"/>
  <c r="K699" i="1"/>
  <c r="M699" i="1" s="1"/>
  <c r="K675" i="1"/>
  <c r="M675" i="1" s="1"/>
  <c r="K713" i="1"/>
  <c r="M713" i="1" s="1"/>
  <c r="K688" i="1"/>
  <c r="K710" i="1"/>
  <c r="M710" i="1" s="1"/>
  <c r="K697" i="1"/>
  <c r="K670" i="1"/>
  <c r="M670" i="1" s="1"/>
  <c r="K700" i="1"/>
  <c r="M700" i="1" s="1"/>
  <c r="K716" i="1"/>
  <c r="K707" i="1"/>
  <c r="M707" i="1" s="1"/>
  <c r="K690" i="1"/>
  <c r="M690" i="1" s="1"/>
  <c r="D119" i="9" s="1"/>
  <c r="K681" i="1"/>
  <c r="M681" i="1" s="1"/>
  <c r="I55" i="9" s="1"/>
  <c r="K682" i="1"/>
  <c r="M682" i="1" s="1"/>
  <c r="K706" i="1"/>
  <c r="M706" i="1" s="1"/>
  <c r="F183" i="9" s="1"/>
  <c r="K702" i="1"/>
  <c r="M702" i="1" s="1"/>
  <c r="K680" i="1"/>
  <c r="M680" i="1" s="1"/>
  <c r="K671" i="1"/>
  <c r="M671" i="1" s="1"/>
  <c r="K674" i="1"/>
  <c r="M674" i="1" s="1"/>
  <c r="K694" i="1"/>
  <c r="M694" i="1" s="1"/>
  <c r="K708" i="1"/>
  <c r="M708" i="1" s="1"/>
  <c r="K705" i="1"/>
  <c r="M705" i="1" s="1"/>
  <c r="K695" i="1"/>
  <c r="K676" i="1"/>
  <c r="M676" i="1" s="1"/>
  <c r="K683" i="1"/>
  <c r="M683" i="1" s="1"/>
  <c r="M695" i="1"/>
  <c r="K692" i="1"/>
  <c r="M692" i="1" s="1"/>
  <c r="F119" i="9" s="1"/>
  <c r="K701" i="1"/>
  <c r="M701" i="1" s="1"/>
  <c r="K669" i="1"/>
  <c r="K687" i="1"/>
  <c r="M687" i="1" s="1"/>
  <c r="K686" i="1"/>
  <c r="K704" i="1"/>
  <c r="M704" i="1" s="1"/>
  <c r="K677" i="1"/>
  <c r="M677" i="1" s="1"/>
  <c r="K679" i="1"/>
  <c r="M679" i="1" s="1"/>
  <c r="G55" i="9" s="1"/>
  <c r="K668" i="1"/>
  <c r="M668" i="1" s="1"/>
  <c r="K678" i="1"/>
  <c r="M678" i="1" s="1"/>
  <c r="F55" i="9" s="1"/>
  <c r="K696" i="1"/>
  <c r="M696" i="1" s="1"/>
  <c r="C151" i="9" s="1"/>
  <c r="M697" i="1"/>
  <c r="M684" i="1"/>
  <c r="M709" i="1"/>
  <c r="I183" i="9" s="1"/>
  <c r="M686" i="1"/>
  <c r="L715" i="1"/>
  <c r="M688" i="1"/>
  <c r="L713" i="10" l="1"/>
  <c r="L710" i="10"/>
  <c r="L706" i="10"/>
  <c r="L702" i="10"/>
  <c r="M702" i="10" s="1"/>
  <c r="Y768" i="10" s="1"/>
  <c r="L698" i="10"/>
  <c r="L694" i="10"/>
  <c r="L690" i="10"/>
  <c r="M690" i="10" s="1"/>
  <c r="Y756" i="10" s="1"/>
  <c r="L686" i="10"/>
  <c r="M686" i="10" s="1"/>
  <c r="Y752" i="10" s="1"/>
  <c r="L682" i="10"/>
  <c r="L678" i="10"/>
  <c r="L674" i="10"/>
  <c r="M674" i="10" s="1"/>
  <c r="Y740" i="10" s="1"/>
  <c r="L670" i="10"/>
  <c r="M670" i="10" s="1"/>
  <c r="Y736" i="10" s="1"/>
  <c r="L709" i="10"/>
  <c r="L708" i="10"/>
  <c r="L707" i="10"/>
  <c r="M707" i="10" s="1"/>
  <c r="Y773" i="10" s="1"/>
  <c r="L693" i="10"/>
  <c r="M693" i="10" s="1"/>
  <c r="Y759" i="10" s="1"/>
  <c r="L692" i="10"/>
  <c r="L691" i="10"/>
  <c r="L677" i="10"/>
  <c r="M677" i="10" s="1"/>
  <c r="Y743" i="10" s="1"/>
  <c r="L676" i="10"/>
  <c r="M676" i="10" s="1"/>
  <c r="Y742" i="10" s="1"/>
  <c r="L675" i="10"/>
  <c r="L716" i="10"/>
  <c r="L705" i="10"/>
  <c r="L704" i="10"/>
  <c r="L703" i="10"/>
  <c r="L689" i="10"/>
  <c r="L697" i="10"/>
  <c r="M697" i="10" s="1"/>
  <c r="Y763" i="10" s="1"/>
  <c r="L696" i="10"/>
  <c r="M696" i="10" s="1"/>
  <c r="Y762" i="10" s="1"/>
  <c r="L695" i="10"/>
  <c r="L687" i="10"/>
  <c r="L680" i="10"/>
  <c r="M680" i="10" s="1"/>
  <c r="Y746" i="10" s="1"/>
  <c r="L669" i="10"/>
  <c r="L711" i="10"/>
  <c r="L688" i="10"/>
  <c r="L681" i="10"/>
  <c r="M681" i="10" s="1"/>
  <c r="Y747" i="10" s="1"/>
  <c r="L679" i="10"/>
  <c r="M679" i="10" s="1"/>
  <c r="Y745" i="10" s="1"/>
  <c r="L668" i="10"/>
  <c r="L683" i="10"/>
  <c r="L685" i="10"/>
  <c r="L672" i="10"/>
  <c r="M672" i="10" s="1"/>
  <c r="Y738" i="10" s="1"/>
  <c r="L712" i="10"/>
  <c r="L700" i="10"/>
  <c r="L673" i="10"/>
  <c r="L699" i="10"/>
  <c r="L671" i="10"/>
  <c r="L701" i="10"/>
  <c r="L684" i="10"/>
  <c r="M684" i="10" s="1"/>
  <c r="Y750" i="10" s="1"/>
  <c r="K712" i="10"/>
  <c r="K713" i="10"/>
  <c r="K709" i="10"/>
  <c r="K705" i="10"/>
  <c r="K701" i="10"/>
  <c r="K697" i="10"/>
  <c r="K693" i="10"/>
  <c r="K689" i="10"/>
  <c r="K685" i="10"/>
  <c r="K681" i="10"/>
  <c r="K677" i="10"/>
  <c r="K673" i="10"/>
  <c r="K669" i="10"/>
  <c r="K711" i="10"/>
  <c r="K710" i="10"/>
  <c r="K696" i="10"/>
  <c r="K695" i="10"/>
  <c r="K694" i="10"/>
  <c r="K680" i="10"/>
  <c r="K679" i="10"/>
  <c r="K678" i="10"/>
  <c r="K708" i="10"/>
  <c r="K707" i="10"/>
  <c r="K706" i="10"/>
  <c r="K692" i="10"/>
  <c r="K691" i="10"/>
  <c r="K690" i="10"/>
  <c r="K700" i="10"/>
  <c r="K699" i="10"/>
  <c r="K698" i="10"/>
  <c r="K684" i="10"/>
  <c r="K682" i="10"/>
  <c r="K671" i="10"/>
  <c r="K683" i="10"/>
  <c r="K672" i="10"/>
  <c r="K670" i="10"/>
  <c r="K716" i="10"/>
  <c r="K687" i="10"/>
  <c r="K674" i="10"/>
  <c r="K676" i="10"/>
  <c r="K704" i="10"/>
  <c r="K686" i="10"/>
  <c r="K668" i="10"/>
  <c r="K702" i="10"/>
  <c r="K703" i="10"/>
  <c r="K688" i="10"/>
  <c r="K675" i="10"/>
  <c r="E23" i="9"/>
  <c r="C215" i="9"/>
  <c r="F87" i="9"/>
  <c r="C119" i="9"/>
  <c r="E183" i="9"/>
  <c r="F215" i="9"/>
  <c r="K715" i="1"/>
  <c r="D87" i="9"/>
  <c r="M669" i="1"/>
  <c r="D23" i="9" s="1"/>
  <c r="I119" i="9"/>
  <c r="D151" i="9"/>
  <c r="H87" i="9"/>
  <c r="D183" i="9"/>
  <c r="E119" i="9"/>
  <c r="E55" i="9"/>
  <c r="E87" i="9"/>
  <c r="H55" i="9"/>
  <c r="H119" i="9"/>
  <c r="H151" i="9"/>
  <c r="H23" i="9"/>
  <c r="C87" i="9"/>
  <c r="F151" i="9"/>
  <c r="G183" i="9"/>
  <c r="C55" i="9"/>
  <c r="D215" i="9"/>
  <c r="E151" i="9"/>
  <c r="I151" i="9"/>
  <c r="G23" i="9"/>
  <c r="I23" i="9"/>
  <c r="H183" i="9"/>
  <c r="I87" i="9"/>
  <c r="C23" i="9"/>
  <c r="C183" i="9"/>
  <c r="G151" i="9"/>
  <c r="F23" i="9"/>
  <c r="G87" i="9"/>
  <c r="E215" i="9"/>
  <c r="D55" i="9"/>
  <c r="M699" i="10" l="1"/>
  <c r="Y765" i="10" s="1"/>
  <c r="M669" i="10"/>
  <c r="Y735" i="10" s="1"/>
  <c r="M704" i="10"/>
  <c r="Y770" i="10" s="1"/>
  <c r="M673" i="10"/>
  <c r="Y739" i="10" s="1"/>
  <c r="M706" i="10"/>
  <c r="Y772" i="10" s="1"/>
  <c r="K715" i="10"/>
  <c r="M701" i="10"/>
  <c r="Y767" i="10" s="1"/>
  <c r="M700" i="10"/>
  <c r="Y766" i="10" s="1"/>
  <c r="M683" i="10"/>
  <c r="Y749" i="10" s="1"/>
  <c r="M688" i="10"/>
  <c r="Y754" i="10" s="1"/>
  <c r="M687" i="10"/>
  <c r="Y753" i="10" s="1"/>
  <c r="M689" i="10"/>
  <c r="Y755" i="10" s="1"/>
  <c r="M691" i="10"/>
  <c r="Y757" i="10" s="1"/>
  <c r="M708" i="10"/>
  <c r="Y774" i="10" s="1"/>
  <c r="M678" i="10"/>
  <c r="Y744" i="10" s="1"/>
  <c r="M694" i="10"/>
  <c r="Y760" i="10" s="1"/>
  <c r="M710" i="10"/>
  <c r="Y776" i="10" s="1"/>
  <c r="M685" i="10"/>
  <c r="Y751" i="10" s="1"/>
  <c r="M705" i="10"/>
  <c r="Y771" i="10" s="1"/>
  <c r="M671" i="10"/>
  <c r="Y737" i="10" s="1"/>
  <c r="M712" i="10"/>
  <c r="Y778" i="10" s="1"/>
  <c r="L715" i="10"/>
  <c r="M668" i="10"/>
  <c r="M711" i="10"/>
  <c r="Y777" i="10" s="1"/>
  <c r="M695" i="10"/>
  <c r="Y761" i="10" s="1"/>
  <c r="M703" i="10"/>
  <c r="Y769" i="10" s="1"/>
  <c r="M675" i="10"/>
  <c r="Y741" i="10" s="1"/>
  <c r="M692" i="10"/>
  <c r="Y758" i="10" s="1"/>
  <c r="M709" i="10"/>
  <c r="Y775" i="10" s="1"/>
  <c r="M682" i="10"/>
  <c r="Y748" i="10" s="1"/>
  <c r="M698" i="10"/>
  <c r="Y764" i="10" s="1"/>
  <c r="M713" i="10"/>
  <c r="Y779" i="10" s="1"/>
  <c r="M715" i="1"/>
  <c r="M715" i="10" l="1"/>
  <c r="Y734" i="10"/>
  <c r="Y815" i="10" s="1"/>
</calcChain>
</file>

<file path=xl/sharedStrings.xml><?xml version="1.0" encoding="utf-8"?>
<sst xmlns="http://schemas.openxmlformats.org/spreadsheetml/2006/main" count="4668" uniqueCount="1278">
  <si>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</si>
  <si>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</si>
  <si>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</si>
  <si>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</si>
  <si>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</si>
  <si>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</si>
  <si>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</si>
  <si>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</si>
  <si>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</si>
  <si>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</si>
  <si>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</si>
  <si>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</si>
  <si>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</si>
  <si>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</si>
  <si>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</si>
  <si>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</si>
  <si>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</si>
  <si>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</si>
  <si>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</si>
  <si>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</si>
  <si>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</si>
  <si>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</si>
  <si>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</si>
  <si>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</si>
  <si>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</si>
  <si>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</si>
  <si>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</si>
  <si>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</si>
  <si>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</si>
  <si>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</si>
  <si>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</si>
  <si>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</si>
  <si>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</si>
  <si>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</si>
  <si>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</si>
  <si>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</si>
  <si>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</si>
  <si>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</si>
  <si>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</si>
  <si>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</si>
  <si>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</si>
  <si>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</si>
  <si>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</si>
  <si>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</si>
  <si>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</si>
  <si>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</si>
  <si>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</si>
  <si>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</si>
  <si>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</si>
  <si>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</si>
  <si>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</si>
  <si>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</si>
  <si>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</si>
  <si>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</si>
  <si>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</si>
  <si>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</si>
  <si>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</si>
  <si>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</si>
  <si>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</si>
  <si>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</si>
  <si>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</si>
  <si>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</si>
  <si>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</si>
  <si>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</si>
  <si>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</si>
  <si>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</si>
  <si>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</si>
  <si>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</si>
  <si>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</si>
  <si>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</si>
  <si>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</si>
  <si>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</si>
  <si>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</si>
  <si>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</si>
  <si>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</si>
  <si>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</si>
  <si>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</si>
  <si>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</si>
  <si>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</si>
  <si>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</si>
  <si>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</si>
  <si>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</si>
  <si>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</si>
  <si>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</si>
  <si>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</si>
  <si>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</si>
  <si>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</si>
  <si>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</si>
  <si>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</si>
  <si>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</si>
  <si>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</si>
  <si>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</si>
  <si>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</si>
  <si>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</si>
  <si>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</si>
  <si>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</si>
  <si>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</si>
  <si>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</si>
  <si>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</si>
  <si>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</si>
  <si>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</si>
  <si>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</si>
  <si>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</si>
  <si>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</si>
  <si>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</si>
  <si>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</si>
  <si>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</si>
  <si>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</si>
  <si>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</si>
  <si>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</si>
  <si>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</si>
  <si>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</si>
  <si>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</si>
  <si>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</si>
  <si>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</si>
  <si>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</si>
  <si>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</si>
  <si>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</si>
  <si>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</si>
  <si>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</si>
  <si>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</si>
  <si>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</si>
  <si>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</si>
  <si>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</si>
  <si>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</si>
  <si>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</si>
  <si>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</si>
  <si>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</si>
  <si>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</si>
  <si>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</si>
  <si>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</si>
  <si>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</si>
  <si>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</si>
  <si>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</si>
  <si>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</si>
  <si>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</si>
  <si>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</si>
  <si>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</si>
  <si>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</si>
  <si>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</si>
  <si>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</si>
  <si>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</si>
  <si>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</si>
  <si>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</si>
  <si>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</si>
  <si>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</si>
  <si>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</si>
  <si>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</si>
  <si>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</si>
  <si>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</si>
  <si>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</si>
  <si>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</si>
  <si>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</si>
  <si>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</si>
  <si>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</si>
  <si>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</si>
  <si>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</si>
  <si>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</si>
  <si>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</si>
  <si>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</si>
  <si>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</si>
  <si>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</si>
  <si>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</si>
  <si>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</si>
  <si>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</si>
  <si>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</si>
  <si>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</si>
  <si>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</si>
  <si>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</si>
  <si>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</si>
  <si>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</si>
  <si>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</si>
  <si>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</si>
  <si>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</si>
  <si>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</si>
  <si>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</si>
  <si>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</si>
  <si>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</si>
  <si>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</si>
  <si>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</si>
  <si>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</si>
  <si>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</si>
  <si>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</si>
  <si>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</si>
  <si>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</si>
  <si>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</si>
  <si>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</si>
  <si>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</si>
  <si>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</si>
  <si>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</si>
  <si>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</si>
  <si>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</si>
  <si>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</si>
  <si>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</si>
  <si>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</si>
  <si>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</si>
  <si>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</si>
  <si>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</si>
  <si>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</si>
  <si>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</si>
  <si>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</si>
  <si>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</si>
  <si>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</si>
  <si>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</si>
  <si>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</si>
  <si>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</si>
  <si>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</si>
  <si>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</si>
  <si>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</si>
  <si>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</si>
  <si>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</si>
  <si>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</si>
  <si>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</si>
  <si>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</si>
  <si>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</si>
  <si>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</si>
  <si>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</si>
  <si>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</si>
  <si>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</si>
  <si>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</si>
  <si>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</si>
  <si>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</si>
  <si>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</si>
  <si>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</si>
  <si>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</si>
  <si>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</si>
  <si>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</si>
  <si>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</si>
  <si>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</si>
  <si>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</si>
  <si>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</si>
  <si>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</si>
  <si>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</si>
  <si>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</si>
  <si>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</si>
  <si>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</si>
  <si>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</si>
  <si>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</si>
  <si>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</si>
  <si>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</si>
  <si>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</si>
  <si>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</si>
  <si>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</si>
  <si>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</si>
  <si>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</si>
  <si>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</si>
  <si>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</si>
  <si>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</si>
  <si>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</si>
  <si>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</si>
  <si>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</si>
  <si>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</si>
  <si>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</si>
  <si>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</si>
  <si>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</si>
  <si>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</si>
  <si>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</si>
  <si>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</si>
  <si>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</si>
  <si>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</si>
  <si>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</si>
  <si>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</si>
  <si>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</si>
  <si>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</si>
  <si>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</si>
  <si>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</si>
  <si>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</si>
  <si>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</si>
  <si>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</si>
  <si>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</si>
  <si>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</si>
  <si>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</si>
  <si>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</si>
  <si>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</si>
  <si>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</si>
  <si>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</si>
  <si>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</si>
  <si>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</si>
  <si>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</si>
  <si>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</si>
  <si>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</si>
  <si>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</si>
  <si>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</si>
  <si>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</si>
  <si>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</si>
  <si>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</si>
  <si>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</si>
  <si>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</si>
  <si>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</si>
  <si>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</si>
  <si>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</si>
  <si>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</si>
  <si>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</si>
  <si>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</si>
  <si>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</si>
  <si>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</si>
  <si>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</si>
  <si>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</si>
  <si>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</si>
  <si>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</si>
  <si>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</si>
  <si>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</si>
  <si>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</si>
  <si>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</si>
  <si>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</si>
  <si>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</si>
  <si>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</si>
  <si>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</si>
  <si>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</si>
  <si>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</si>
  <si>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</si>
  <si>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</si>
  <si>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</si>
  <si>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</si>
  <si>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</si>
  <si>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</si>
  <si>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</si>
  <si>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</si>
  <si>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</si>
  <si>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</si>
  <si>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</si>
  <si>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</si>
  <si>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</si>
  <si>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</si>
  <si>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</si>
  <si>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</si>
  <si>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</si>
  <si>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</si>
  <si>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</si>
  <si>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</si>
  <si>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</si>
  <si>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</si>
  <si>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</si>
  <si>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</si>
  <si>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</si>
  <si>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</si>
  <si>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</si>
  <si>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</si>
  <si>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</si>
  <si>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</si>
  <si>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</si>
  <si>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</si>
  <si>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</si>
  <si>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</si>
  <si>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</si>
  <si>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</si>
  <si>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</si>
  <si>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</si>
  <si>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</si>
  <si>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</si>
  <si>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</si>
  <si>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</si>
  <si>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</si>
  <si>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</si>
  <si>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</si>
  <si>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</si>
  <si>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</si>
  <si>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</si>
  <si>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</si>
  <si>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</si>
  <si>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</si>
  <si>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</si>
  <si>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</si>
  <si>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</si>
  <si>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</si>
  <si>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</si>
  <si>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</si>
  <si>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</si>
  <si>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</si>
  <si>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</si>
  <si>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</si>
  <si>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</si>
  <si>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</si>
  <si>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</si>
  <si>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</si>
  <si>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</si>
  <si>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</si>
  <si>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</si>
  <si>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</si>
  <si>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</si>
  <si>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</si>
  <si>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</si>
  <si>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</si>
  <si>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</si>
  <si>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</si>
  <si>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</si>
  <si>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</si>
  <si>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</si>
  <si>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</si>
  <si>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</si>
  <si>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</si>
  <si>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</si>
  <si>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</si>
  <si>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</si>
  <si>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</si>
  <si>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</si>
  <si>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</si>
  <si>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</si>
  <si>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</si>
  <si>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</si>
  <si>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</si>
  <si>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</si>
  <si>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</si>
  <si>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</si>
  <si>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</si>
  <si>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</si>
  <si>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</si>
  <si>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</si>
  <si>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</si>
  <si>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</si>
  <si>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</si>
  <si>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</si>
  <si>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</si>
  <si>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</si>
  <si>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</si>
  <si>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</si>
  <si>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</si>
  <si>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</si>
  <si>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</si>
  <si>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</si>
  <si>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</si>
  <si>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</si>
  <si>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</si>
  <si>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</si>
  <si>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</si>
  <si>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</si>
  <si>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</si>
  <si>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</si>
  <si>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</si>
  <si>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</si>
  <si>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</si>
  <si>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</si>
  <si>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</si>
  <si>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</si>
  <si>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</si>
  <si>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</si>
  <si>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</si>
  <si>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</si>
  <si>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</si>
  <si>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</si>
  <si>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</si>
  <si>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</si>
  <si>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</si>
  <si>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</si>
  <si>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</si>
  <si>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</si>
  <si>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</si>
  <si>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</si>
  <si>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</si>
  <si>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</si>
  <si>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</si>
  <si>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</si>
  <si>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</si>
  <si>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</si>
  <si>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</si>
  <si>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</si>
  <si>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</si>
  <si>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</si>
  <si>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</si>
  <si>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</si>
  <si>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</si>
  <si>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</si>
  <si>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</si>
  <si>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</si>
  <si>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</si>
  <si>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</si>
  <si>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</si>
  <si>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</si>
  <si>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</si>
  <si>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</si>
  <si>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</si>
  <si>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</si>
  <si>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</si>
  <si>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</si>
  <si>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</si>
  <si>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</si>
  <si>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</si>
  <si>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</si>
  <si>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</si>
  <si>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</si>
  <si>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</si>
  <si>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</si>
  <si>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</si>
  <si>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</si>
  <si>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</si>
  <si>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</si>
  <si>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</si>
  <si>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</si>
  <si>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</si>
  <si>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</si>
  <si>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</si>
  <si>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</si>
  <si>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</si>
  <si>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</si>
  <si>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</si>
  <si>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</si>
  <si>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</si>
  <si>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</si>
  <si>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</si>
  <si>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</si>
  <si>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</si>
  <si>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</si>
  <si>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</si>
  <si>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</si>
  <si>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</si>
  <si>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</si>
  <si>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</si>
  <si>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</si>
  <si>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</si>
  <si>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</si>
  <si>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</si>
  <si>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</si>
  <si>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</si>
  <si>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</si>
  <si>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</si>
  <si>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</si>
  <si>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</si>
  <si>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</si>
  <si>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</si>
  <si>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</si>
  <si>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</si>
  <si>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</si>
  <si>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</si>
  <si>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</si>
  <si>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</si>
  <si>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</si>
  <si>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</si>
  <si>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</si>
  <si>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</si>
  <si>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</si>
  <si>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</si>
  <si>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</si>
  <si>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</si>
  <si>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</si>
  <si>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</si>
  <si>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</si>
  <si>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</si>
  <si>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</si>
  <si>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</si>
  <si>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</si>
  <si>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</si>
  <si>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</si>
  <si>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</si>
  <si>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</si>
  <si>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</si>
  <si>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</si>
  <si>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</si>
  <si>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</si>
  <si>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</si>
  <si>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</si>
  <si>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</si>
  <si>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</si>
  <si>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</si>
  <si>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</si>
  <si>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</si>
  <si>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</si>
  <si>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</si>
  <si>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</si>
  <si>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</si>
  <si>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</si>
  <si>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</si>
  <si>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</si>
  <si>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</si>
  <si>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</si>
  <si>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</si>
  <si>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</si>
  <si>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</si>
  <si>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</si>
  <si>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</si>
  <si>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</si>
  <si>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</si>
  <si>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</si>
  <si>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</si>
  <si>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</si>
  <si>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</si>
  <si>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</si>
  <si>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</si>
  <si>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</si>
  <si>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</si>
  <si>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</si>
  <si>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</si>
  <si>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</si>
  <si>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</si>
  <si>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</si>
  <si>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</si>
  <si>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</si>
  <si>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</si>
  <si>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</si>
  <si>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</si>
  <si>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</si>
  <si>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</si>
  <si>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</si>
  <si>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</si>
  <si>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</si>
  <si>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</si>
  <si>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</si>
  <si>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</si>
  <si>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</si>
  <si>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</si>
  <si>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</si>
  <si>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</si>
  <si>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</si>
  <si>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</si>
  <si>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</si>
  <si>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</si>
  <si>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</si>
  <si>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</si>
  <si>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</si>
  <si>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</si>
  <si>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</si>
  <si>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</si>
  <si>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</si>
  <si>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</si>
  <si>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</si>
  <si>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</si>
  <si>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</si>
  <si>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</si>
  <si>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</si>
  <si>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</si>
  <si>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</si>
  <si>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</si>
  <si>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</si>
  <si>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</si>
  <si>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</si>
  <si>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</si>
  <si>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</si>
  <si>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</si>
  <si>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</si>
  <si>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</si>
  <si>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</si>
  <si>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</si>
  <si>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</si>
  <si>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</si>
  <si>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</si>
  <si>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</si>
  <si>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</si>
  <si>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</si>
  <si>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</si>
  <si>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</si>
  <si>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</si>
  <si>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</si>
  <si>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</si>
  <si>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</si>
  <si>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</si>
  <si>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</si>
  <si>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</si>
  <si>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</si>
  <si>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</si>
  <si>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</si>
  <si>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</si>
  <si>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</si>
  <si>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</si>
  <si>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</si>
  <si>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</si>
  <si>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</si>
  <si>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</si>
  <si>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</si>
  <si>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</si>
  <si>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</si>
  <si>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</si>
  <si>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</si>
  <si>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</si>
  <si>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</si>
  <si>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</si>
  <si>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</si>
  <si>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</si>
  <si>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</si>
  <si>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</si>
  <si>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</si>
  <si>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</si>
  <si>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</si>
  <si>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</si>
  <si>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</si>
  <si>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</si>
  <si>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</si>
  <si>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</si>
  <si>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</si>
  <si>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</si>
  <si>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</si>
  <si>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</si>
  <si>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</si>
  <si>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</si>
  <si>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</si>
  <si>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</si>
  <si>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</si>
  <si>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</si>
  <si>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</si>
  <si>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</si>
  <si>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</si>
  <si>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</si>
  <si>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</si>
  <si>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</si>
  <si>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</si>
  <si>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</si>
  <si>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</si>
  <si>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</si>
  <si>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</si>
  <si>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</si>
  <si>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</si>
  <si>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</si>
  <si>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</si>
  <si>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</si>
  <si>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</si>
  <si>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</si>
  <si>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</si>
  <si>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</si>
  <si>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</si>
  <si>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</si>
  <si>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</si>
  <si>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</si>
  <si>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</si>
  <si>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</si>
  <si>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</si>
  <si>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</si>
  <si>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</si>
  <si>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</si>
  <si>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</si>
  <si>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</si>
  <si>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</si>
  <si>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</si>
  <si>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</si>
  <si>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</si>
  <si>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</si>
  <si>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</si>
  <si>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</si>
  <si>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</si>
  <si>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</si>
  <si>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</si>
  <si>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</si>
  <si>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</si>
  <si>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</si>
  <si>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</si>
  <si>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</si>
  <si>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</si>
  <si>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</si>
  <si>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</si>
  <si>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</si>
  <si>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</si>
  <si>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</si>
  <si>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</si>
  <si>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</si>
  <si>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</si>
  <si>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</si>
  <si>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</si>
  <si>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</si>
  <si>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</si>
  <si>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</si>
  <si>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</si>
  <si>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</si>
  <si>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</si>
  <si>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</si>
  <si>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</si>
  <si>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</si>
  <si>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</si>
  <si>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</si>
  <si>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</si>
  <si>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</si>
  <si>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</si>
  <si>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</si>
  <si>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</si>
  <si>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</si>
  <si>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</si>
  <si>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</si>
  <si>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</si>
  <si>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</si>
  <si>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</si>
  <si>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</si>
  <si>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</si>
  <si>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</si>
  <si>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</si>
  <si>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</si>
  <si>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</si>
  <si>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</si>
  <si>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</si>
  <si>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</si>
  <si>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</si>
  <si>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</si>
  <si>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</si>
  <si>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</si>
  <si>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</si>
  <si>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</si>
  <si>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</si>
  <si>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</si>
  <si>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</si>
  <si>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</si>
  <si>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</si>
  <si>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</si>
  <si>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</si>
  <si>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</si>
  <si>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</si>
  <si>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</si>
  <si>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</si>
  <si>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</si>
  <si>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</si>
  <si>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</si>
  <si>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</si>
  <si>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</si>
  <si>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</si>
  <si>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</si>
  <si>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</si>
  <si>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</si>
  <si>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</si>
  <si>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</si>
  <si>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</si>
  <si>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</si>
  <si>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</si>
  <si>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</si>
  <si>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</si>
  <si>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</si>
  <si>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</si>
  <si>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</si>
  <si>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</si>
  <si>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</si>
  <si>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</si>
  <si>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</si>
  <si>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</si>
  <si>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</si>
  <si>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</si>
  <si>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</si>
  <si>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</si>
  <si>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</si>
  <si>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</si>
  <si>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</si>
  <si>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</si>
  <si>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</si>
  <si>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</si>
  <si>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</si>
  <si>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</si>
  <si>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</si>
  <si>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</si>
  <si>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</si>
  <si>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</si>
  <si>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</si>
  <si>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</si>
  <si>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</si>
  <si>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</si>
  <si>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</si>
  <si>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</si>
  <si>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</si>
  <si>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</si>
  <si>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</si>
  <si>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</si>
  <si>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</si>
  <si>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</si>
  <si>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</si>
  <si>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</si>
  <si>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</si>
  <si>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</si>
  <si>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</si>
  <si>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</si>
  <si>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</si>
  <si>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</si>
  <si>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</si>
  <si>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</si>
  <si>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</si>
  <si>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</si>
  <si>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</si>
  <si>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</si>
  <si>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</si>
  <si>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</si>
  <si>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</si>
  <si>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</si>
  <si>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</si>
  <si>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</si>
  <si>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</si>
  <si>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</si>
  <si>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</si>
  <si>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</si>
  <si>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</si>
  <si>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</si>
  <si>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</si>
  <si>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</si>
  <si>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</si>
  <si>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</si>
  <si>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</si>
  <si>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</si>
  <si>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</si>
  <si>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</si>
  <si>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</si>
  <si>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</si>
  <si>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</si>
  <si>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</si>
  <si>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</si>
  <si>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</si>
  <si>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</si>
  <si>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</si>
  <si>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</si>
  <si>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</si>
  <si>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</si>
  <si>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</si>
  <si>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</si>
  <si>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</si>
  <si>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</si>
  <si>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</si>
  <si>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</si>
  <si>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</si>
  <si>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</si>
  <si>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</si>
  <si>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</si>
  <si>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</si>
  <si>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</si>
  <si>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</si>
  <si>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</si>
  <si>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</si>
  <si>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</si>
  <si>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</si>
  <si>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</si>
  <si>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</si>
  <si>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</si>
  <si>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</si>
  <si>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</si>
  <si>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</si>
  <si>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</si>
  <si>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</si>
  <si>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</si>
  <si>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</si>
  <si>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</si>
  <si>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</si>
  <si>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</si>
  <si>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</si>
  <si>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</si>
  <si>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</si>
  <si>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</si>
  <si>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</si>
  <si>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</si>
  <si>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</si>
  <si>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</si>
  <si>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</si>
  <si>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</si>
  <si>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</si>
  <si>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</si>
  <si>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</si>
  <si>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</si>
  <si>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</si>
  <si>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</si>
  <si>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</si>
  <si>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</si>
  <si>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</si>
  <si>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</si>
  <si>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</si>
  <si>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</si>
  <si>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</si>
  <si>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</si>
  <si>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</si>
  <si>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</si>
  <si>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</si>
  <si>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</si>
  <si>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</si>
  <si>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</si>
  <si>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</si>
  <si>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</si>
  <si>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</si>
  <si>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</si>
  <si>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</si>
  <si>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</si>
  <si>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</si>
  <si>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</si>
  <si>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</si>
  <si>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</si>
  <si>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</si>
  <si>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</si>
  <si>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</si>
  <si>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</si>
  <si>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</si>
  <si>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</si>
  <si>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</si>
  <si>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</si>
  <si>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</si>
  <si>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</si>
  <si>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</si>
  <si>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</si>
  <si>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</si>
  <si>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</si>
  <si>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</si>
  <si>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</si>
  <si>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</si>
  <si>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</si>
  <si>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</si>
  <si>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</si>
  <si>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</si>
  <si>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</si>
  <si>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</si>
  <si>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</si>
  <si>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</si>
  <si>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</si>
  <si>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</si>
  <si>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</si>
  <si>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</si>
  <si>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</si>
  <si>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</si>
  <si>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</si>
  <si>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</si>
  <si>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</si>
  <si>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</si>
  <si>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</si>
  <si>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</si>
  <si>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</si>
  <si>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</si>
  <si>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</si>
  <si>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</si>
  <si>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</si>
  <si>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</si>
  <si>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</si>
  <si>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</si>
  <si>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</si>
  <si>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</si>
  <si>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</si>
  <si>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</si>
  <si>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</si>
  <si>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</si>
  <si>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</si>
  <si>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</si>
  <si>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</si>
  <si>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</si>
  <si>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</si>
  <si>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</si>
  <si>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</si>
  <si>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</si>
  <si>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</si>
  <si>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</si>
  <si>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</si>
  <si>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</si>
  <si>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</si>
  <si>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</si>
  <si>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</si>
  <si>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</si>
  <si>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</si>
  <si>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</si>
  <si>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</si>
  <si>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</si>
  <si>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</si>
  <si>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</si>
  <si>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</si>
  <si>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</si>
  <si>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</si>
  <si>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</si>
  <si>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</si>
  <si>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</si>
  <si>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</si>
  <si>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</si>
  <si>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</si>
  <si>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</si>
  <si>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</si>
  <si>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</si>
  <si>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</si>
  <si>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</si>
  <si>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</si>
  <si>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</si>
  <si>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</si>
  <si>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</si>
  <si>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</si>
  <si>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</si>
  <si>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</si>
  <si>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</si>
  <si>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</si>
  <si>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</si>
  <si>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</si>
  <si>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</si>
  <si>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</si>
  <si>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</si>
  <si>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</si>
  <si>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</si>
  <si>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</si>
  <si>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</si>
  <si>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</si>
  <si>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</si>
  <si>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</si>
  <si>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</si>
  <si>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</si>
  <si>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</si>
  <si>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</si>
  <si>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</si>
  <si>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</si>
  <si>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</si>
  <si>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</si>
  <si>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</si>
  <si>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</si>
  <si>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</si>
  <si>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</si>
  <si>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</si>
  <si>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</si>
  <si>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</si>
  <si>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</si>
  <si>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</si>
  <si>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</si>
  <si>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</si>
  <si>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</si>
  <si>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</si>
  <si>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</si>
  <si>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</si>
  <si>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</si>
  <si>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</si>
  <si>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</si>
  <si>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</si>
  <si>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</si>
  <si>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</si>
  <si>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</si>
  <si>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</si>
  <si>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</si>
  <si>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</si>
  <si>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</si>
  <si>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</si>
  <si>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</si>
  <si>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</si>
  <si>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</si>
  <si>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</si>
  <si>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</si>
  <si>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</si>
  <si>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</si>
  <si>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</si>
  <si>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</si>
  <si>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</si>
  <si>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</si>
  <si>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</si>
  <si>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</si>
  <si>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</si>
  <si>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</si>
  <si>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</si>
  <si>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</si>
  <si>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</si>
  <si>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</si>
  <si>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</si>
  <si>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</si>
  <si>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</si>
  <si>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</si>
  <si>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</si>
  <si>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</si>
  <si>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</si>
  <si>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</si>
  <si>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</si>
  <si>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</si>
  <si>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</si>
  <si>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</si>
  <si>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</si>
  <si>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</si>
  <si>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</si>
  <si>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</si>
  <si>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</si>
  <si>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</si>
  <si>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</si>
  <si>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</si>
  <si>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</si>
  <si>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</si>
  <si>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</si>
  <si>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</si>
  <si>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</si>
  <si>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</si>
  <si>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</si>
  <si>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</si>
  <si>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</si>
  <si>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</si>
  <si>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</si>
  <si>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</si>
  <si>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</si>
  <si>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</si>
  <si>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</si>
  <si>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</si>
  <si>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</si>
  <si>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</si>
  <si>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</si>
  <si>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</si>
  <si>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</si>
  <si>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</si>
  <si>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</si>
  <si>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</si>
  <si>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</si>
  <si>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</si>
  <si>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</si>
  <si>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</si>
  <si>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</si>
  <si>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</si>
  <si>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</si>
  <si>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</si>
  <si>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</si>
  <si>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</si>
  <si>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</si>
  <si>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</si>
  <si>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</si>
  <si>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</si>
  <si>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</si>
  <si>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</si>
  <si>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</si>
  <si>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</si>
  <si>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</si>
  <si>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</si>
  <si>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</si>
  <si>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</si>
  <si>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</si>
  <si>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</si>
  <si>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</si>
  <si>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</si>
  <si>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</si>
  <si>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</si>
  <si>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</si>
  <si>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</si>
  <si>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</si>
  <si>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</si>
  <si>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</si>
  <si>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</si>
  <si>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</si>
  <si>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</si>
  <si>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</si>
  <si>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</si>
  <si>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</si>
  <si>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</si>
  <si>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</si>
  <si>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</si>
  <si>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</si>
  <si>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</si>
  <si>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</si>
  <si>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</si>
  <si>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</si>
  <si>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</si>
  <si>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</si>
  <si>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</si>
  <si>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</si>
  <si>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</si>
  <si>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</si>
  <si>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</si>
  <si>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</si>
  <si>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</si>
  <si>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</si>
  <si>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</si>
  <si>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</si>
  <si>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</si>
  <si>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</si>
  <si>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</si>
  <si>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</si>
  <si>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</si>
  <si>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</si>
  <si>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</si>
  <si>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</si>
  <si>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</si>
  <si>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</si>
  <si>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</si>
  <si>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</si>
  <si>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</si>
  <si>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</si>
  <si>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</si>
  <si>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</si>
  <si>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</si>
  <si>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</si>
  <si>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</si>
  <si>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</si>
  <si>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</si>
  <si>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</si>
  <si>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</si>
  <si>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</si>
  <si>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</si>
  <si>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</si>
  <si>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</si>
  <si>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</si>
  <si>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</si>
  <si>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</si>
  <si>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</si>
  <si>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</si>
  <si>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</si>
  <si>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</si>
  <si>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</si>
  <si>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</si>
  <si>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</si>
  <si>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</si>
  <si>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</si>
  <si>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</si>
  <si>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</si>
  <si>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</si>
  <si>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210</t>
  </si>
  <si>
    <t>Swedish Issaquah</t>
  </si>
  <si>
    <t>751 NE Blakely Drive</t>
  </si>
  <si>
    <t>Issaquah, WA 98029</t>
  </si>
  <si>
    <t>King</t>
  </si>
  <si>
    <t>Rayburn Lewis</t>
  </si>
  <si>
    <t>Pam Gallagher-Felt</t>
  </si>
  <si>
    <t>Michael Hart M.D.</t>
  </si>
  <si>
    <t>425-313-4000</t>
  </si>
  <si>
    <t>12/31/2018</t>
  </si>
  <si>
    <t>Jeff Treasure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</si>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</sst>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37" fontId="7" fillId="0" borderId="0"/>
    <xf numFmtId="0" fontId="6" fillId="0" borderId="0"/>
    <xf numFmtId="37" fontId="15" fillId="0" borderId="0"/>
    <xf numFmtId="37" fontId="15" fillId="0" borderId="0"/>
    <xf numFmtId="37" fontId="15" fillId="0" borderId="0"/>
    <xf numFmtId="43" fontId="2" fillId="0" borderId="0" applyFont="0" applyFill="0" applyBorder="0" applyAlignment="0" applyProtection="0"/>
    <xf numFmtId="37" fontId="7" fillId="0" borderId="0"/>
    <xf numFmtId="0" fontId="1" fillId="0" borderId="0"/>
  </cellStyleXfs>
  <cellXfs count="287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3" borderId="0" xfId="0" applyFont="1" applyFill="1" applyAlignment="1" applyProtection="1">
      <alignment horizontal="center" vertical="center"/>
    </xf>
  </cellXfs>
  <cellStyles count="13">
    <cellStyle name="Comma" xfId="1" builtinId="3"/>
    <cellStyle name="Comma 10" xfId="10"/>
    <cellStyle name="Hyperlink" xfId="2" builtinId="8"/>
    <cellStyle name="Normal" xfId="0" builtinId="0"/>
    <cellStyle name="Normal 10 2 3" xfId="5"/>
    <cellStyle name="Normal 11" xfId="11"/>
    <cellStyle name="Normal 2" xfId="7"/>
    <cellStyle name="Normal 2 3" xfId="8"/>
    <cellStyle name="Normal 3" xfId="12"/>
    <cellStyle name="Normal 5" xfId="4"/>
    <cellStyle name="Normal 6" xfId="6"/>
    <cellStyle name="Normal 9" xfId="9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9519803.8000000026</v>
      </c>
      <c r="C48" s="245">
        <f>ROUND(((B48/CE61)*C61),0)</f>
        <v>856209</v>
      </c>
      <c r="D48" s="245">
        <f>ROUND(((B48/CE61)*D61),0)</f>
        <v>0</v>
      </c>
      <c r="E48" s="195">
        <f>ROUND(((B48/CE61)*E61),0)</f>
        <v>1667873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212015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579542</v>
      </c>
      <c r="P48" s="195">
        <f>ROUND(((B48/CE61)*P61),0)</f>
        <v>942445</v>
      </c>
      <c r="Q48" s="195">
        <f>ROUND(((B48/CE61)*Q61),0)</f>
        <v>418995</v>
      </c>
      <c r="R48" s="195">
        <f>ROUND(((B48/CE61)*R61),0)</f>
        <v>43942</v>
      </c>
      <c r="S48" s="195">
        <f>ROUND(((B48/CE61)*S61),0)</f>
        <v>159354</v>
      </c>
      <c r="T48" s="195">
        <f>ROUND(((B48/CE61)*T61),0)</f>
        <v>66281</v>
      </c>
      <c r="U48" s="195">
        <f>ROUND(((B48/CE61)*U61),0)</f>
        <v>39094</v>
      </c>
      <c r="V48" s="195">
        <f>ROUND(((B48/CE61)*V61),0)</f>
        <v>355819</v>
      </c>
      <c r="W48" s="195">
        <f>ROUND(((B48/CE61)*W61),0)</f>
        <v>116200</v>
      </c>
      <c r="X48" s="195">
        <f>ROUND(((B48/CE61)*X61),0)</f>
        <v>278832</v>
      </c>
      <c r="Y48" s="195">
        <f>ROUND(((B48/CE61)*Y61),0)</f>
        <v>429094</v>
      </c>
      <c r="Z48" s="195">
        <f>ROUND(((B48/CE61)*Z61),0)</f>
        <v>0</v>
      </c>
      <c r="AA48" s="195">
        <f>ROUND(((B48/CE61)*AA61),0)</f>
        <v>25573</v>
      </c>
      <c r="AB48" s="195">
        <f>ROUND(((B48/CE61)*AB61),0)</f>
        <v>327917</v>
      </c>
      <c r="AC48" s="195">
        <f>ROUND(((B48/CE61)*AC61),0)</f>
        <v>199734</v>
      </c>
      <c r="AD48" s="195">
        <f>ROUND(((B48/CE61)*AD61),0)</f>
        <v>12546</v>
      </c>
      <c r="AE48" s="195">
        <f>ROUND(((B48/CE61)*AE61),0)</f>
        <v>260774</v>
      </c>
      <c r="AF48" s="195">
        <f>ROUND(((B48/CE61)*AF61),0)</f>
        <v>0</v>
      </c>
      <c r="AG48" s="195">
        <f>ROUND(((B48/CE61)*AG61),0)</f>
        <v>749378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124796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193944</v>
      </c>
      <c r="AZ48" s="195">
        <f>ROUND(((B48/CE61)*AZ61),0)</f>
        <v>75361</v>
      </c>
      <c r="BA48" s="195">
        <f>ROUND(((B48/CE61)*BA61),0)</f>
        <v>10365</v>
      </c>
      <c r="BB48" s="195">
        <f>ROUND(((B48/CE61)*BB61),0)</f>
        <v>294699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283235</v>
      </c>
      <c r="BF48" s="195">
        <f>ROUND(((B48/CE61)*BF61),0)</f>
        <v>277540</v>
      </c>
      <c r="BG48" s="195">
        <f>ROUND(((B48/CE61)*BG61),0)</f>
        <v>0</v>
      </c>
      <c r="BH48" s="195">
        <f>ROUND(((B48/CE61)*BH61),0)</f>
        <v>36121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98943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95637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55754</v>
      </c>
      <c r="BX48" s="195">
        <f>ROUND(((B48/CE61)*BX61),0)</f>
        <v>0</v>
      </c>
      <c r="BY48" s="195">
        <f>ROUND(((B48/CE61)*BY61),0)</f>
        <v>125288</v>
      </c>
      <c r="BZ48" s="195">
        <f>ROUND(((B48/CE61)*BZ61),0)</f>
        <v>0</v>
      </c>
      <c r="CA48" s="195">
        <f>ROUND(((B48/CE61)*CA61),0)</f>
        <v>135</v>
      </c>
      <c r="CB48" s="195">
        <f>ROUND(((B48/CE61)*CB61),0)</f>
        <v>0</v>
      </c>
      <c r="CC48" s="195">
        <f>ROUND(((B48/CE61)*CC61),0)</f>
        <v>106366</v>
      </c>
      <c r="CD48" s="195"/>
      <c r="CE48" s="195">
        <f>SUM(C48:CD48)</f>
        <v>9519801</v>
      </c>
    </row>
    <row r="49" spans="1:84" ht="12.6" customHeight="1" x14ac:dyDescent="0.25">
      <c r="A49" s="175" t="s">
        <v>206</v>
      </c>
      <c r="B49" s="195">
        <f>B47+B48</f>
        <v>9519803.8000000026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15767295.570000002</v>
      </c>
      <c r="C52" s="195">
        <f>ROUND((B52/(CE76+CF76)*C76),0)</f>
        <v>259722</v>
      </c>
      <c r="D52" s="195">
        <f>ROUND((B52/(CE76+CF76)*D76),0)</f>
        <v>0</v>
      </c>
      <c r="E52" s="195">
        <f>ROUND((B52/(CE76+CF76)*E76),0)</f>
        <v>1536885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150685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320739</v>
      </c>
      <c r="P52" s="195">
        <f>ROUND((B52/(CE76+CF76)*P76),0)</f>
        <v>766801</v>
      </c>
      <c r="Q52" s="195">
        <f>ROUND((B52/(CE76+CF76)*Q76),0)</f>
        <v>379369</v>
      </c>
      <c r="R52" s="195">
        <f>ROUND((B52/(CE76+CF76)*R76),0)</f>
        <v>0</v>
      </c>
      <c r="S52" s="195">
        <f>ROUND((B52/(CE76+CF76)*S76),0)</f>
        <v>216839</v>
      </c>
      <c r="T52" s="195">
        <f>ROUND((B52/(CE76+CF76)*T76),0)</f>
        <v>49951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81320</v>
      </c>
      <c r="Y52" s="195">
        <f>ROUND((B52/(CE76+CF76)*Y76),0)</f>
        <v>291543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106727</v>
      </c>
      <c r="AC52" s="195">
        <f>ROUND((B52/(CE76+CF76)*AC76),0)</f>
        <v>46189</v>
      </c>
      <c r="AD52" s="195">
        <f>ROUND((B52/(CE76+CF76)*AD76),0)</f>
        <v>25755</v>
      </c>
      <c r="AE52" s="195">
        <f>ROUND((B52/(CE76+CF76)*AE76),0)</f>
        <v>166369</v>
      </c>
      <c r="AF52" s="195">
        <f>ROUND((B52/(CE76+CF76)*AF76),0)</f>
        <v>0</v>
      </c>
      <c r="AG52" s="195">
        <f>ROUND((B52/(CE76+CF76)*AG76),0)</f>
        <v>461368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28229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24427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320180</v>
      </c>
      <c r="AZ52" s="195">
        <f>ROUND((B52/(CE76+CF76)*AZ76),0)</f>
        <v>0</v>
      </c>
      <c r="BA52" s="195">
        <f>ROUND((B52/(CE76+CF76)*BA76),0)</f>
        <v>18366</v>
      </c>
      <c r="BB52" s="195">
        <f>ROUND((B52/(CE76+CF76)*BB76),0)</f>
        <v>2098</v>
      </c>
      <c r="BC52" s="195">
        <f>ROUND((B52/(CE76+CF76)*BC76),0)</f>
        <v>0</v>
      </c>
      <c r="BD52" s="195">
        <f>ROUND((B52/(CE76+CF76)*BD76),0)</f>
        <v>182400</v>
      </c>
      <c r="BE52" s="195">
        <f>ROUND((B52/(CE76+CF76)*BE76),0)</f>
        <v>9252740</v>
      </c>
      <c r="BF52" s="195">
        <f>ROUND((B52/(CE76+CF76)*BF76),0)</f>
        <v>96418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261680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20542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17186</v>
      </c>
      <c r="BX52" s="195">
        <f>ROUND((B52/(CE76+CF76)*BX76),0)</f>
        <v>0</v>
      </c>
      <c r="BY52" s="195">
        <f>ROUND((B52/(CE76+CF76)*BY76),0)</f>
        <v>5451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677318</v>
      </c>
      <c r="CD52" s="195"/>
      <c r="CE52" s="195">
        <f>SUM(C52:CD52)</f>
        <v>15767297</v>
      </c>
    </row>
    <row r="53" spans="1:84" ht="12.6" customHeight="1" x14ac:dyDescent="0.25">
      <c r="A53" s="175" t="s">
        <v>206</v>
      </c>
      <c r="B53" s="195">
        <f>B51+B52</f>
        <v>15767295.570000002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4497</v>
      </c>
      <c r="D59" s="184">
        <v>0</v>
      </c>
      <c r="E59" s="184">
        <f>14405+771</f>
        <v>15176</v>
      </c>
      <c r="F59" s="184">
        <v>0</v>
      </c>
      <c r="G59" s="184">
        <v>0</v>
      </c>
      <c r="H59" s="184">
        <v>0</v>
      </c>
      <c r="I59" s="184">
        <v>0</v>
      </c>
      <c r="J59" s="184">
        <v>2370</v>
      </c>
      <c r="K59" s="184">
        <v>0</v>
      </c>
      <c r="L59" s="184">
        <v>0</v>
      </c>
      <c r="M59" s="184">
        <v>0</v>
      </c>
      <c r="N59" s="184">
        <v>0</v>
      </c>
      <c r="O59" s="184">
        <v>1595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112508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55.140000000000008</v>
      </c>
      <c r="D60" s="187">
        <v>0</v>
      </c>
      <c r="E60" s="187">
        <v>123.61999999999999</v>
      </c>
      <c r="F60" s="223">
        <v>0</v>
      </c>
      <c r="G60" s="187">
        <v>0</v>
      </c>
      <c r="H60" s="187">
        <v>0</v>
      </c>
      <c r="I60" s="187">
        <v>0</v>
      </c>
      <c r="J60" s="223">
        <v>11.329999999999998</v>
      </c>
      <c r="K60" s="187">
        <v>0</v>
      </c>
      <c r="L60" s="187">
        <v>0</v>
      </c>
      <c r="M60" s="187">
        <v>0</v>
      </c>
      <c r="N60" s="187">
        <v>0</v>
      </c>
      <c r="O60" s="187">
        <v>35.720000000000006</v>
      </c>
      <c r="P60" s="221">
        <v>64.53</v>
      </c>
      <c r="Q60" s="221">
        <v>21.66</v>
      </c>
      <c r="R60" s="221">
        <v>3.1300000000000003</v>
      </c>
      <c r="S60" s="221">
        <v>16.5</v>
      </c>
      <c r="T60" s="221">
        <v>3.89</v>
      </c>
      <c r="U60" s="221">
        <v>2.4099999999999997</v>
      </c>
      <c r="V60" s="221">
        <v>20.149999999999995</v>
      </c>
      <c r="W60" s="221">
        <v>6.0699999999999994</v>
      </c>
      <c r="X60" s="221">
        <v>15.899999999999999</v>
      </c>
      <c r="Y60" s="221">
        <v>31.119999999999997</v>
      </c>
      <c r="Z60" s="221">
        <v>0</v>
      </c>
      <c r="AA60" s="221">
        <v>1.31</v>
      </c>
      <c r="AB60" s="221">
        <v>17.809999999999999</v>
      </c>
      <c r="AC60" s="221">
        <v>12.14</v>
      </c>
      <c r="AD60" s="221">
        <v>0.57999999999999996</v>
      </c>
      <c r="AE60" s="221">
        <v>17.55</v>
      </c>
      <c r="AF60" s="221">
        <v>0</v>
      </c>
      <c r="AG60" s="221">
        <v>49.169999999999995</v>
      </c>
      <c r="AH60" s="221">
        <v>0</v>
      </c>
      <c r="AI60" s="221">
        <v>0</v>
      </c>
      <c r="AJ60" s="221">
        <v>6.9599999999999991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22.889999999999997</v>
      </c>
      <c r="AZ60" s="221">
        <v>9.4999999999999982</v>
      </c>
      <c r="BA60" s="221">
        <v>1.5800000000000003</v>
      </c>
      <c r="BB60" s="221">
        <v>19.599999999999998</v>
      </c>
      <c r="BC60" s="221">
        <v>0</v>
      </c>
      <c r="BD60" s="221">
        <v>0</v>
      </c>
      <c r="BE60" s="221">
        <v>25.91</v>
      </c>
      <c r="BF60" s="221">
        <v>35.630000000000003</v>
      </c>
      <c r="BG60" s="221">
        <v>0</v>
      </c>
      <c r="BH60" s="221">
        <v>2.16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4.3699999999999992</v>
      </c>
      <c r="BO60" s="221">
        <v>0</v>
      </c>
      <c r="BP60" s="221">
        <v>0</v>
      </c>
      <c r="BQ60" s="221">
        <v>0</v>
      </c>
      <c r="BR60" s="221">
        <v>0</v>
      </c>
      <c r="BS60" s="221">
        <v>12.52</v>
      </c>
      <c r="BT60" s="221">
        <v>0</v>
      </c>
      <c r="BU60" s="221">
        <v>0</v>
      </c>
      <c r="BV60" s="221">
        <v>0</v>
      </c>
      <c r="BW60" s="221">
        <v>4.63</v>
      </c>
      <c r="BX60" s="221">
        <v>0</v>
      </c>
      <c r="BY60" s="221">
        <v>5.6999999999999993</v>
      </c>
      <c r="BZ60" s="221">
        <v>0</v>
      </c>
      <c r="CA60" s="221">
        <v>0.02</v>
      </c>
      <c r="CB60" s="221">
        <v>0</v>
      </c>
      <c r="CC60" s="221">
        <v>10.39</v>
      </c>
      <c r="CD60" s="249" t="s">
        <v>221</v>
      </c>
      <c r="CE60" s="251">
        <f t="shared" ref="CE60:CE70" si="0">SUM(C60:CD60)</f>
        <v>671.58999999999992</v>
      </c>
    </row>
    <row r="61" spans="1:84" ht="12.6" customHeight="1" x14ac:dyDescent="0.25">
      <c r="A61" s="171" t="s">
        <v>235</v>
      </c>
      <c r="B61" s="175"/>
      <c r="C61" s="184">
        <v>5442431.3199999984</v>
      </c>
      <c r="D61" s="184">
        <v>0</v>
      </c>
      <c r="E61" s="184">
        <v>10601712.329999996</v>
      </c>
      <c r="F61" s="185">
        <v>0</v>
      </c>
      <c r="G61" s="184">
        <v>0</v>
      </c>
      <c r="H61" s="184">
        <v>0</v>
      </c>
      <c r="I61" s="185">
        <v>0</v>
      </c>
      <c r="J61" s="185">
        <v>1347660.1699999997</v>
      </c>
      <c r="K61" s="185">
        <v>0</v>
      </c>
      <c r="L61" s="185">
        <v>0</v>
      </c>
      <c r="M61" s="184">
        <v>0</v>
      </c>
      <c r="N61" s="184">
        <v>0</v>
      </c>
      <c r="O61" s="184">
        <v>3683818.2</v>
      </c>
      <c r="P61" s="185">
        <v>5990580.3200000003</v>
      </c>
      <c r="Q61" s="185">
        <v>2663311.4999999995</v>
      </c>
      <c r="R61" s="185">
        <v>279317.02</v>
      </c>
      <c r="S61" s="185">
        <v>1012921.2400000001</v>
      </c>
      <c r="T61" s="185">
        <v>421309.99</v>
      </c>
      <c r="U61" s="185">
        <v>248498.68000000002</v>
      </c>
      <c r="V61" s="185">
        <v>2261734.8099999996</v>
      </c>
      <c r="W61" s="185">
        <v>738617.03</v>
      </c>
      <c r="X61" s="185">
        <v>1772375.9600000002</v>
      </c>
      <c r="Y61" s="185">
        <v>2727501.42</v>
      </c>
      <c r="Z61" s="185">
        <v>0</v>
      </c>
      <c r="AA61" s="185">
        <v>162554.12000000002</v>
      </c>
      <c r="AB61" s="185">
        <v>2084377.2600000002</v>
      </c>
      <c r="AC61" s="185">
        <v>1269593.7</v>
      </c>
      <c r="AD61" s="185">
        <v>79746.100000000006</v>
      </c>
      <c r="AE61" s="185">
        <v>1657591.7</v>
      </c>
      <c r="AF61" s="185">
        <v>0</v>
      </c>
      <c r="AG61" s="185">
        <v>4763366.5299999993</v>
      </c>
      <c r="AH61" s="185">
        <v>0</v>
      </c>
      <c r="AI61" s="185">
        <v>0</v>
      </c>
      <c r="AJ61" s="185">
        <v>793259.33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1232793.5299999998</v>
      </c>
      <c r="AZ61" s="185">
        <v>479027.76000000007</v>
      </c>
      <c r="BA61" s="185">
        <v>65886.76999999999</v>
      </c>
      <c r="BB61" s="185">
        <v>1873232.92</v>
      </c>
      <c r="BC61" s="185">
        <v>0</v>
      </c>
      <c r="BD61" s="185">
        <v>0</v>
      </c>
      <c r="BE61" s="185">
        <v>1800360.8899999997</v>
      </c>
      <c r="BF61" s="185">
        <v>1764164.67</v>
      </c>
      <c r="BG61" s="185">
        <v>0</v>
      </c>
      <c r="BH61" s="185">
        <v>229601.95999999996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628923.37</v>
      </c>
      <c r="BO61" s="185">
        <v>0</v>
      </c>
      <c r="BP61" s="185">
        <v>0</v>
      </c>
      <c r="BQ61" s="185">
        <v>0</v>
      </c>
      <c r="BR61" s="185">
        <v>0</v>
      </c>
      <c r="BS61" s="185">
        <v>607911.73999999987</v>
      </c>
      <c r="BT61" s="185">
        <v>0</v>
      </c>
      <c r="BU61" s="185">
        <v>0</v>
      </c>
      <c r="BV61" s="185">
        <v>0</v>
      </c>
      <c r="BW61" s="185">
        <v>354398.23</v>
      </c>
      <c r="BX61" s="185">
        <v>0</v>
      </c>
      <c r="BY61" s="185">
        <v>796384.05</v>
      </c>
      <c r="BZ61" s="185">
        <v>0</v>
      </c>
      <c r="CA61" s="185">
        <v>857.2399999999999</v>
      </c>
      <c r="CB61" s="185">
        <v>0</v>
      </c>
      <c r="CC61" s="185">
        <v>676105.41</v>
      </c>
      <c r="CD61" s="249" t="s">
        <v>221</v>
      </c>
      <c r="CE61" s="195">
        <f t="shared" si="0"/>
        <v>60511927.269999996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856209</v>
      </c>
      <c r="D62" s="195">
        <f t="shared" si="1"/>
        <v>0</v>
      </c>
      <c r="E62" s="195">
        <f t="shared" si="1"/>
        <v>1667873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212015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579542</v>
      </c>
      <c r="P62" s="195">
        <f t="shared" si="1"/>
        <v>942445</v>
      </c>
      <c r="Q62" s="195">
        <f t="shared" si="1"/>
        <v>418995</v>
      </c>
      <c r="R62" s="195">
        <f t="shared" si="1"/>
        <v>43942</v>
      </c>
      <c r="S62" s="195">
        <f t="shared" si="1"/>
        <v>159354</v>
      </c>
      <c r="T62" s="195">
        <f t="shared" si="1"/>
        <v>66281</v>
      </c>
      <c r="U62" s="195">
        <f t="shared" si="1"/>
        <v>39094</v>
      </c>
      <c r="V62" s="195">
        <f t="shared" si="1"/>
        <v>355819</v>
      </c>
      <c r="W62" s="195">
        <f t="shared" si="1"/>
        <v>116200</v>
      </c>
      <c r="X62" s="195">
        <f t="shared" si="1"/>
        <v>278832</v>
      </c>
      <c r="Y62" s="195">
        <f t="shared" si="1"/>
        <v>429094</v>
      </c>
      <c r="Z62" s="195">
        <f t="shared" si="1"/>
        <v>0</v>
      </c>
      <c r="AA62" s="195">
        <f t="shared" si="1"/>
        <v>25573</v>
      </c>
      <c r="AB62" s="195">
        <f t="shared" si="1"/>
        <v>327917</v>
      </c>
      <c r="AC62" s="195">
        <f t="shared" si="1"/>
        <v>199734</v>
      </c>
      <c r="AD62" s="195">
        <f t="shared" si="1"/>
        <v>12546</v>
      </c>
      <c r="AE62" s="195">
        <f t="shared" si="1"/>
        <v>260774</v>
      </c>
      <c r="AF62" s="195">
        <f t="shared" si="1"/>
        <v>0</v>
      </c>
      <c r="AG62" s="195">
        <f t="shared" si="1"/>
        <v>749378</v>
      </c>
      <c r="AH62" s="195">
        <f t="shared" si="1"/>
        <v>0</v>
      </c>
      <c r="AI62" s="195">
        <f t="shared" si="1"/>
        <v>0</v>
      </c>
      <c r="AJ62" s="195">
        <f t="shared" si="1"/>
        <v>124796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193944</v>
      </c>
      <c r="AZ62" s="195">
        <f>ROUND(AZ47+AZ48,0)</f>
        <v>75361</v>
      </c>
      <c r="BA62" s="195">
        <f>ROUND(BA47+BA48,0)</f>
        <v>10365</v>
      </c>
      <c r="BB62" s="195">
        <f t="shared" si="1"/>
        <v>294699</v>
      </c>
      <c r="BC62" s="195">
        <f t="shared" si="1"/>
        <v>0</v>
      </c>
      <c r="BD62" s="195">
        <f t="shared" si="1"/>
        <v>0</v>
      </c>
      <c r="BE62" s="195">
        <f t="shared" si="1"/>
        <v>283235</v>
      </c>
      <c r="BF62" s="195">
        <f t="shared" si="1"/>
        <v>277540</v>
      </c>
      <c r="BG62" s="195">
        <f t="shared" si="1"/>
        <v>0</v>
      </c>
      <c r="BH62" s="195">
        <f t="shared" si="1"/>
        <v>36121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98943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95637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55754</v>
      </c>
      <c r="BX62" s="195">
        <f t="shared" si="2"/>
        <v>0</v>
      </c>
      <c r="BY62" s="195">
        <f t="shared" si="2"/>
        <v>125288</v>
      </c>
      <c r="BZ62" s="195">
        <f t="shared" si="2"/>
        <v>0</v>
      </c>
      <c r="CA62" s="195">
        <f t="shared" si="2"/>
        <v>135</v>
      </c>
      <c r="CB62" s="195">
        <f t="shared" si="2"/>
        <v>0</v>
      </c>
      <c r="CC62" s="195">
        <f t="shared" si="2"/>
        <v>106366</v>
      </c>
      <c r="CD62" s="249" t="s">
        <v>221</v>
      </c>
      <c r="CE62" s="195">
        <f t="shared" si="0"/>
        <v>9519801</v>
      </c>
      <c r="CF62" s="252"/>
    </row>
    <row r="63" spans="1:84" ht="12.6" customHeight="1" x14ac:dyDescent="0.25">
      <c r="A63" s="171" t="s">
        <v>236</v>
      </c>
      <c r="B63" s="175"/>
      <c r="C63" s="184">
        <v>13381.84</v>
      </c>
      <c r="D63" s="184">
        <v>0</v>
      </c>
      <c r="E63" s="184">
        <v>-11100</v>
      </c>
      <c r="F63" s="185">
        <v>0</v>
      </c>
      <c r="G63" s="184">
        <v>0</v>
      </c>
      <c r="H63" s="184">
        <v>0</v>
      </c>
      <c r="I63" s="185">
        <v>0</v>
      </c>
      <c r="J63" s="185">
        <v>568120</v>
      </c>
      <c r="K63" s="185">
        <v>0</v>
      </c>
      <c r="L63" s="185">
        <v>0</v>
      </c>
      <c r="M63" s="184">
        <v>0</v>
      </c>
      <c r="N63" s="184">
        <v>0</v>
      </c>
      <c r="O63" s="184">
        <v>1383683.3800000001</v>
      </c>
      <c r="P63" s="185">
        <v>5000</v>
      </c>
      <c r="Q63" s="185">
        <v>255350</v>
      </c>
      <c r="R63" s="185">
        <v>55000</v>
      </c>
      <c r="S63" s="185">
        <v>16800</v>
      </c>
      <c r="T63" s="185">
        <v>0</v>
      </c>
      <c r="U63" s="185">
        <v>590326.34000000008</v>
      </c>
      <c r="V63" s="185">
        <v>99734</v>
      </c>
      <c r="W63" s="185">
        <v>0</v>
      </c>
      <c r="X63" s="185">
        <v>0</v>
      </c>
      <c r="Y63" s="185">
        <v>526.08999999999992</v>
      </c>
      <c r="Z63" s="185">
        <v>0</v>
      </c>
      <c r="AA63" s="185">
        <v>0</v>
      </c>
      <c r="AB63" s="185">
        <v>83758.11</v>
      </c>
      <c r="AC63" s="185">
        <v>0</v>
      </c>
      <c r="AD63" s="185">
        <v>0</v>
      </c>
      <c r="AE63" s="185">
        <v>0</v>
      </c>
      <c r="AF63" s="185">
        <v>0</v>
      </c>
      <c r="AG63" s="185">
        <v>1214186.2899999998</v>
      </c>
      <c r="AH63" s="185">
        <v>0</v>
      </c>
      <c r="AI63" s="185">
        <v>0</v>
      </c>
      <c r="AJ63" s="185">
        <v>18248.46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2208.64</v>
      </c>
      <c r="AZ63" s="185">
        <v>0</v>
      </c>
      <c r="BA63" s="185">
        <v>0</v>
      </c>
      <c r="BB63" s="185">
        <v>1692.3799999999999</v>
      </c>
      <c r="BC63" s="185">
        <v>0</v>
      </c>
      <c r="BD63" s="185">
        <v>0</v>
      </c>
      <c r="BE63" s="185">
        <v>36056.400000000001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491793.43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350</v>
      </c>
      <c r="BZ63" s="185">
        <v>0</v>
      </c>
      <c r="CA63" s="185">
        <v>28508.66</v>
      </c>
      <c r="CB63" s="185">
        <v>0</v>
      </c>
      <c r="CC63" s="185">
        <v>960</v>
      </c>
      <c r="CD63" s="249" t="s">
        <v>221</v>
      </c>
      <c r="CE63" s="195">
        <f t="shared" si="0"/>
        <v>4854584.0199999996</v>
      </c>
      <c r="CF63" s="252"/>
    </row>
    <row r="64" spans="1:84" ht="12.6" customHeight="1" x14ac:dyDescent="0.25">
      <c r="A64" s="171" t="s">
        <v>237</v>
      </c>
      <c r="B64" s="175"/>
      <c r="C64" s="184">
        <v>65731.23</v>
      </c>
      <c r="D64" s="184">
        <v>0</v>
      </c>
      <c r="E64" s="185">
        <v>845461.92</v>
      </c>
      <c r="F64" s="185">
        <v>0</v>
      </c>
      <c r="G64" s="184">
        <v>0</v>
      </c>
      <c r="H64" s="184">
        <v>0</v>
      </c>
      <c r="I64" s="185">
        <v>0</v>
      </c>
      <c r="J64" s="185">
        <v>87587.950000000012</v>
      </c>
      <c r="K64" s="185">
        <v>0</v>
      </c>
      <c r="L64" s="185">
        <v>0</v>
      </c>
      <c r="M64" s="184">
        <v>0</v>
      </c>
      <c r="N64" s="184">
        <v>0</v>
      </c>
      <c r="O64" s="184">
        <v>455701.18999999994</v>
      </c>
      <c r="P64" s="185">
        <v>8233415.919999999</v>
      </c>
      <c r="Q64" s="185">
        <v>63625.64</v>
      </c>
      <c r="R64" s="185">
        <v>491303.67999999999</v>
      </c>
      <c r="S64" s="185">
        <v>6267866.2300000004</v>
      </c>
      <c r="T64" s="185">
        <v>65500.280000000006</v>
      </c>
      <c r="U64" s="185">
        <v>970464.50999999989</v>
      </c>
      <c r="V64" s="185">
        <v>1132961.1499999997</v>
      </c>
      <c r="W64" s="185">
        <v>217351.57000000004</v>
      </c>
      <c r="X64" s="185">
        <v>322627.75</v>
      </c>
      <c r="Y64" s="185">
        <v>488988.18000000005</v>
      </c>
      <c r="Z64" s="185">
        <v>0</v>
      </c>
      <c r="AA64" s="185">
        <v>124441.11</v>
      </c>
      <c r="AB64" s="185">
        <v>7622113.3599999994</v>
      </c>
      <c r="AC64" s="185">
        <v>222199.02999999997</v>
      </c>
      <c r="AD64" s="185">
        <v>10228.469999999999</v>
      </c>
      <c r="AE64" s="185">
        <v>11447.779999999999</v>
      </c>
      <c r="AF64" s="185">
        <v>0</v>
      </c>
      <c r="AG64" s="185">
        <v>801233.87000000011</v>
      </c>
      <c r="AH64" s="185">
        <v>0</v>
      </c>
      <c r="AI64" s="185">
        <v>0</v>
      </c>
      <c r="AJ64" s="185">
        <v>179978.61000000002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222367.90999999995</v>
      </c>
      <c r="AZ64" s="185">
        <v>449826.06</v>
      </c>
      <c r="BA64" s="185">
        <v>369.8</v>
      </c>
      <c r="BB64" s="185">
        <v>3899.61</v>
      </c>
      <c r="BC64" s="185">
        <v>0</v>
      </c>
      <c r="BD64" s="185">
        <v>8932.24</v>
      </c>
      <c r="BE64" s="185">
        <v>406162.49</v>
      </c>
      <c r="BF64" s="185">
        <v>314534.35000000003</v>
      </c>
      <c r="BG64" s="185">
        <v>0</v>
      </c>
      <c r="BH64" s="185">
        <v>286.49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528774.63</v>
      </c>
      <c r="BO64" s="185">
        <v>0</v>
      </c>
      <c r="BP64" s="185">
        <v>0</v>
      </c>
      <c r="BQ64" s="185">
        <v>0</v>
      </c>
      <c r="BR64" s="185">
        <v>0</v>
      </c>
      <c r="BS64" s="185">
        <v>42557.01999999999</v>
      </c>
      <c r="BT64" s="185">
        <v>0</v>
      </c>
      <c r="BU64" s="185">
        <v>0</v>
      </c>
      <c r="BV64" s="185">
        <v>0</v>
      </c>
      <c r="BW64" s="185">
        <v>2354.3900000000003</v>
      </c>
      <c r="BX64" s="185">
        <v>0</v>
      </c>
      <c r="BY64" s="185">
        <v>0</v>
      </c>
      <c r="BZ64" s="185">
        <v>0</v>
      </c>
      <c r="CA64" s="185">
        <v>0</v>
      </c>
      <c r="CB64" s="185">
        <v>0</v>
      </c>
      <c r="CC64" s="185">
        <v>44776.439999999995</v>
      </c>
      <c r="CD64" s="249" t="s">
        <v>221</v>
      </c>
      <c r="CE64" s="195">
        <f t="shared" si="0"/>
        <v>30705070.859999996</v>
      </c>
      <c r="CF64" s="252"/>
    </row>
    <row r="65" spans="1:84" ht="12.6" customHeight="1" x14ac:dyDescent="0.25">
      <c r="A65" s="171" t="s">
        <v>238</v>
      </c>
      <c r="B65" s="175"/>
      <c r="C65" s="184">
        <v>1000.8499999999999</v>
      </c>
      <c r="D65" s="184">
        <v>0</v>
      </c>
      <c r="E65" s="184">
        <v>3048.8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204.28000000000003</v>
      </c>
      <c r="Q65" s="185">
        <v>65.710000000000008</v>
      </c>
      <c r="R65" s="185">
        <v>0</v>
      </c>
      <c r="S65" s="185">
        <v>0</v>
      </c>
      <c r="T65" s="185">
        <v>0</v>
      </c>
      <c r="U65" s="185">
        <v>300</v>
      </c>
      <c r="V65" s="185">
        <v>200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5967.25</v>
      </c>
      <c r="AD65" s="185">
        <v>0</v>
      </c>
      <c r="AE65" s="185">
        <v>0</v>
      </c>
      <c r="AF65" s="185">
        <v>0</v>
      </c>
      <c r="AG65" s="185">
        <v>1184.0800000000002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1622.5700000000004</v>
      </c>
      <c r="AZ65" s="185">
        <v>600</v>
      </c>
      <c r="BA65" s="185">
        <v>0</v>
      </c>
      <c r="BB65" s="185">
        <v>22576.079999999998</v>
      </c>
      <c r="BC65" s="185">
        <v>0</v>
      </c>
      <c r="BD65" s="185">
        <v>0</v>
      </c>
      <c r="BE65" s="185">
        <v>1303719.7999999998</v>
      </c>
      <c r="BF65" s="185">
        <v>401532.64</v>
      </c>
      <c r="BG65" s="185">
        <v>0</v>
      </c>
      <c r="BH65" s="185">
        <v>1185.79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9386.0499999999993</v>
      </c>
      <c r="BO65" s="185">
        <v>0</v>
      </c>
      <c r="BP65" s="185">
        <v>0</v>
      </c>
      <c r="BQ65" s="185">
        <v>0</v>
      </c>
      <c r="BR65" s="185">
        <v>0</v>
      </c>
      <c r="BS65" s="185">
        <v>1958.2700000000002</v>
      </c>
      <c r="BT65" s="185">
        <v>0</v>
      </c>
      <c r="BU65" s="185">
        <v>0</v>
      </c>
      <c r="BV65" s="185">
        <v>0</v>
      </c>
      <c r="BW65" s="185">
        <v>553.50000000000011</v>
      </c>
      <c r="BX65" s="185">
        <v>0</v>
      </c>
      <c r="BY65" s="185">
        <v>1001.5400000000001</v>
      </c>
      <c r="BZ65" s="185">
        <v>0</v>
      </c>
      <c r="CA65" s="185">
        <v>0</v>
      </c>
      <c r="CB65" s="185">
        <v>0</v>
      </c>
      <c r="CC65" s="185">
        <v>2725.66</v>
      </c>
      <c r="CD65" s="249" t="s">
        <v>221</v>
      </c>
      <c r="CE65" s="195">
        <f t="shared" si="0"/>
        <v>1759432.87</v>
      </c>
      <c r="CF65" s="252"/>
    </row>
    <row r="66" spans="1:84" ht="12.6" customHeight="1" x14ac:dyDescent="0.25">
      <c r="A66" s="171" t="s">
        <v>239</v>
      </c>
      <c r="B66" s="175"/>
      <c r="C66" s="184">
        <v>3625.9900000000002</v>
      </c>
      <c r="D66" s="184">
        <v>0</v>
      </c>
      <c r="E66" s="184">
        <v>312936.77</v>
      </c>
      <c r="F66" s="184">
        <v>0</v>
      </c>
      <c r="G66" s="184">
        <v>0</v>
      </c>
      <c r="H66" s="184">
        <v>0</v>
      </c>
      <c r="I66" s="184">
        <v>0</v>
      </c>
      <c r="J66" s="184">
        <v>4690.01</v>
      </c>
      <c r="K66" s="185">
        <v>0</v>
      </c>
      <c r="L66" s="185">
        <v>0</v>
      </c>
      <c r="M66" s="184">
        <v>0</v>
      </c>
      <c r="N66" s="184">
        <v>0</v>
      </c>
      <c r="O66" s="185">
        <v>11005.85</v>
      </c>
      <c r="P66" s="185">
        <v>980166.75</v>
      </c>
      <c r="Q66" s="185">
        <v>236.29</v>
      </c>
      <c r="R66" s="185">
        <v>386.96000000000004</v>
      </c>
      <c r="S66" s="184">
        <v>291499.46000000002</v>
      </c>
      <c r="T66" s="184">
        <v>556.13</v>
      </c>
      <c r="U66" s="185">
        <v>3730713.45</v>
      </c>
      <c r="V66" s="185">
        <v>932848.01</v>
      </c>
      <c r="W66" s="185">
        <v>409620.74000000005</v>
      </c>
      <c r="X66" s="185">
        <v>464889.77</v>
      </c>
      <c r="Y66" s="185">
        <v>1180591.2700000003</v>
      </c>
      <c r="Z66" s="185">
        <v>0</v>
      </c>
      <c r="AA66" s="185">
        <v>13078.52</v>
      </c>
      <c r="AB66" s="185">
        <v>48835.19</v>
      </c>
      <c r="AC66" s="185">
        <v>568.23</v>
      </c>
      <c r="AD66" s="185">
        <v>20010.84</v>
      </c>
      <c r="AE66" s="185">
        <v>1020.7100000000002</v>
      </c>
      <c r="AF66" s="185">
        <v>0</v>
      </c>
      <c r="AG66" s="185">
        <v>22875.03</v>
      </c>
      <c r="AH66" s="185">
        <v>0</v>
      </c>
      <c r="AI66" s="185">
        <v>0</v>
      </c>
      <c r="AJ66" s="185">
        <v>213398.8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55178.399999999994</v>
      </c>
      <c r="AZ66" s="185">
        <v>4135.41</v>
      </c>
      <c r="BA66" s="185">
        <v>689959.13000000012</v>
      </c>
      <c r="BB66" s="185">
        <v>31771.99</v>
      </c>
      <c r="BC66" s="185">
        <v>0</v>
      </c>
      <c r="BD66" s="185">
        <v>6060.9599999999982</v>
      </c>
      <c r="BE66" s="185">
        <v>1374855.31</v>
      </c>
      <c r="BF66" s="185">
        <v>171391.94</v>
      </c>
      <c r="BG66" s="185">
        <v>0</v>
      </c>
      <c r="BH66" s="185">
        <v>50167.740000000005</v>
      </c>
      <c r="BI66" s="185">
        <v>0</v>
      </c>
      <c r="BJ66" s="185">
        <v>3.66</v>
      </c>
      <c r="BK66" s="185">
        <v>0</v>
      </c>
      <c r="BL66" s="185">
        <v>0</v>
      </c>
      <c r="BM66" s="185">
        <v>0</v>
      </c>
      <c r="BN66" s="185">
        <v>152654.45000000001</v>
      </c>
      <c r="BO66" s="185">
        <v>0</v>
      </c>
      <c r="BP66" s="185">
        <v>0</v>
      </c>
      <c r="BQ66" s="185">
        <v>0</v>
      </c>
      <c r="BR66" s="185">
        <v>0</v>
      </c>
      <c r="BS66" s="185">
        <v>157676.99999999997</v>
      </c>
      <c r="BT66" s="185">
        <v>0</v>
      </c>
      <c r="BU66" s="185">
        <v>0</v>
      </c>
      <c r="BV66" s="185">
        <v>4539.3599999999997</v>
      </c>
      <c r="BW66" s="185">
        <v>4937017.9800000004</v>
      </c>
      <c r="BX66" s="185">
        <v>0</v>
      </c>
      <c r="BY66" s="185">
        <v>5195.7700000000004</v>
      </c>
      <c r="BZ66" s="185">
        <v>0</v>
      </c>
      <c r="CA66" s="185">
        <v>0</v>
      </c>
      <c r="CB66" s="185">
        <v>0</v>
      </c>
      <c r="CC66" s="185">
        <v>-121059.39000000001</v>
      </c>
      <c r="CD66" s="249" t="s">
        <v>221</v>
      </c>
      <c r="CE66" s="195">
        <f t="shared" si="0"/>
        <v>16163104.480000002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259722</v>
      </c>
      <c r="D67" s="195">
        <f>ROUND(D51+D52,0)</f>
        <v>0</v>
      </c>
      <c r="E67" s="195">
        <f t="shared" ref="E67:BP67" si="3">ROUND(E51+E52,0)</f>
        <v>1536885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150685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320739</v>
      </c>
      <c r="P67" s="195">
        <f t="shared" si="3"/>
        <v>766801</v>
      </c>
      <c r="Q67" s="195">
        <f t="shared" si="3"/>
        <v>379369</v>
      </c>
      <c r="R67" s="195">
        <f t="shared" si="3"/>
        <v>0</v>
      </c>
      <c r="S67" s="195">
        <f t="shared" si="3"/>
        <v>216839</v>
      </c>
      <c r="T67" s="195">
        <f t="shared" si="3"/>
        <v>49951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81320</v>
      </c>
      <c r="Y67" s="195">
        <f t="shared" si="3"/>
        <v>291543</v>
      </c>
      <c r="Z67" s="195">
        <f t="shared" si="3"/>
        <v>0</v>
      </c>
      <c r="AA67" s="195">
        <f t="shared" si="3"/>
        <v>0</v>
      </c>
      <c r="AB67" s="195">
        <f t="shared" si="3"/>
        <v>106727</v>
      </c>
      <c r="AC67" s="195">
        <f t="shared" si="3"/>
        <v>46189</v>
      </c>
      <c r="AD67" s="195">
        <f t="shared" si="3"/>
        <v>25755</v>
      </c>
      <c r="AE67" s="195">
        <f t="shared" si="3"/>
        <v>166369</v>
      </c>
      <c r="AF67" s="195">
        <f t="shared" si="3"/>
        <v>0</v>
      </c>
      <c r="AG67" s="195">
        <f t="shared" si="3"/>
        <v>461368</v>
      </c>
      <c r="AH67" s="195">
        <f t="shared" si="3"/>
        <v>0</v>
      </c>
      <c r="AI67" s="195">
        <f t="shared" si="3"/>
        <v>0</v>
      </c>
      <c r="AJ67" s="195">
        <f t="shared" si="3"/>
        <v>28229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24427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320180</v>
      </c>
      <c r="AZ67" s="195">
        <f>ROUND(AZ51+AZ52,0)</f>
        <v>0</v>
      </c>
      <c r="BA67" s="195">
        <f>ROUND(BA51+BA52,0)</f>
        <v>18366</v>
      </c>
      <c r="BB67" s="195">
        <f t="shared" si="3"/>
        <v>2098</v>
      </c>
      <c r="BC67" s="195">
        <f t="shared" si="3"/>
        <v>0</v>
      </c>
      <c r="BD67" s="195">
        <f t="shared" si="3"/>
        <v>182400</v>
      </c>
      <c r="BE67" s="195">
        <f t="shared" si="3"/>
        <v>9252740</v>
      </c>
      <c r="BF67" s="195">
        <f t="shared" si="3"/>
        <v>96418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261680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20542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17186</v>
      </c>
      <c r="BX67" s="195">
        <f t="shared" si="4"/>
        <v>0</v>
      </c>
      <c r="BY67" s="195">
        <f t="shared" si="4"/>
        <v>5451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677318</v>
      </c>
      <c r="CD67" s="249" t="s">
        <v>221</v>
      </c>
      <c r="CE67" s="195">
        <f t="shared" si="0"/>
        <v>15767297</v>
      </c>
      <c r="CF67" s="252"/>
    </row>
    <row r="68" spans="1:84" ht="12.6" customHeight="1" x14ac:dyDescent="0.25">
      <c r="A68" s="171" t="s">
        <v>240</v>
      </c>
      <c r="B68" s="175"/>
      <c r="C68" s="184">
        <v>442</v>
      </c>
      <c r="D68" s="184">
        <v>0</v>
      </c>
      <c r="E68" s="184">
        <v>354.80999999999995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13575.92</v>
      </c>
      <c r="Q68" s="185">
        <v>206.29</v>
      </c>
      <c r="R68" s="185">
        <v>0</v>
      </c>
      <c r="S68" s="185">
        <v>9526</v>
      </c>
      <c r="T68" s="185">
        <v>0</v>
      </c>
      <c r="U68" s="185">
        <v>0</v>
      </c>
      <c r="V68" s="185">
        <v>999.90000000000009</v>
      </c>
      <c r="W68" s="185">
        <v>0</v>
      </c>
      <c r="X68" s="185">
        <v>0</v>
      </c>
      <c r="Y68" s="185">
        <v>1332.5400000000009</v>
      </c>
      <c r="Z68" s="185">
        <v>0</v>
      </c>
      <c r="AA68" s="185">
        <v>0</v>
      </c>
      <c r="AB68" s="185">
        <v>400637.91</v>
      </c>
      <c r="AC68" s="185">
        <v>0</v>
      </c>
      <c r="AD68" s="185">
        <v>0</v>
      </c>
      <c r="AE68" s="185">
        <v>0</v>
      </c>
      <c r="AF68" s="185">
        <v>0</v>
      </c>
      <c r="AG68" s="185">
        <v>123.14999999999964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2524.84</v>
      </c>
      <c r="AZ68" s="185">
        <v>463.59999999999997</v>
      </c>
      <c r="BA68" s="185">
        <v>0</v>
      </c>
      <c r="BB68" s="185">
        <v>20496</v>
      </c>
      <c r="BC68" s="185">
        <v>0</v>
      </c>
      <c r="BD68" s="185">
        <v>0</v>
      </c>
      <c r="BE68" s="185">
        <v>0</v>
      </c>
      <c r="BF68" s="185">
        <v>61.580000000000005</v>
      </c>
      <c r="BG68" s="185">
        <v>0</v>
      </c>
      <c r="BH68" s="185">
        <v>4419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2493061.7600000002</v>
      </c>
      <c r="BO68" s="185">
        <v>0</v>
      </c>
      <c r="BP68" s="185">
        <v>0</v>
      </c>
      <c r="BQ68" s="185">
        <v>0</v>
      </c>
      <c r="BR68" s="185">
        <v>0</v>
      </c>
      <c r="BS68" s="185">
        <v>62.909999999999854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650.29999999999995</v>
      </c>
      <c r="CD68" s="249" t="s">
        <v>221</v>
      </c>
      <c r="CE68" s="195">
        <f t="shared" si="0"/>
        <v>2948938.5100000002</v>
      </c>
      <c r="CF68" s="252"/>
    </row>
    <row r="69" spans="1:84" ht="12.6" customHeight="1" x14ac:dyDescent="0.25">
      <c r="A69" s="171" t="s">
        <v>241</v>
      </c>
      <c r="B69" s="175"/>
      <c r="C69" s="184">
        <v>18797.909999999996</v>
      </c>
      <c r="D69" s="184">
        <v>0</v>
      </c>
      <c r="E69" s="185">
        <v>43109.520000000004</v>
      </c>
      <c r="F69" s="185">
        <v>0</v>
      </c>
      <c r="G69" s="184">
        <v>0</v>
      </c>
      <c r="H69" s="184">
        <v>0</v>
      </c>
      <c r="I69" s="185">
        <v>0</v>
      </c>
      <c r="J69" s="185">
        <v>4469.07</v>
      </c>
      <c r="K69" s="185">
        <v>0</v>
      </c>
      <c r="L69" s="185">
        <v>0</v>
      </c>
      <c r="M69" s="184">
        <v>0</v>
      </c>
      <c r="N69" s="184">
        <v>0</v>
      </c>
      <c r="O69" s="184">
        <v>14892.619999999999</v>
      </c>
      <c r="P69" s="185">
        <v>50129.25</v>
      </c>
      <c r="Q69" s="185">
        <v>7670.6100000000006</v>
      </c>
      <c r="R69" s="224">
        <v>605.05999999999995</v>
      </c>
      <c r="S69" s="185">
        <v>10683.960000000001</v>
      </c>
      <c r="T69" s="184">
        <v>201.07999999999998</v>
      </c>
      <c r="U69" s="185">
        <v>4729.1400000000003</v>
      </c>
      <c r="V69" s="185">
        <v>3074.02</v>
      </c>
      <c r="W69" s="184">
        <v>4430.9799999999996</v>
      </c>
      <c r="X69" s="185">
        <v>334</v>
      </c>
      <c r="Y69" s="185">
        <v>12729.240000000002</v>
      </c>
      <c r="Z69" s="185">
        <v>0</v>
      </c>
      <c r="AA69" s="185">
        <v>0</v>
      </c>
      <c r="AB69" s="185">
        <v>117339.43999999999</v>
      </c>
      <c r="AC69" s="185">
        <v>45122.23</v>
      </c>
      <c r="AD69" s="185">
        <v>0</v>
      </c>
      <c r="AE69" s="185">
        <v>9503.2999999999993</v>
      </c>
      <c r="AF69" s="185">
        <v>0</v>
      </c>
      <c r="AG69" s="185">
        <v>30764.039999999997</v>
      </c>
      <c r="AH69" s="185">
        <v>0</v>
      </c>
      <c r="AI69" s="185">
        <v>0</v>
      </c>
      <c r="AJ69" s="185">
        <v>2299.3000000000002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13042.5</v>
      </c>
      <c r="AZ69" s="185">
        <v>411.91</v>
      </c>
      <c r="BA69" s="185">
        <v>355.64000000000004</v>
      </c>
      <c r="BB69" s="185">
        <v>124226.12000000001</v>
      </c>
      <c r="BC69" s="185">
        <v>0</v>
      </c>
      <c r="BD69" s="185">
        <v>57.5</v>
      </c>
      <c r="BE69" s="185">
        <v>47223.6</v>
      </c>
      <c r="BF69" s="185">
        <v>3041.51</v>
      </c>
      <c r="BG69" s="185">
        <v>0</v>
      </c>
      <c r="BH69" s="224">
        <v>3283.8299999999995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314561.17999999993</v>
      </c>
      <c r="BO69" s="185">
        <v>0</v>
      </c>
      <c r="BP69" s="185">
        <v>0</v>
      </c>
      <c r="BQ69" s="185">
        <v>0</v>
      </c>
      <c r="BR69" s="185">
        <v>0</v>
      </c>
      <c r="BS69" s="185">
        <v>17415.560000000001</v>
      </c>
      <c r="BT69" s="185">
        <v>0</v>
      </c>
      <c r="BU69" s="185">
        <v>0</v>
      </c>
      <c r="BV69" s="185">
        <v>0</v>
      </c>
      <c r="BW69" s="185">
        <v>6286.72</v>
      </c>
      <c r="BX69" s="185">
        <v>0</v>
      </c>
      <c r="BY69" s="185">
        <v>1176</v>
      </c>
      <c r="BZ69" s="185">
        <v>0</v>
      </c>
      <c r="CA69" s="185">
        <v>0</v>
      </c>
      <c r="CB69" s="185">
        <v>0</v>
      </c>
      <c r="CC69" s="185">
        <v>65393941.502269454</v>
      </c>
      <c r="CD69" s="188">
        <v>21730023.870000001</v>
      </c>
      <c r="CE69" s="195">
        <f t="shared" si="0"/>
        <v>88035932.212269455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-110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21122.95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-787.33999999999992</v>
      </c>
      <c r="W70" s="184">
        <v>0</v>
      </c>
      <c r="X70" s="185">
        <v>0</v>
      </c>
      <c r="Y70" s="185">
        <v>18801.760000000002</v>
      </c>
      <c r="Z70" s="185">
        <v>0</v>
      </c>
      <c r="AA70" s="185">
        <v>0</v>
      </c>
      <c r="AB70" s="185">
        <v>34868.550000000003</v>
      </c>
      <c r="AC70" s="185">
        <v>0</v>
      </c>
      <c r="AD70" s="185">
        <v>0</v>
      </c>
      <c r="AE70" s="185">
        <v>600</v>
      </c>
      <c r="AF70" s="185">
        <v>0</v>
      </c>
      <c r="AG70" s="185">
        <v>272.27999999999997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123447.26999999999</v>
      </c>
      <c r="AZ70" s="185">
        <v>758374.34000000008</v>
      </c>
      <c r="BA70" s="185">
        <v>0</v>
      </c>
      <c r="BB70" s="185">
        <v>496846.22</v>
      </c>
      <c r="BC70" s="185">
        <v>0</v>
      </c>
      <c r="BD70" s="185">
        <v>0</v>
      </c>
      <c r="BE70" s="185">
        <v>125485.37999999999</v>
      </c>
      <c r="BF70" s="185">
        <v>0</v>
      </c>
      <c r="BG70" s="185">
        <v>0</v>
      </c>
      <c r="BH70" s="185">
        <v>7091.01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1818297.4</v>
      </c>
      <c r="BO70" s="185">
        <v>0</v>
      </c>
      <c r="BP70" s="185">
        <v>0</v>
      </c>
      <c r="BQ70" s="185">
        <v>0</v>
      </c>
      <c r="BR70" s="185">
        <v>0</v>
      </c>
      <c r="BS70" s="185">
        <v>695243.25000000012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4632470.6899999985</v>
      </c>
      <c r="CD70" s="188"/>
      <c r="CE70" s="195">
        <f t="shared" si="0"/>
        <v>8732023.7599999979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6661342.1399999987</v>
      </c>
      <c r="D71" s="195">
        <f t="shared" ref="D71:AI71" si="5">SUM(D61:D69)-D70</f>
        <v>0</v>
      </c>
      <c r="E71" s="195">
        <f t="shared" si="5"/>
        <v>15000392.149999997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2375227.1999999997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6449382.2399999993</v>
      </c>
      <c r="P71" s="195">
        <f t="shared" si="5"/>
        <v>16961195.489999998</v>
      </c>
      <c r="Q71" s="195">
        <f t="shared" si="5"/>
        <v>3788830.0399999996</v>
      </c>
      <c r="R71" s="195">
        <f t="shared" si="5"/>
        <v>870554.72</v>
      </c>
      <c r="S71" s="195">
        <f t="shared" si="5"/>
        <v>7985489.8900000006</v>
      </c>
      <c r="T71" s="195">
        <f t="shared" si="5"/>
        <v>603799.48</v>
      </c>
      <c r="U71" s="195">
        <f t="shared" si="5"/>
        <v>5584126.1200000001</v>
      </c>
      <c r="V71" s="195">
        <f t="shared" si="5"/>
        <v>4788158.2299999986</v>
      </c>
      <c r="W71" s="195">
        <f t="shared" si="5"/>
        <v>1486220.32</v>
      </c>
      <c r="X71" s="195">
        <f t="shared" si="5"/>
        <v>2920379.48</v>
      </c>
      <c r="Y71" s="195">
        <f t="shared" si="5"/>
        <v>5113503.9800000004</v>
      </c>
      <c r="Z71" s="195">
        <f t="shared" si="5"/>
        <v>0</v>
      </c>
      <c r="AA71" s="195">
        <f t="shared" si="5"/>
        <v>325646.75000000006</v>
      </c>
      <c r="AB71" s="195">
        <f t="shared" si="5"/>
        <v>10757436.719999999</v>
      </c>
      <c r="AC71" s="195">
        <f t="shared" si="5"/>
        <v>1789373.4399999999</v>
      </c>
      <c r="AD71" s="195">
        <f t="shared" si="5"/>
        <v>148286.41</v>
      </c>
      <c r="AE71" s="195">
        <f t="shared" si="5"/>
        <v>2106106.4899999998</v>
      </c>
      <c r="AF71" s="195">
        <f t="shared" si="5"/>
        <v>0</v>
      </c>
      <c r="AG71" s="195">
        <f t="shared" si="5"/>
        <v>8044206.71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1360209.5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24427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1920415.1199999996</v>
      </c>
      <c r="AZ71" s="195">
        <f t="shared" si="6"/>
        <v>251451.40000000002</v>
      </c>
      <c r="BA71" s="195">
        <f t="shared" si="6"/>
        <v>785302.34000000008</v>
      </c>
      <c r="BB71" s="195">
        <f t="shared" si="6"/>
        <v>1877845.8800000001</v>
      </c>
      <c r="BC71" s="195">
        <f t="shared" si="6"/>
        <v>0</v>
      </c>
      <c r="BD71" s="195">
        <f t="shared" si="6"/>
        <v>197450.7</v>
      </c>
      <c r="BE71" s="195">
        <f t="shared" si="6"/>
        <v>14378868.109999998</v>
      </c>
      <c r="BF71" s="195">
        <f t="shared" si="6"/>
        <v>3028684.69</v>
      </c>
      <c r="BG71" s="195">
        <f t="shared" si="6"/>
        <v>0</v>
      </c>
      <c r="BH71" s="195">
        <f t="shared" si="6"/>
        <v>317974.79999999993</v>
      </c>
      <c r="BI71" s="195">
        <f t="shared" si="6"/>
        <v>0</v>
      </c>
      <c r="BJ71" s="195">
        <f t="shared" si="6"/>
        <v>3.66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3161480.47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248518.24999999988</v>
      </c>
      <c r="BT71" s="195">
        <f t="shared" si="7"/>
        <v>0</v>
      </c>
      <c r="BU71" s="195">
        <f t="shared" si="7"/>
        <v>0</v>
      </c>
      <c r="BV71" s="195">
        <f t="shared" si="7"/>
        <v>4539.3599999999997</v>
      </c>
      <c r="BW71" s="195">
        <f t="shared" si="7"/>
        <v>5373550.8200000003</v>
      </c>
      <c r="BX71" s="195">
        <f t="shared" si="7"/>
        <v>0</v>
      </c>
      <c r="BY71" s="195">
        <f t="shared" si="7"/>
        <v>934846.3600000001</v>
      </c>
      <c r="BZ71" s="195">
        <f t="shared" si="7"/>
        <v>0</v>
      </c>
      <c r="CA71" s="195">
        <f t="shared" si="7"/>
        <v>29500.9</v>
      </c>
      <c r="CB71" s="195">
        <f t="shared" si="7"/>
        <v>0</v>
      </c>
      <c r="CC71" s="195">
        <f t="shared" si="7"/>
        <v>62149313.232269458</v>
      </c>
      <c r="CD71" s="245">
        <f>CD69-CD70</f>
        <v>21730023.870000001</v>
      </c>
      <c r="CE71" s="195">
        <f>SUM(CE61:CE69)-CE70</f>
        <v>221534064.46226946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22179946.100000001</v>
      </c>
      <c r="D73" s="184">
        <v>0</v>
      </c>
      <c r="E73" s="185">
        <v>48497133</v>
      </c>
      <c r="F73" s="185">
        <v>0</v>
      </c>
      <c r="G73" s="184">
        <v>0</v>
      </c>
      <c r="H73" s="184">
        <v>0</v>
      </c>
      <c r="I73" s="185">
        <v>0</v>
      </c>
      <c r="J73" s="185">
        <v>9474517</v>
      </c>
      <c r="K73" s="185">
        <v>0</v>
      </c>
      <c r="L73" s="185">
        <v>0</v>
      </c>
      <c r="M73" s="184">
        <v>0</v>
      </c>
      <c r="N73" s="184">
        <v>0</v>
      </c>
      <c r="O73" s="184">
        <v>19548958.510000002</v>
      </c>
      <c r="P73" s="185">
        <v>47815677.810000002</v>
      </c>
      <c r="Q73" s="185">
        <v>5249833</v>
      </c>
      <c r="R73" s="185">
        <v>13960131</v>
      </c>
      <c r="S73" s="185">
        <v>16195114.939999999</v>
      </c>
      <c r="T73" s="185">
        <v>986769.6399999999</v>
      </c>
      <c r="U73" s="185">
        <v>18774740</v>
      </c>
      <c r="V73" s="185">
        <v>26604481.420000006</v>
      </c>
      <c r="W73" s="185">
        <v>1817689.3</v>
      </c>
      <c r="X73" s="185">
        <v>5548601.080000001</v>
      </c>
      <c r="Y73" s="185">
        <v>3577345.2199999997</v>
      </c>
      <c r="Z73" s="185">
        <v>0</v>
      </c>
      <c r="AA73" s="185">
        <v>204523</v>
      </c>
      <c r="AB73" s="185">
        <v>22482873.039999999</v>
      </c>
      <c r="AC73" s="185">
        <v>12598925</v>
      </c>
      <c r="AD73" s="185">
        <v>887999</v>
      </c>
      <c r="AE73" s="185">
        <v>5394729.3999999994</v>
      </c>
      <c r="AF73" s="185">
        <v>0</v>
      </c>
      <c r="AG73" s="185">
        <v>15048460</v>
      </c>
      <c r="AH73" s="185">
        <v>0</v>
      </c>
      <c r="AI73" s="185">
        <v>0</v>
      </c>
      <c r="AJ73" s="185">
        <v>9872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2621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296860940.46000004</v>
      </c>
      <c r="CF73" s="252"/>
    </row>
    <row r="74" spans="1:84" ht="12.6" customHeight="1" x14ac:dyDescent="0.25">
      <c r="A74" s="171" t="s">
        <v>246</v>
      </c>
      <c r="B74" s="175"/>
      <c r="C74" s="184">
        <v>1257874.8</v>
      </c>
      <c r="D74" s="184">
        <v>0</v>
      </c>
      <c r="E74" s="185">
        <v>3272079.17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1091951</v>
      </c>
      <c r="P74" s="185">
        <v>106323682.42</v>
      </c>
      <c r="Q74" s="185">
        <v>9172581.9500000011</v>
      </c>
      <c r="R74" s="185">
        <v>26161801</v>
      </c>
      <c r="S74" s="185">
        <v>19601300.799999997</v>
      </c>
      <c r="T74" s="185">
        <v>1949740.46</v>
      </c>
      <c r="U74" s="185">
        <v>13180451</v>
      </c>
      <c r="V74" s="185">
        <v>22599030.119999994</v>
      </c>
      <c r="W74" s="185">
        <v>11901436.6</v>
      </c>
      <c r="X74" s="185">
        <v>19236194.180000003</v>
      </c>
      <c r="Y74" s="185">
        <v>21911786.710000001</v>
      </c>
      <c r="Z74" s="185">
        <v>0</v>
      </c>
      <c r="AA74" s="185">
        <v>3388157</v>
      </c>
      <c r="AB74" s="185">
        <v>30785158.870000001</v>
      </c>
      <c r="AC74" s="185">
        <v>1707001</v>
      </c>
      <c r="AD74" s="185">
        <v>16722</v>
      </c>
      <c r="AE74" s="185">
        <v>3430437.22</v>
      </c>
      <c r="AF74" s="185">
        <v>0</v>
      </c>
      <c r="AG74" s="185">
        <v>69187035.800000012</v>
      </c>
      <c r="AH74" s="185">
        <v>0</v>
      </c>
      <c r="AI74" s="185">
        <v>0</v>
      </c>
      <c r="AJ74" s="185">
        <v>5116241.0599999996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606090</v>
      </c>
      <c r="AT74" s="185">
        <v>0</v>
      </c>
      <c r="AU74" s="185">
        <v>0</v>
      </c>
      <c r="AV74" s="185">
        <v>-1160.5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371895592.66000003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23437820.900000002</v>
      </c>
      <c r="D75" s="195">
        <f t="shared" si="9"/>
        <v>0</v>
      </c>
      <c r="E75" s="195">
        <f t="shared" si="9"/>
        <v>51769212.170000002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9474517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20640909.510000002</v>
      </c>
      <c r="P75" s="195">
        <f t="shared" si="9"/>
        <v>154139360.23000002</v>
      </c>
      <c r="Q75" s="195">
        <f t="shared" si="9"/>
        <v>14422414.950000001</v>
      </c>
      <c r="R75" s="195">
        <f t="shared" si="9"/>
        <v>40121932</v>
      </c>
      <c r="S75" s="195">
        <f t="shared" si="9"/>
        <v>35796415.739999995</v>
      </c>
      <c r="T75" s="195">
        <f t="shared" si="9"/>
        <v>2936510.0999999996</v>
      </c>
      <c r="U75" s="195">
        <f t="shared" si="9"/>
        <v>31955191</v>
      </c>
      <c r="V75" s="195">
        <f t="shared" si="9"/>
        <v>49203511.539999999</v>
      </c>
      <c r="W75" s="195">
        <f t="shared" si="9"/>
        <v>13719125.9</v>
      </c>
      <c r="X75" s="195">
        <f t="shared" si="9"/>
        <v>24784795.260000005</v>
      </c>
      <c r="Y75" s="195">
        <f t="shared" si="9"/>
        <v>25489131.93</v>
      </c>
      <c r="Z75" s="195">
        <f t="shared" si="9"/>
        <v>0</v>
      </c>
      <c r="AA75" s="195">
        <f t="shared" si="9"/>
        <v>3592680</v>
      </c>
      <c r="AB75" s="195">
        <f t="shared" si="9"/>
        <v>53268031.909999996</v>
      </c>
      <c r="AC75" s="195">
        <f t="shared" si="9"/>
        <v>14305926</v>
      </c>
      <c r="AD75" s="195">
        <f t="shared" si="9"/>
        <v>904721</v>
      </c>
      <c r="AE75" s="195">
        <f t="shared" si="9"/>
        <v>8825166.6199999992</v>
      </c>
      <c r="AF75" s="195">
        <f t="shared" si="9"/>
        <v>0</v>
      </c>
      <c r="AG75" s="195">
        <f t="shared" si="9"/>
        <v>84235495.800000012</v>
      </c>
      <c r="AH75" s="195">
        <f t="shared" si="9"/>
        <v>0</v>
      </c>
      <c r="AI75" s="195">
        <f t="shared" si="9"/>
        <v>0</v>
      </c>
      <c r="AJ75" s="195">
        <f t="shared" si="9"/>
        <v>5126113.0599999996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608711</v>
      </c>
      <c r="AT75" s="195">
        <f t="shared" si="9"/>
        <v>0</v>
      </c>
      <c r="AU75" s="195">
        <f t="shared" si="9"/>
        <v>0</v>
      </c>
      <c r="AV75" s="195">
        <f t="shared" si="9"/>
        <v>-1160.5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668756533.12000012</v>
      </c>
      <c r="CF75" s="252"/>
    </row>
    <row r="76" spans="1:84" ht="12.6" customHeight="1" x14ac:dyDescent="0.25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35062.443579749102</v>
      </c>
      <c r="D77" s="184">
        <v>0</v>
      </c>
      <c r="E77" s="184">
        <v>77445.556420250898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112508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1220.6430639958364</v>
      </c>
      <c r="D78" s="184">
        <v>0</v>
      </c>
      <c r="E78" s="184">
        <v>7223.0520008184076</v>
      </c>
      <c r="F78" s="184">
        <v>0</v>
      </c>
      <c r="G78" s="184">
        <v>0</v>
      </c>
      <c r="H78" s="184">
        <v>0</v>
      </c>
      <c r="I78" s="184">
        <v>0</v>
      </c>
      <c r="J78" s="184">
        <v>708.18900820169506</v>
      </c>
      <c r="K78" s="184">
        <v>0</v>
      </c>
      <c r="L78" s="184">
        <v>0</v>
      </c>
      <c r="M78" s="184">
        <v>0</v>
      </c>
      <c r="N78" s="184">
        <v>0</v>
      </c>
      <c r="O78" s="184">
        <v>1507.4076670780082</v>
      </c>
      <c r="P78" s="184">
        <v>3603.8106271459101</v>
      </c>
      <c r="Q78" s="184">
        <v>1782.9584722897678</v>
      </c>
      <c r="R78" s="184">
        <v>0</v>
      </c>
      <c r="S78" s="184">
        <v>1019.100968650503</v>
      </c>
      <c r="T78" s="184">
        <v>234.75943830812488</v>
      </c>
      <c r="U78" s="184">
        <v>0</v>
      </c>
      <c r="V78" s="184">
        <v>0</v>
      </c>
      <c r="W78" s="184">
        <v>0</v>
      </c>
      <c r="X78" s="184">
        <v>382.18789405887821</v>
      </c>
      <c r="Y78" s="184">
        <v>1370.1917770378118</v>
      </c>
      <c r="Z78" s="184">
        <v>0</v>
      </c>
      <c r="AA78" s="184">
        <v>0</v>
      </c>
      <c r="AB78" s="184">
        <v>501.59363508734606</v>
      </c>
      <c r="AC78" s="184">
        <v>217.07886025187111</v>
      </c>
      <c r="AD78" s="184">
        <v>121.04304987230081</v>
      </c>
      <c r="AE78" s="184">
        <v>781.90323629593627</v>
      </c>
      <c r="AF78" s="184">
        <v>0</v>
      </c>
      <c r="AG78" s="184">
        <v>2168.338528956252</v>
      </c>
      <c r="AH78" s="184">
        <v>0</v>
      </c>
      <c r="AI78" s="184">
        <v>0</v>
      </c>
      <c r="AJ78" s="184">
        <v>132.66911953173636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114.80007425311686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86.317970990932778</v>
      </c>
      <c r="BB78" s="184">
        <v>9.8591896412632636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96.542315779776388</v>
      </c>
      <c r="BT78" s="184">
        <v>0</v>
      </c>
      <c r="BU78" s="184">
        <v>0</v>
      </c>
      <c r="BV78" s="184">
        <v>0</v>
      </c>
      <c r="BW78" s="184">
        <v>80.769968322617729</v>
      </c>
      <c r="BX78" s="184">
        <v>0</v>
      </c>
      <c r="BY78" s="184">
        <v>25.619758020135436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23388.836624588228</v>
      </c>
      <c r="CF78" s="195"/>
    </row>
    <row r="79" spans="1:84" ht="12.6" customHeight="1" x14ac:dyDescent="0.25">
      <c r="A79" s="171" t="s">
        <v>251</v>
      </c>
      <c r="B79" s="175"/>
      <c r="C79" s="225">
        <v>2970.4348222382278</v>
      </c>
      <c r="D79" s="225">
        <v>0</v>
      </c>
      <c r="E79" s="184">
        <v>6561.0651777617704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9531.4999999999982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32.01</v>
      </c>
      <c r="D80" s="187">
        <v>0</v>
      </c>
      <c r="E80" s="187">
        <v>77.300000000000011</v>
      </c>
      <c r="F80" s="187">
        <v>0</v>
      </c>
      <c r="G80" s="187">
        <v>0</v>
      </c>
      <c r="H80" s="187">
        <v>0</v>
      </c>
      <c r="I80" s="187">
        <v>0</v>
      </c>
      <c r="J80" s="187">
        <v>8.58</v>
      </c>
      <c r="K80" s="187">
        <v>0</v>
      </c>
      <c r="L80" s="187">
        <v>0</v>
      </c>
      <c r="M80" s="187">
        <v>0</v>
      </c>
      <c r="N80" s="187">
        <v>0</v>
      </c>
      <c r="O80" s="187">
        <v>22.880000000000003</v>
      </c>
      <c r="P80" s="187">
        <v>32.83</v>
      </c>
      <c r="Q80" s="187">
        <v>13.09</v>
      </c>
      <c r="R80" s="187">
        <v>0</v>
      </c>
      <c r="S80" s="187">
        <v>0.25</v>
      </c>
      <c r="T80" s="187">
        <v>3.58</v>
      </c>
      <c r="U80" s="187">
        <v>0</v>
      </c>
      <c r="V80" s="187">
        <v>3.8200000000000003</v>
      </c>
      <c r="W80" s="187">
        <v>0</v>
      </c>
      <c r="X80" s="187">
        <v>0</v>
      </c>
      <c r="Y80" s="187">
        <v>0</v>
      </c>
      <c r="Z80" s="187">
        <v>0</v>
      </c>
      <c r="AA80" s="187">
        <v>0</v>
      </c>
      <c r="AB80" s="187">
        <v>0</v>
      </c>
      <c r="AC80" s="187">
        <v>0</v>
      </c>
      <c r="AD80" s="187">
        <v>0.57999999999999996</v>
      </c>
      <c r="AE80" s="187">
        <v>0</v>
      </c>
      <c r="AF80" s="187">
        <v>0</v>
      </c>
      <c r="AG80" s="187">
        <v>27.21</v>
      </c>
      <c r="AH80" s="187">
        <v>0</v>
      </c>
      <c r="AI80" s="187">
        <v>0</v>
      </c>
      <c r="AJ80" s="187">
        <v>2.1800000000000002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224.31000000000006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6877</v>
      </c>
      <c r="D111" s="174">
        <v>20825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1595</v>
      </c>
      <c r="D114" s="174">
        <v>2370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5">
      <c r="A128" s="173" t="s">
        <v>292</v>
      </c>
      <c r="B128" s="172" t="s">
        <v>256</v>
      </c>
      <c r="C128" s="189">
        <v>144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2734.85</v>
      </c>
      <c r="C138" s="189">
        <v>799.76</v>
      </c>
      <c r="D138" s="174">
        <v>3345.38</v>
      </c>
      <c r="E138" s="175">
        <f>SUM(B138:D138)</f>
        <v>6879.99</v>
      </c>
    </row>
    <row r="139" spans="1:6" ht="12.6" customHeight="1" x14ac:dyDescent="0.25">
      <c r="A139" s="173" t="s">
        <v>215</v>
      </c>
      <c r="B139" s="174">
        <v>9567</v>
      </c>
      <c r="C139" s="189">
        <v>2619</v>
      </c>
      <c r="D139" s="174">
        <v>8643</v>
      </c>
      <c r="E139" s="175">
        <f>SUM(B139:D139)</f>
        <v>20829</v>
      </c>
    </row>
    <row r="140" spans="1:6" ht="12.6" customHeight="1" x14ac:dyDescent="0.25">
      <c r="A140" s="173" t="s">
        <v>298</v>
      </c>
      <c r="B140" s="174">
        <v>36637.378649477789</v>
      </c>
      <c r="C140" s="174">
        <v>13529.801549892016</v>
      </c>
      <c r="D140" s="174">
        <v>75018.819800630154</v>
      </c>
      <c r="E140" s="175">
        <f>SUM(B140:D140)</f>
        <v>125185.99999999996</v>
      </c>
    </row>
    <row r="141" spans="1:6" ht="12.6" customHeight="1" x14ac:dyDescent="0.25">
      <c r="A141" s="173" t="s">
        <v>245</v>
      </c>
      <c r="B141" s="174">
        <v>132562896.27000001</v>
      </c>
      <c r="C141" s="189">
        <v>28546681.200000003</v>
      </c>
      <c r="D141" s="174">
        <v>135751362.98999998</v>
      </c>
      <c r="E141" s="175">
        <f>SUM(B141:D141)</f>
        <v>296860940.46000004</v>
      </c>
      <c r="F141" s="199"/>
    </row>
    <row r="142" spans="1:6" ht="12.6" customHeight="1" x14ac:dyDescent="0.25">
      <c r="A142" s="173" t="s">
        <v>246</v>
      </c>
      <c r="B142" s="174">
        <v>108840282.82999998</v>
      </c>
      <c r="C142" s="189">
        <v>40193580.479999997</v>
      </c>
      <c r="D142" s="174">
        <v>222861729.35000002</v>
      </c>
      <c r="E142" s="175">
        <f>SUM(B142:D142)</f>
        <v>371895592.65999997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4318465.4799999995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4947359.47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253978.85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9519803.7999999989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2517438.16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431500.34999999992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2948938.5100000002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128871.52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128871.52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57012.090000000004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6540755.8599999994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6597767.9499999993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15003384.4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15003384.4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5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5">
      <c r="A197" s="173" t="s">
        <v>334</v>
      </c>
      <c r="B197" s="174">
        <v>290461185.69</v>
      </c>
      <c r="C197" s="189">
        <v>15124369.899999999</v>
      </c>
      <c r="D197" s="174">
        <v>335802.77000000008</v>
      </c>
      <c r="E197" s="175">
        <f t="shared" si="10"/>
        <v>305249752.81999999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618892.42000000004</v>
      </c>
      <c r="C199" s="189">
        <v>0</v>
      </c>
      <c r="D199" s="174">
        <v>0</v>
      </c>
      <c r="E199" s="175">
        <f t="shared" si="10"/>
        <v>618892.42000000004</v>
      </c>
    </row>
    <row r="200" spans="1:8" ht="12.6" customHeight="1" x14ac:dyDescent="0.25">
      <c r="A200" s="173" t="s">
        <v>337</v>
      </c>
      <c r="B200" s="174">
        <v>91473337.469999984</v>
      </c>
      <c r="C200" s="189">
        <v>1060736.77</v>
      </c>
      <c r="D200" s="174">
        <v>-80410</v>
      </c>
      <c r="E200" s="175">
        <f t="shared" si="10"/>
        <v>92614484.23999998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2284203.1199999973</v>
      </c>
      <c r="C203" s="189">
        <v>-565760.17999999411</v>
      </c>
      <c r="D203" s="174">
        <v>-920886.24</v>
      </c>
      <c r="E203" s="175">
        <f t="shared" si="10"/>
        <v>2639329.1800000034</v>
      </c>
    </row>
    <row r="204" spans="1:8" ht="12.6" customHeight="1" x14ac:dyDescent="0.25">
      <c r="A204" s="173" t="s">
        <v>203</v>
      </c>
      <c r="B204" s="175">
        <f>SUM(B195:B203)</f>
        <v>433275806.35000002</v>
      </c>
      <c r="C204" s="191">
        <f>SUM(C195:C203)</f>
        <v>15619346.490000004</v>
      </c>
      <c r="D204" s="175">
        <f>SUM(D195:D203)</f>
        <v>-665493.47</v>
      </c>
      <c r="E204" s="175">
        <f>SUM(E195:E203)</f>
        <v>449560646.31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168081.11</v>
      </c>
      <c r="C209" s="189">
        <v>106156.49</v>
      </c>
      <c r="D209" s="174">
        <v>0</v>
      </c>
      <c r="E209" s="175">
        <f t="shared" ref="E209:E216" si="11">SUM(B209:C209)-D209</f>
        <v>274237.59999999998</v>
      </c>
      <c r="H209" s="259"/>
    </row>
    <row r="210" spans="1:8" ht="12.6" customHeight="1" x14ac:dyDescent="0.25">
      <c r="A210" s="173" t="s">
        <v>334</v>
      </c>
      <c r="B210" s="174">
        <v>60817501.910000004</v>
      </c>
      <c r="C210" s="189">
        <f>10921630.43-1861</f>
        <v>10919769.43</v>
      </c>
      <c r="D210" s="174">
        <f>336324.81-1861</f>
        <v>334463.81</v>
      </c>
      <c r="E210" s="175">
        <f t="shared" si="11"/>
        <v>71402807.530000001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258757.990000002</v>
      </c>
      <c r="C212" s="189">
        <v>48933.74</v>
      </c>
      <c r="D212" s="174">
        <v>0</v>
      </c>
      <c r="E212" s="175">
        <f t="shared" si="11"/>
        <v>307691.73000000202</v>
      </c>
      <c r="H212" s="259"/>
    </row>
    <row r="213" spans="1:8" ht="12.6" customHeight="1" x14ac:dyDescent="0.25">
      <c r="A213" s="173" t="s">
        <v>337</v>
      </c>
      <c r="B213" s="174">
        <v>75519207.579999998</v>
      </c>
      <c r="C213" s="189">
        <v>4692437.1199999796</v>
      </c>
      <c r="D213" s="174">
        <v>0</v>
      </c>
      <c r="E213" s="175">
        <f t="shared" si="11"/>
        <v>80211644.699999973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136763548.59</v>
      </c>
      <c r="C217" s="191">
        <f>SUM(C208:C216)</f>
        <v>15767296.779999979</v>
      </c>
      <c r="D217" s="175">
        <f>SUM(D208:D216)</f>
        <v>334463.81</v>
      </c>
      <c r="E217" s="175">
        <f>SUM(E208:E216)</f>
        <v>152196381.55999997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5505601.25</v>
      </c>
      <c r="D221" s="172">
        <f>C221</f>
        <v>5505601.25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188171308.33999997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54395229.060000002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2423.19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-130694.46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186128542.52000004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19487227.359999999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448054036.00999999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351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3692710.0400000005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2934792.38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6627502.4199999999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460187139.68000001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14089.43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82492845.449999988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54934750.439999998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76089670.339999989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5158546.2800000012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653145.31000000006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109473546.36999999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305249752.81999999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92614484.239999995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2639329.1800000002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449560646.31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152196381.56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297364264.75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629703.28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629703.28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407467514.39999998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5872923.2999999998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4897931.82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8745669.8599999994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19516524.98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35711129.509999998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257274858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633812.34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293619799.84999996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293619799.84999996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94331189.570000201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407467514.40000021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407467514.39999998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296860940.46000004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371895592.66000015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668756533.12000012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5505601.25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448054036.00999999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6627502.4199999999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460187139.68000001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208569393.44000012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8732023.7600000016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8732023.7600000016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217301417.20000011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60511927.270000011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9519803.8000000026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4854584.0199999996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30705070.860000048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1759432.8699999999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16163104.479999987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15767295.570000002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2948938.5100000002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128871.52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6597767.9499999993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15003384.4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66305908.342269152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230266089.59226918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-12964672.392269075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-12964672.392269075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-12964672.392269075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Issaquah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6877</v>
      </c>
      <c r="C414" s="194">
        <f>E138</f>
        <v>6879.99</v>
      </c>
      <c r="D414" s="179"/>
    </row>
    <row r="415" spans="1:5" ht="12.6" customHeight="1" x14ac:dyDescent="0.25">
      <c r="A415" s="179" t="s">
        <v>464</v>
      </c>
      <c r="B415" s="179">
        <f>D111</f>
        <v>20825</v>
      </c>
      <c r="C415" s="179">
        <f>E139</f>
        <v>20829</v>
      </c>
      <c r="D415" s="194">
        <f>SUM(C59:H59)+N59</f>
        <v>19673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1595</v>
      </c>
    </row>
    <row r="424" spans="1:7" ht="12.6" customHeight="1" x14ac:dyDescent="0.25">
      <c r="A424" s="179" t="s">
        <v>1244</v>
      </c>
      <c r="B424" s="179">
        <f>D114</f>
        <v>2370</v>
      </c>
      <c r="D424" s="179">
        <f>J59</f>
        <v>2370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60511927.270000011</v>
      </c>
      <c r="C427" s="179">
        <f t="shared" ref="C427:C434" si="13">CE61</f>
        <v>60511927.269999996</v>
      </c>
      <c r="D427" s="179"/>
    </row>
    <row r="428" spans="1:7" ht="12.6" customHeight="1" x14ac:dyDescent="0.25">
      <c r="A428" s="179" t="s">
        <v>3</v>
      </c>
      <c r="B428" s="179">
        <f t="shared" si="12"/>
        <v>9519803.8000000026</v>
      </c>
      <c r="C428" s="179">
        <f t="shared" si="13"/>
        <v>9519801</v>
      </c>
      <c r="D428" s="179">
        <f>D173</f>
        <v>9519803.7999999989</v>
      </c>
    </row>
    <row r="429" spans="1:7" ht="12.6" customHeight="1" x14ac:dyDescent="0.25">
      <c r="A429" s="179" t="s">
        <v>236</v>
      </c>
      <c r="B429" s="179">
        <f t="shared" si="12"/>
        <v>4854584.0199999996</v>
      </c>
      <c r="C429" s="179">
        <f t="shared" si="13"/>
        <v>4854584.0199999996</v>
      </c>
      <c r="D429" s="179"/>
    </row>
    <row r="430" spans="1:7" ht="12.6" customHeight="1" x14ac:dyDescent="0.25">
      <c r="A430" s="179" t="s">
        <v>237</v>
      </c>
      <c r="B430" s="179">
        <f t="shared" si="12"/>
        <v>30705070.860000048</v>
      </c>
      <c r="C430" s="179">
        <f t="shared" si="13"/>
        <v>30705070.859999996</v>
      </c>
      <c r="D430" s="179"/>
    </row>
    <row r="431" spans="1:7" ht="12.6" customHeight="1" x14ac:dyDescent="0.25">
      <c r="A431" s="179" t="s">
        <v>444</v>
      </c>
      <c r="B431" s="179">
        <f t="shared" si="12"/>
        <v>1759432.8699999999</v>
      </c>
      <c r="C431" s="179">
        <f t="shared" si="13"/>
        <v>1759432.87</v>
      </c>
      <c r="D431" s="179"/>
    </row>
    <row r="432" spans="1:7" ht="12.6" customHeight="1" x14ac:dyDescent="0.25">
      <c r="A432" s="179" t="s">
        <v>445</v>
      </c>
      <c r="B432" s="179">
        <f t="shared" si="12"/>
        <v>16163104.479999987</v>
      </c>
      <c r="C432" s="179">
        <f t="shared" si="13"/>
        <v>16163104.480000002</v>
      </c>
      <c r="D432" s="179"/>
    </row>
    <row r="433" spans="1:7" ht="12.6" customHeight="1" x14ac:dyDescent="0.25">
      <c r="A433" s="179" t="s">
        <v>6</v>
      </c>
      <c r="B433" s="179">
        <f t="shared" si="12"/>
        <v>15767295.570000002</v>
      </c>
      <c r="C433" s="179">
        <f t="shared" si="13"/>
        <v>15767297</v>
      </c>
      <c r="D433" s="179">
        <f>C217</f>
        <v>15767296.779999979</v>
      </c>
    </row>
    <row r="434" spans="1:7" ht="12.6" customHeight="1" x14ac:dyDescent="0.25">
      <c r="A434" s="179" t="s">
        <v>474</v>
      </c>
      <c r="B434" s="179">
        <f t="shared" si="12"/>
        <v>2948938.5100000002</v>
      </c>
      <c r="C434" s="179">
        <f t="shared" si="13"/>
        <v>2948938.5100000002</v>
      </c>
      <c r="D434" s="179">
        <f>D177</f>
        <v>2948938.5100000002</v>
      </c>
    </row>
    <row r="435" spans="1:7" ht="12.6" customHeight="1" x14ac:dyDescent="0.25">
      <c r="A435" s="179" t="s">
        <v>447</v>
      </c>
      <c r="B435" s="179">
        <f t="shared" si="12"/>
        <v>128871.52</v>
      </c>
      <c r="C435" s="179"/>
      <c r="D435" s="179">
        <f>D181</f>
        <v>128871.52</v>
      </c>
    </row>
    <row r="436" spans="1:7" ht="12.6" customHeight="1" x14ac:dyDescent="0.25">
      <c r="A436" s="179" t="s">
        <v>475</v>
      </c>
      <c r="B436" s="179">
        <f t="shared" si="12"/>
        <v>6597767.9499999993</v>
      </c>
      <c r="C436" s="179"/>
      <c r="D436" s="179">
        <f>D186</f>
        <v>6597767.9499999993</v>
      </c>
    </row>
    <row r="437" spans="1:7" ht="12.6" customHeight="1" x14ac:dyDescent="0.25">
      <c r="A437" s="194" t="s">
        <v>449</v>
      </c>
      <c r="B437" s="194">
        <f t="shared" si="12"/>
        <v>15003384.4</v>
      </c>
      <c r="C437" s="194"/>
      <c r="D437" s="194">
        <f>D190</f>
        <v>15003384.4</v>
      </c>
    </row>
    <row r="438" spans="1:7" ht="12.6" customHeight="1" x14ac:dyDescent="0.25">
      <c r="A438" s="194" t="s">
        <v>476</v>
      </c>
      <c r="B438" s="194">
        <f>C386+C387+C388</f>
        <v>21730023.869999997</v>
      </c>
      <c r="C438" s="194">
        <f>CD69</f>
        <v>21730023.870000001</v>
      </c>
      <c r="D438" s="194">
        <f>D181+D186+D190</f>
        <v>21730023.869999997</v>
      </c>
    </row>
    <row r="439" spans="1:7" ht="12.6" customHeight="1" x14ac:dyDescent="0.25">
      <c r="A439" s="179" t="s">
        <v>451</v>
      </c>
      <c r="B439" s="194">
        <f>C389</f>
        <v>66305908.342269152</v>
      </c>
      <c r="C439" s="194">
        <f>SUM(C69:CC69)</f>
        <v>66305908.34226945</v>
      </c>
      <c r="D439" s="179"/>
    </row>
    <row r="440" spans="1:7" ht="12.6" customHeight="1" x14ac:dyDescent="0.25">
      <c r="A440" s="179" t="s">
        <v>477</v>
      </c>
      <c r="B440" s="194">
        <f>B438+B439</f>
        <v>88035932.212269157</v>
      </c>
      <c r="C440" s="194">
        <f>CE69</f>
        <v>88035932.212269455</v>
      </c>
      <c r="D440" s="179"/>
    </row>
    <row r="441" spans="1:7" ht="12.6" customHeight="1" x14ac:dyDescent="0.25">
      <c r="A441" s="179" t="s">
        <v>478</v>
      </c>
      <c r="B441" s="179">
        <f>D390</f>
        <v>230266089.59226918</v>
      </c>
      <c r="C441" s="179">
        <f>SUM(C427:C437)+C440</f>
        <v>230266088.22226945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5505601.25</v>
      </c>
      <c r="C444" s="179">
        <f>C363</f>
        <v>5505601.25</v>
      </c>
      <c r="D444" s="179"/>
    </row>
    <row r="445" spans="1:7" ht="12.6" customHeight="1" x14ac:dyDescent="0.25">
      <c r="A445" s="179" t="s">
        <v>343</v>
      </c>
      <c r="B445" s="179">
        <f>D229</f>
        <v>448054036.00999999</v>
      </c>
      <c r="C445" s="179">
        <f>C364</f>
        <v>448054036.00999999</v>
      </c>
      <c r="D445" s="179"/>
    </row>
    <row r="446" spans="1:7" ht="12.6" customHeight="1" x14ac:dyDescent="0.25">
      <c r="A446" s="179" t="s">
        <v>351</v>
      </c>
      <c r="B446" s="179">
        <f>D236</f>
        <v>6627502.4199999999</v>
      </c>
      <c r="C446" s="179">
        <f>C365</f>
        <v>6627502.4199999999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460187139.68000001</v>
      </c>
      <c r="C448" s="179">
        <f>D367</f>
        <v>460187139.68000001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351</v>
      </c>
    </row>
    <row r="454" spans="1:7" ht="12.6" customHeight="1" x14ac:dyDescent="0.25">
      <c r="A454" s="179" t="s">
        <v>168</v>
      </c>
      <c r="B454" s="179">
        <f>C233</f>
        <v>3692710.0400000005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2934792.38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8732023.7600000016</v>
      </c>
      <c r="C458" s="194">
        <f>CE70</f>
        <v>8732023.7599999979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296860940.46000004</v>
      </c>
      <c r="C463" s="194">
        <f>CE73</f>
        <v>296860940.46000004</v>
      </c>
      <c r="D463" s="194">
        <f>E141+E147+E153</f>
        <v>296860940.46000004</v>
      </c>
    </row>
    <row r="464" spans="1:7" ht="12.6" customHeight="1" x14ac:dyDescent="0.25">
      <c r="A464" s="179" t="s">
        <v>246</v>
      </c>
      <c r="B464" s="194">
        <f>C360</f>
        <v>371895592.66000015</v>
      </c>
      <c r="C464" s="194">
        <f>CE74</f>
        <v>371895592.66000003</v>
      </c>
      <c r="D464" s="194">
        <f>E142+E148+E154</f>
        <v>371895592.65999997</v>
      </c>
    </row>
    <row r="465" spans="1:7" ht="12.6" customHeight="1" x14ac:dyDescent="0.25">
      <c r="A465" s="179" t="s">
        <v>247</v>
      </c>
      <c r="B465" s="194">
        <f>D361</f>
        <v>668756533.12000012</v>
      </c>
      <c r="C465" s="194">
        <f>CE75</f>
        <v>668756533.12000012</v>
      </c>
      <c r="D465" s="194">
        <f>D463+D464</f>
        <v>668756533.12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5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5">
      <c r="A470" s="179" t="s">
        <v>334</v>
      </c>
      <c r="B470" s="179">
        <f t="shared" si="14"/>
        <v>305249752.81999999</v>
      </c>
      <c r="C470" s="179">
        <f>E197</f>
        <v>305249752.81999999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5">
      <c r="A473" s="179" t="s">
        <v>495</v>
      </c>
      <c r="B473" s="179">
        <f t="shared" si="14"/>
        <v>92614484.239999995</v>
      </c>
      <c r="C473" s="179">
        <f>SUM(E200:E201)</f>
        <v>92614484.23999998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2639329.1800000002</v>
      </c>
      <c r="C475" s="179">
        <f>E203</f>
        <v>2639329.1800000034</v>
      </c>
      <c r="D475" s="179"/>
    </row>
    <row r="476" spans="1:7" ht="12.6" customHeight="1" x14ac:dyDescent="0.25">
      <c r="A476" s="179" t="s">
        <v>203</v>
      </c>
      <c r="B476" s="179">
        <f>D275</f>
        <v>449560646.31</v>
      </c>
      <c r="C476" s="179">
        <f>E204</f>
        <v>449560646.31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152196381.56</v>
      </c>
      <c r="C478" s="179">
        <f>E217</f>
        <v>152196381.55999997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407467514.39999998</v>
      </c>
    </row>
    <row r="482" spans="1:12" ht="12.6" customHeight="1" x14ac:dyDescent="0.25">
      <c r="A482" s="180" t="s">
        <v>499</v>
      </c>
      <c r="C482" s="180">
        <f>D339</f>
        <v>407467514.40000021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Issaquah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6567143.0699999984</v>
      </c>
      <c r="C496" s="240">
        <f>C71</f>
        <v>6661342.1399999987</v>
      </c>
      <c r="D496" s="240">
        <f>'Prior Year'!C59</f>
        <v>4910.6111902901011</v>
      </c>
      <c r="E496" s="180">
        <f>C59</f>
        <v>4497</v>
      </c>
      <c r="F496" s="263">
        <f t="shared" ref="F496:G511" si="15">IF(B496=0,"",IF(D496=0,"",B496/D496))</f>
        <v>1337.3372102815649</v>
      </c>
      <c r="G496" s="264">
        <f t="shared" si="15"/>
        <v>1481.2857771847896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14437413.740000002</v>
      </c>
      <c r="C498" s="240">
        <f>E71</f>
        <v>15000392.149999997</v>
      </c>
      <c r="D498" s="240">
        <f>'Prior Year'!E59</f>
        <v>17566.388809709901</v>
      </c>
      <c r="E498" s="180">
        <f>E59</f>
        <v>15176</v>
      </c>
      <c r="F498" s="263">
        <f t="shared" si="15"/>
        <v>821.87715963679773</v>
      </c>
      <c r="G498" s="263">
        <f t="shared" si="15"/>
        <v>988.42858131259857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2179918.14</v>
      </c>
      <c r="C503" s="240">
        <f>J71</f>
        <v>2375227.1999999997</v>
      </c>
      <c r="D503" s="240">
        <f>'Prior Year'!J59</f>
        <v>2499</v>
      </c>
      <c r="E503" s="180">
        <f>J59</f>
        <v>2370</v>
      </c>
      <c r="F503" s="263">
        <f t="shared" si="15"/>
        <v>872.31618247298923</v>
      </c>
      <c r="G503" s="263">
        <f t="shared" si="15"/>
        <v>1002.2055696202531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6460515.0200000005</v>
      </c>
      <c r="C508" s="240">
        <f>O71</f>
        <v>6449382.2399999993</v>
      </c>
      <c r="D508" s="240">
        <f>'Prior Year'!O59</f>
        <v>1627</v>
      </c>
      <c r="E508" s="180">
        <f>O59</f>
        <v>1595</v>
      </c>
      <c r="F508" s="263">
        <f t="shared" si="15"/>
        <v>3970.8143945912725</v>
      </c>
      <c r="G508" s="263">
        <f t="shared" si="15"/>
        <v>4043.4998369905952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16355836.57</v>
      </c>
      <c r="C509" s="240">
        <f>P71</f>
        <v>16961195.489999998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3267596.29</v>
      </c>
      <c r="C510" s="240">
        <f>Q71</f>
        <v>3788830.0399999996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677230.22</v>
      </c>
      <c r="C511" s="240">
        <f>R71</f>
        <v>870554.72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10100384.48</v>
      </c>
      <c r="C512" s="240">
        <f>S71</f>
        <v>7985489.8900000006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576783.34</v>
      </c>
      <c r="C513" s="240">
        <f>T71</f>
        <v>603799.48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5889399.2299999995</v>
      </c>
      <c r="C514" s="240">
        <f>U71</f>
        <v>5584126.1200000001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4215985.46</v>
      </c>
      <c r="C515" s="240">
        <f>V71</f>
        <v>4788158.2299999986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1234540.6499999999</v>
      </c>
      <c r="C516" s="240">
        <f>W71</f>
        <v>1486220.32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2449697.5999999996</v>
      </c>
      <c r="C517" s="240">
        <f>X71</f>
        <v>2920379.48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4228237.5</v>
      </c>
      <c r="C518" s="240">
        <f>Y71</f>
        <v>5113503.9800000004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297309.91000000003</v>
      </c>
      <c r="C520" s="240">
        <f>AA71</f>
        <v>325646.75000000006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8415451.3100000024</v>
      </c>
      <c r="C521" s="240">
        <f>AB71</f>
        <v>10757436.719999999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1645020.72</v>
      </c>
      <c r="C522" s="240">
        <f>AC71</f>
        <v>1789373.4399999999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182787.37</v>
      </c>
      <c r="C523" s="240">
        <f>AD71</f>
        <v>148286.41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1975720.1500000001</v>
      </c>
      <c r="C524" s="240">
        <f>AE71</f>
        <v>2106106.4899999998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6391417.9699999997</v>
      </c>
      <c r="C526" s="240">
        <f>AG71</f>
        <v>8044206.71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1236148.73</v>
      </c>
      <c r="C529" s="240">
        <f>AJ71</f>
        <v>1360209.5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25330</v>
      </c>
      <c r="C539" s="240">
        <f>AT71</f>
        <v>24427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1659569.3199999998</v>
      </c>
      <c r="C544" s="240">
        <f>AY71</f>
        <v>1920415.1199999996</v>
      </c>
      <c r="D544" s="240">
        <f>'Prior Year'!AY59</f>
        <v>98368</v>
      </c>
      <c r="E544" s="180">
        <f>AY59</f>
        <v>112508</v>
      </c>
      <c r="F544" s="263">
        <f t="shared" ref="F544:G550" si="19">IF(B544=0,"",IF(D544=0,"",B544/D544))</f>
        <v>16.871028383214053</v>
      </c>
      <c r="G544" s="263">
        <f t="shared" si="19"/>
        <v>17.069142816510823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330079.61</v>
      </c>
      <c r="C545" s="240">
        <f>AZ71</f>
        <v>251451.40000000002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772781.46000000008</v>
      </c>
      <c r="C546" s="240">
        <f>BA71</f>
        <v>785302.34000000008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783620.41999999993</v>
      </c>
      <c r="C547" s="240">
        <f>BB71</f>
        <v>1877845.8800000001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208751.63</v>
      </c>
      <c r="C549" s="240">
        <f>BD71</f>
        <v>197450.7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14864232.700000001</v>
      </c>
      <c r="C550" s="240">
        <f>BE71</f>
        <v>14378868.109999998</v>
      </c>
      <c r="D550" s="240">
        <f>'Prior Year'!BE59</f>
        <v>677159.32545400038</v>
      </c>
      <c r="E550" s="180">
        <f>BE59</f>
        <v>677159.32545400038</v>
      </c>
      <c r="F550" s="263">
        <f t="shared" si="19"/>
        <v>21.950864650699891</v>
      </c>
      <c r="G550" s="263">
        <f t="shared" si="19"/>
        <v>21.234098932861492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2653523.8800000004</v>
      </c>
      <c r="C551" s="240">
        <f>BF71</f>
        <v>3028684.69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317974.79999999993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3.66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-0.01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2084087.36</v>
      </c>
      <c r="C559" s="240">
        <f>BN71</f>
        <v>3161480.47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133221.43</v>
      </c>
      <c r="C564" s="240">
        <f>BS71</f>
        <v>248518.24999999988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4450.54</v>
      </c>
      <c r="C567" s="240">
        <f>BV71</f>
        <v>4539.3599999999997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4310882.63</v>
      </c>
      <c r="C568" s="240">
        <f>BW71</f>
        <v>5373550.8200000003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878780.57</v>
      </c>
      <c r="C570" s="240">
        <f>BY71</f>
        <v>934846.3600000001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12179.220000000001</v>
      </c>
      <c r="C572" s="240">
        <f>CA71</f>
        <v>29500.9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62000917.306714773</v>
      </c>
      <c r="C574" s="240">
        <f>CC71</f>
        <v>62149313.232269458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21653197.120000008</v>
      </c>
      <c r="C575" s="240">
        <f>CD71</f>
        <v>21730023.870000001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151018589.52393267</v>
      </c>
      <c r="F612" s="180">
        <f>CE64-(AX64+BD64+BE64+BG64+BJ64+BN64+BP64+BQ64+CB64+CC64+CD64)</f>
        <v>29716425.059999995</v>
      </c>
      <c r="G612" s="180">
        <f>CE77-(AX77+AY77+BD77+BE77+BG77+BJ77+BN77+BP77+BQ77+CB77+CC77+CD77)</f>
        <v>112508</v>
      </c>
      <c r="H612" s="197">
        <f>CE60-(AX60+AY60+AZ60+BD60+BE60+BG60+BJ60+BN60+BO60+BP60+BQ60+BR60+CB60+CC60+CD60)</f>
        <v>598.53</v>
      </c>
      <c r="I612" s="180">
        <f>CE78-(AX78+AY78+AZ78+BD78+BE78+BF78+BG78+BJ78+BN78+BO78+BP78+BQ78+BR78+CB78+CC78+CD78)</f>
        <v>23388.836624588228</v>
      </c>
      <c r="J612" s="180">
        <f>CE79-(AX79+AY79+AZ79+BA79+BD79+BE79+BF79+BG79+BJ79+BN79+BO79+BP79+BQ79+BR79+CB79+CC79+CD79)</f>
        <v>9531.4999999999982</v>
      </c>
      <c r="K612" s="180">
        <f>CE75-(AW75+AX75+AY75+AZ75+BA75+BB75+BC75+BD75+BE75+BF75+BG75+BH75+BI75+BJ75+BK75+BL75+BM75+BN75+BO75+BP75+BQ75+BR75+BS75+BT75+BU75+BV75+BW75+BX75+CB75+CC75+CD75)</f>
        <v>668756533.12000012</v>
      </c>
      <c r="L612" s="197">
        <f>CE80-(AW80+AX80+AY80+AZ80+BA80+BB80+BC80+BD80+BE80+BF80+BG80+BH80+BI80+BJ80+BK80+BL80+BM80+BN80+BO80+BP80+BQ80+BR80+BS80+BT80+BU80+BV80+BW80+BX80+BY80+BZ80+CA80+CB80+CC80+CD80)</f>
        <v>224.31000000000006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14378868.109999998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21730023.870000001</v>
      </c>
      <c r="D615" s="266">
        <f>SUM(C614:C615)</f>
        <v>36108891.979999997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3.66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3161480.47</v>
      </c>
      <c r="D619" s="180">
        <f>(D615/D612)*BN76</f>
        <v>1450439.277993937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62149313.232269458</v>
      </c>
      <c r="D620" s="180">
        <f>(D615/D612)*CC76</f>
        <v>3754238.2980733672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70515474.93833676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197450.7</v>
      </c>
      <c r="D624" s="180">
        <f>(D615/D612)*BD76</f>
        <v>1011006.5216919008</v>
      </c>
      <c r="E624" s="180">
        <f>(E623/E612)*SUM(C624:D624)</f>
        <v>564267.85072550864</v>
      </c>
      <c r="F624" s="180">
        <f>SUM(C624:E624)</f>
        <v>1772725.0724174096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1920415.1199999996</v>
      </c>
      <c r="D625" s="180">
        <f>(D615/D612)*AY76</f>
        <v>1774693.1971972596</v>
      </c>
      <c r="E625" s="180">
        <f>(E623/E612)*SUM(C625:D625)</f>
        <v>1725365.855668189</v>
      </c>
      <c r="F625" s="180">
        <f>(F624/F612)*AY64</f>
        <v>13265.295827547905</v>
      </c>
      <c r="G625" s="180">
        <f>SUM(C625:F625)</f>
        <v>5433739.4686929965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251451.40000000002</v>
      </c>
      <c r="D628" s="180">
        <f>(D615/D612)*AZ76</f>
        <v>0</v>
      </c>
      <c r="E628" s="180">
        <f>(E623/E612)*SUM(C628:D628)</f>
        <v>117410.80982682428</v>
      </c>
      <c r="F628" s="180">
        <f>(F624/F612)*AZ64</f>
        <v>26834.248506631713</v>
      </c>
      <c r="G628" s="180">
        <f>(G625/G612)*AZ77</f>
        <v>0</v>
      </c>
      <c r="H628" s="180">
        <f>SUM(C626:G628)</f>
        <v>395696.45833345602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3028684.69</v>
      </c>
      <c r="D629" s="180">
        <f>(D615/D612)*BF76</f>
        <v>534426.47142162139</v>
      </c>
      <c r="E629" s="180">
        <f>(E623/E612)*SUM(C629:D629)</f>
        <v>1663732.1047546717</v>
      </c>
      <c r="F629" s="180">
        <f>(F624/F612)*BF64</f>
        <v>18763.459173023184</v>
      </c>
      <c r="G629" s="180">
        <f>(G625/G612)*BF77</f>
        <v>0</v>
      </c>
      <c r="H629" s="180">
        <f>(H628/H612)*BF60</f>
        <v>23555.485623813409</v>
      </c>
      <c r="I629" s="180">
        <f>SUM(C629:H629)</f>
        <v>5269162.2109731287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785302.34000000008</v>
      </c>
      <c r="D630" s="180">
        <f>(D615/D612)*BA76</f>
        <v>101800.81055128858</v>
      </c>
      <c r="E630" s="180">
        <f>(E623/E612)*SUM(C630:D630)</f>
        <v>414217.21774527401</v>
      </c>
      <c r="F630" s="180">
        <f>(F624/F612)*BA64</f>
        <v>22.060316153653719</v>
      </c>
      <c r="G630" s="180">
        <f>(G625/G612)*BA77</f>
        <v>0</v>
      </c>
      <c r="H630" s="180">
        <f>(H628/H612)*BA60</f>
        <v>1044.5598452322533</v>
      </c>
      <c r="I630" s="180">
        <f>(I629/I612)*BA78</f>
        <v>19446.17418017067</v>
      </c>
      <c r="J630" s="180">
        <f>SUM(C630:I630)</f>
        <v>1321833.1626381192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1877845.8800000001</v>
      </c>
      <c r="D632" s="180">
        <f>(D615/D612)*BB76</f>
        <v>11627.630785771118</v>
      </c>
      <c r="E632" s="180">
        <f>(E623/E612)*SUM(C632:D632)</f>
        <v>882256.43224770343</v>
      </c>
      <c r="F632" s="180">
        <f>(F624/F612)*BB64</f>
        <v>232.63015001608863</v>
      </c>
      <c r="G632" s="180">
        <f>(G625/G612)*BB77</f>
        <v>0</v>
      </c>
      <c r="H632" s="180">
        <f>(H628/H612)*BB60</f>
        <v>12957.830991488709</v>
      </c>
      <c r="I632" s="180">
        <f>(I629/I612)*BB78</f>
        <v>2221.1309746782545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317974.79999999993</v>
      </c>
      <c r="D636" s="180">
        <f>(D615/D612)*BH76</f>
        <v>0</v>
      </c>
      <c r="E636" s="180">
        <f>(E623/E612)*SUM(C636:D636)</f>
        <v>148472.74174064043</v>
      </c>
      <c r="F636" s="180">
        <f>(F624/F612)*BH64</f>
        <v>17.090481273283544</v>
      </c>
      <c r="G636" s="180">
        <f>(G625/G612)*BH77</f>
        <v>0</v>
      </c>
      <c r="H636" s="180">
        <f>(H628/H612)*BH60</f>
        <v>1428.0058643681436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248518.24999999988</v>
      </c>
      <c r="D639" s="180">
        <f>(D615/D612)*BS76</f>
        <v>113859.09430044504</v>
      </c>
      <c r="E639" s="180">
        <f>(E623/E612)*SUM(C639:D639)</f>
        <v>169205.72904827396</v>
      </c>
      <c r="F639" s="180">
        <f>(F624/F612)*BS64</f>
        <v>2538.7271924212118</v>
      </c>
      <c r="G639" s="180">
        <f>(G625/G612)*BS77</f>
        <v>0</v>
      </c>
      <c r="H639" s="180">
        <f>(H628/H612)*BS60</f>
        <v>8277.1451027264611</v>
      </c>
      <c r="I639" s="180">
        <f>(I629/I612)*BS78</f>
        <v>21749.569259543638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4539.3599999999997</v>
      </c>
      <c r="D642" s="180">
        <f>(D615/D612)*BV76</f>
        <v>0</v>
      </c>
      <c r="E642" s="180">
        <f>(E623/E612)*SUM(C642:D642)</f>
        <v>2119.5743340283366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5373550.8200000003</v>
      </c>
      <c r="D643" s="180">
        <f>(D615/D612)*BW76</f>
        <v>95257.663601802109</v>
      </c>
      <c r="E643" s="180">
        <f>(E623/E612)*SUM(C643:D643)</f>
        <v>2553563.9604611243</v>
      </c>
      <c r="F643" s="180">
        <f>(F624/F612)*BW64</f>
        <v>140.45048066252241</v>
      </c>
      <c r="G643" s="180">
        <f>(G625/G612)*BW77</f>
        <v>0</v>
      </c>
      <c r="H643" s="180">
        <f>(H628/H612)*BW60</f>
        <v>3060.9570148261596</v>
      </c>
      <c r="I643" s="180">
        <f>(I629/I612)*BW78</f>
        <v>18196.29046532479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11869611.76449712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934846.3600000001</v>
      </c>
      <c r="D645" s="180">
        <f>(D615/D612)*BY76</f>
        <v>30215.169594888084</v>
      </c>
      <c r="E645" s="180">
        <f>(E623/E612)*SUM(C645:D645)</f>
        <v>450618.51205620472</v>
      </c>
      <c r="F645" s="180">
        <f>(F624/F612)*BY64</f>
        <v>0</v>
      </c>
      <c r="G645" s="180">
        <f>(G625/G612)*BY77</f>
        <v>0</v>
      </c>
      <c r="H645" s="180">
        <f>(H628/H612)*BY60</f>
        <v>3768.3488087492674</v>
      </c>
      <c r="I645" s="180">
        <f>(I629/I612)*BY78</f>
        <v>5771.756115139824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29500.9</v>
      </c>
      <c r="D647" s="180">
        <f>(D615/D612)*CA76</f>
        <v>0</v>
      </c>
      <c r="E647" s="180">
        <f>(E623/E612)*SUM(C647:D647)</f>
        <v>13774.926525046827</v>
      </c>
      <c r="F647" s="180">
        <f>(F624/F612)*CA64</f>
        <v>0</v>
      </c>
      <c r="G647" s="180">
        <f>(G625/G612)*CA77</f>
        <v>0</v>
      </c>
      <c r="H647" s="180">
        <f>(H628/H612)*CA60</f>
        <v>13.222276521927256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1468509.1953765508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116389769.96226947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6661342.1399999987</v>
      </c>
      <c r="D668" s="180">
        <f>(D615/D612)*C76</f>
        <v>1439589.5997328025</v>
      </c>
      <c r="E668" s="180">
        <f>(E623/E612)*SUM(C668:D668)</f>
        <v>3782587.6328938813</v>
      </c>
      <c r="F668" s="180">
        <f>(F624/F612)*C64</f>
        <v>3921.1782449121902</v>
      </c>
      <c r="G668" s="180">
        <f>(G625/G612)*C77</f>
        <v>1693392.3236401328</v>
      </c>
      <c r="H668" s="180">
        <f>(H628/H612)*C60</f>
        <v>36453.816370953449</v>
      </c>
      <c r="I668" s="180">
        <f>(I629/I612)*C78</f>
        <v>274992.99811824434</v>
      </c>
      <c r="J668" s="180">
        <f>(J630/J612)*C79</f>
        <v>411941.37916272954</v>
      </c>
      <c r="K668" s="180">
        <f>(K644/K612)*C75</f>
        <v>415992.69825584989</v>
      </c>
      <c r="L668" s="180">
        <f>(L647/L612)*C80</f>
        <v>209562.56673355345</v>
      </c>
      <c r="M668" s="180">
        <f t="shared" ref="M668:M713" si="20">ROUND(SUM(D668:L668),0)</f>
        <v>8268434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15000392.149999997</v>
      </c>
      <c r="D670" s="180">
        <f>(D615/D612)*E76</f>
        <v>8518649.5916900206</v>
      </c>
      <c r="E670" s="180">
        <f>(E623/E612)*SUM(C670:D670)</f>
        <v>10981802.993511701</v>
      </c>
      <c r="F670" s="180">
        <f>(F624/F612)*E64</f>
        <v>50435.795703285803</v>
      </c>
      <c r="G670" s="180">
        <f>(G625/G612)*E77</f>
        <v>3740347.1450528638</v>
      </c>
      <c r="H670" s="180">
        <f>(H628/H612)*E60</f>
        <v>81726.89118203237</v>
      </c>
      <c r="I670" s="180">
        <f>(I629/I612)*E78</f>
        <v>1627247.7875447238</v>
      </c>
      <c r="J670" s="180">
        <f>(J630/J612)*E79</f>
        <v>909891.78347538959</v>
      </c>
      <c r="K670" s="180">
        <f>(K644/K612)*E75</f>
        <v>918840.29445663525</v>
      </c>
      <c r="L670" s="180">
        <f>(L647/L612)*E80</f>
        <v>506066.42950651934</v>
      </c>
      <c r="M670" s="180">
        <f t="shared" si="20"/>
        <v>27335009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2375227.1999999997</v>
      </c>
      <c r="D675" s="180">
        <f>(D615/D612)*J76</f>
        <v>835216.74838741054</v>
      </c>
      <c r="E675" s="180">
        <f>(E623/E612)*SUM(C675:D675)</f>
        <v>1499060.3507627838</v>
      </c>
      <c r="F675" s="180">
        <f>(F624/F612)*J64</f>
        <v>5225.0347978648306</v>
      </c>
      <c r="G675" s="180">
        <f>(G625/G612)*J77</f>
        <v>0</v>
      </c>
      <c r="H675" s="180">
        <f>(H628/H612)*J60</f>
        <v>7490.4196496717896</v>
      </c>
      <c r="I675" s="180">
        <f>(I629/I612)*J78</f>
        <v>159544.60754666146</v>
      </c>
      <c r="J675" s="180">
        <f>(J630/J612)*J79</f>
        <v>0</v>
      </c>
      <c r="K675" s="180">
        <f>(K644/K612)*J75</f>
        <v>168161.10628701493</v>
      </c>
      <c r="L675" s="180">
        <f>(L647/L612)*J80</f>
        <v>56171.409639921549</v>
      </c>
      <c r="M675" s="180">
        <f t="shared" si="20"/>
        <v>2730870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6449382.2399999993</v>
      </c>
      <c r="D680" s="180">
        <f>(D615/D612)*O76</f>
        <v>1777791.1201815417</v>
      </c>
      <c r="E680" s="180">
        <f>(E623/E612)*SUM(C680:D680)</f>
        <v>3841533.93778913</v>
      </c>
      <c r="F680" s="180">
        <f>(F624/F612)*O64</f>
        <v>27184.727752829156</v>
      </c>
      <c r="G680" s="180">
        <f>(G625/G612)*O77</f>
        <v>0</v>
      </c>
      <c r="H680" s="180">
        <f>(H628/H612)*O60</f>
        <v>23614.985868162083</v>
      </c>
      <c r="I680" s="180">
        <f>(I629/I612)*O78</f>
        <v>339596.86167325306</v>
      </c>
      <c r="J680" s="180">
        <f>(J630/J612)*O79</f>
        <v>0</v>
      </c>
      <c r="K680" s="180">
        <f>(K644/K612)*O75</f>
        <v>366350.93672550988</v>
      </c>
      <c r="L680" s="180">
        <f>(L647/L612)*O80</f>
        <v>149790.42570645746</v>
      </c>
      <c r="M680" s="180">
        <f t="shared" si="20"/>
        <v>6525863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16961195.489999998</v>
      </c>
      <c r="D681" s="180">
        <f>(D615/D612)*P76</f>
        <v>4250225.5174109582</v>
      </c>
      <c r="E681" s="180">
        <f>(E623/E612)*SUM(C681:D681)</f>
        <v>9904300.0677579567</v>
      </c>
      <c r="F681" s="180">
        <f>(F624/F612)*P64</f>
        <v>491162.13688406075</v>
      </c>
      <c r="G681" s="180">
        <f>(G625/G612)*P77</f>
        <v>0</v>
      </c>
      <c r="H681" s="180">
        <f>(H628/H612)*P60</f>
        <v>42661.675197998295</v>
      </c>
      <c r="I681" s="180">
        <f>(I629/I612)*P78</f>
        <v>811885.73321760562</v>
      </c>
      <c r="J681" s="180">
        <f>(J630/J612)*P79</f>
        <v>0</v>
      </c>
      <c r="K681" s="180">
        <f>(K644/K612)*P75</f>
        <v>2735785.406121443</v>
      </c>
      <c r="L681" s="180">
        <f>(L647/L612)*P80</f>
        <v>214930.92989261355</v>
      </c>
      <c r="M681" s="180">
        <f t="shared" si="20"/>
        <v>18450951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3788830.0399999996</v>
      </c>
      <c r="D682" s="180">
        <f>(D615/D612)*Q76</f>
        <v>2102767.4257710692</v>
      </c>
      <c r="E682" s="180">
        <f>(E623/E612)*SUM(C682:D682)</f>
        <v>2750977.8415624122</v>
      </c>
      <c r="F682" s="180">
        <f>(F624/F612)*Q64</f>
        <v>3795.5698590550464</v>
      </c>
      <c r="G682" s="180">
        <f>(G625/G612)*Q77</f>
        <v>0</v>
      </c>
      <c r="H682" s="180">
        <f>(H628/H612)*Q60</f>
        <v>14319.725473247217</v>
      </c>
      <c r="I682" s="180">
        <f>(I629/I612)*Q78</f>
        <v>401674.42086654116</v>
      </c>
      <c r="J682" s="180">
        <f>(J630/J612)*Q79</f>
        <v>0</v>
      </c>
      <c r="K682" s="180">
        <f>(K644/K612)*Q75</f>
        <v>255980.25243106147</v>
      </c>
      <c r="L682" s="180">
        <f>(L647/L612)*Q80</f>
        <v>85697.407014752098</v>
      </c>
      <c r="M682" s="180">
        <f t="shared" si="20"/>
        <v>5615213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870554.72</v>
      </c>
      <c r="D683" s="180">
        <f>(D615/D612)*R76</f>
        <v>0</v>
      </c>
      <c r="E683" s="180">
        <f>(E623/E612)*SUM(C683:D683)</f>
        <v>406490.2190791709</v>
      </c>
      <c r="F683" s="180">
        <f>(F624/F612)*R64</f>
        <v>29308.584392248558</v>
      </c>
      <c r="G683" s="180">
        <f>(G625/G612)*R77</f>
        <v>0</v>
      </c>
      <c r="H683" s="180">
        <f>(H628/H612)*R60</f>
        <v>2069.2862756816157</v>
      </c>
      <c r="I683" s="180">
        <f>(I629/I612)*R78</f>
        <v>0</v>
      </c>
      <c r="J683" s="180">
        <f>(J630/J612)*R79</f>
        <v>0</v>
      </c>
      <c r="K683" s="180">
        <f>(K644/K612)*R75</f>
        <v>712115.2953224302</v>
      </c>
      <c r="L683" s="180">
        <f>(L647/L612)*R80</f>
        <v>0</v>
      </c>
      <c r="M683" s="180">
        <f t="shared" si="20"/>
        <v>1149983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7985489.8900000006</v>
      </c>
      <c r="D684" s="180">
        <f>(D615/D612)*S76</f>
        <v>1201896.9335264193</v>
      </c>
      <c r="E684" s="180">
        <f>(E623/E612)*SUM(C684:D684)</f>
        <v>4289888.7305560103</v>
      </c>
      <c r="F684" s="180">
        <f>(F624/F612)*S64</f>
        <v>373907.81677287625</v>
      </c>
      <c r="G684" s="180">
        <f>(G625/G612)*S77</f>
        <v>0</v>
      </c>
      <c r="H684" s="180">
        <f>(H628/H612)*S60</f>
        <v>10908.378130589987</v>
      </c>
      <c r="I684" s="180">
        <f>(I629/I612)*S78</f>
        <v>229588.51692239221</v>
      </c>
      <c r="J684" s="180">
        <f>(J630/J612)*S79</f>
        <v>0</v>
      </c>
      <c r="K684" s="180">
        <f>(K644/K612)*S75</f>
        <v>635342.66411135392</v>
      </c>
      <c r="L684" s="180">
        <f>(L647/L612)*S80</f>
        <v>1636.6960850792991</v>
      </c>
      <c r="M684" s="180">
        <f t="shared" si="20"/>
        <v>6743170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603799.48</v>
      </c>
      <c r="D685" s="180">
        <f>(D615/D612)*T76</f>
        <v>276868.19824394118</v>
      </c>
      <c r="E685" s="180">
        <f>(E623/E612)*SUM(C685:D685)</f>
        <v>411212.28710967698</v>
      </c>
      <c r="F685" s="180">
        <f>(F624/F612)*T64</f>
        <v>3907.4009868924873</v>
      </c>
      <c r="G685" s="180">
        <f>(G625/G612)*T77</f>
        <v>0</v>
      </c>
      <c r="H685" s="180">
        <f>(H628/H612)*T60</f>
        <v>2571.7327835148512</v>
      </c>
      <c r="I685" s="180">
        <f>(I629/I612)*T78</f>
        <v>52887.861882879217</v>
      </c>
      <c r="J685" s="180">
        <f>(J630/J612)*T79</f>
        <v>0</v>
      </c>
      <c r="K685" s="180">
        <f>(K644/K612)*T75</f>
        <v>52119.468152201611</v>
      </c>
      <c r="L685" s="180">
        <f>(L647/L612)*T80</f>
        <v>23437.487938335562</v>
      </c>
      <c r="M685" s="180">
        <f t="shared" si="20"/>
        <v>823004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5584126.1200000001</v>
      </c>
      <c r="D686" s="180">
        <f>(D615/D612)*U76</f>
        <v>0</v>
      </c>
      <c r="E686" s="180">
        <f>(E623/E612)*SUM(C686:D686)</f>
        <v>2607409.5030861711</v>
      </c>
      <c r="F686" s="180">
        <f>(F624/F612)*U64</f>
        <v>57892.79044483677</v>
      </c>
      <c r="G686" s="180">
        <f>(G625/G612)*U77</f>
        <v>0</v>
      </c>
      <c r="H686" s="180">
        <f>(H628/H612)*U60</f>
        <v>1593.2843208922341</v>
      </c>
      <c r="I686" s="180">
        <f>(I629/I612)*U78</f>
        <v>0</v>
      </c>
      <c r="J686" s="180">
        <f>(J630/J612)*U79</f>
        <v>0</v>
      </c>
      <c r="K686" s="180">
        <f>(K644/K612)*U75</f>
        <v>567165.61595412856</v>
      </c>
      <c r="L686" s="180">
        <f>(L647/L612)*U80</f>
        <v>0</v>
      </c>
      <c r="M686" s="180">
        <f t="shared" si="20"/>
        <v>3234061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4788158.2299999986</v>
      </c>
      <c r="D687" s="180">
        <f>(D615/D612)*V76</f>
        <v>0</v>
      </c>
      <c r="E687" s="180">
        <f>(E623/E612)*SUM(C687:D687)</f>
        <v>2235746.2927757544</v>
      </c>
      <c r="F687" s="180">
        <f>(F624/F612)*V64</f>
        <v>67586.482311538901</v>
      </c>
      <c r="G687" s="180">
        <f>(G625/G612)*V77</f>
        <v>0</v>
      </c>
      <c r="H687" s="180">
        <f>(H628/H612)*V60</f>
        <v>13321.443595841707</v>
      </c>
      <c r="I687" s="180">
        <f>(I629/I612)*V78</f>
        <v>0</v>
      </c>
      <c r="J687" s="180">
        <f>(J630/J612)*V79</f>
        <v>0</v>
      </c>
      <c r="K687" s="180">
        <f>(K644/K612)*V75</f>
        <v>873302.24155725352</v>
      </c>
      <c r="L687" s="180">
        <f>(L647/L612)*V80</f>
        <v>25008.716180011692</v>
      </c>
      <c r="M687" s="180">
        <f t="shared" si="20"/>
        <v>3214965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1486220.32</v>
      </c>
      <c r="D688" s="180">
        <f>(D615/D612)*W76</f>
        <v>0</v>
      </c>
      <c r="E688" s="180">
        <f>(E623/E612)*SUM(C688:D688)</f>
        <v>693964.44542476954</v>
      </c>
      <c r="F688" s="180">
        <f>(F624/F612)*W64</f>
        <v>12966.047459959431</v>
      </c>
      <c r="G688" s="180">
        <f>(G625/G612)*W77</f>
        <v>0</v>
      </c>
      <c r="H688" s="180">
        <f>(H628/H612)*W60</f>
        <v>4012.9609244049216</v>
      </c>
      <c r="I688" s="180">
        <f>(I629/I612)*W78</f>
        <v>0</v>
      </c>
      <c r="J688" s="180">
        <f>(J630/J612)*W79</f>
        <v>0</v>
      </c>
      <c r="K688" s="180">
        <f>(K644/K612)*W75</f>
        <v>243497.73066372031</v>
      </c>
      <c r="L688" s="180">
        <f>(L647/L612)*W80</f>
        <v>0</v>
      </c>
      <c r="M688" s="180">
        <f t="shared" si="20"/>
        <v>954441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2920379.48</v>
      </c>
      <c r="D689" s="180">
        <f>(D615/D612)*X76</f>
        <v>450740.87066030293</v>
      </c>
      <c r="E689" s="180">
        <f>(E623/E612)*SUM(C689:D689)</f>
        <v>1574085.3715458093</v>
      </c>
      <c r="F689" s="180">
        <f>(F624/F612)*X64</f>
        <v>19246.26869913995</v>
      </c>
      <c r="G689" s="180">
        <f>(G625/G612)*X77</f>
        <v>0</v>
      </c>
      <c r="H689" s="180">
        <f>(H628/H612)*X60</f>
        <v>10511.709834932168</v>
      </c>
      <c r="I689" s="180">
        <f>(I629/I612)*X78</f>
        <v>86101.332921765046</v>
      </c>
      <c r="J689" s="180">
        <f>(J630/J612)*X79</f>
        <v>0</v>
      </c>
      <c r="K689" s="180">
        <f>(K644/K612)*X75</f>
        <v>439899.8481947697</v>
      </c>
      <c r="L689" s="180">
        <f>(L647/L612)*X80</f>
        <v>0</v>
      </c>
      <c r="M689" s="180">
        <f t="shared" si="20"/>
        <v>2580585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5113503.9800000004</v>
      </c>
      <c r="D690" s="180">
        <f>(D615/D612)*Y76</f>
        <v>1615962.8396248103</v>
      </c>
      <c r="E690" s="180">
        <f>(E623/E612)*SUM(C690:D690)</f>
        <v>3142206.2036436959</v>
      </c>
      <c r="F690" s="180">
        <f>(F624/F612)*Y64</f>
        <v>29170.453883720209</v>
      </c>
      <c r="G690" s="180">
        <f>(G625/G612)*Y77</f>
        <v>0</v>
      </c>
      <c r="H690" s="180">
        <f>(H628/H612)*Y60</f>
        <v>20573.86226811881</v>
      </c>
      <c r="I690" s="180">
        <f>(I629/I612)*Y78</f>
        <v>308684.13205998286</v>
      </c>
      <c r="J690" s="180">
        <f>(J630/J612)*Y79</f>
        <v>0</v>
      </c>
      <c r="K690" s="180">
        <f>(K644/K612)*Y75</f>
        <v>452400.96393773699</v>
      </c>
      <c r="L690" s="180">
        <f>(L647/L612)*Y80</f>
        <v>0</v>
      </c>
      <c r="M690" s="180">
        <f t="shared" si="20"/>
        <v>5568998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325646.75000000006</v>
      </c>
      <c r="D692" s="180">
        <f>(D615/D612)*AA76</f>
        <v>0</v>
      </c>
      <c r="E692" s="180">
        <f>(E623/E612)*SUM(C692:D692)</f>
        <v>152055.02389317931</v>
      </c>
      <c r="F692" s="180">
        <f>(F624/F612)*AA64</f>
        <v>7423.49980830611</v>
      </c>
      <c r="G692" s="180">
        <f>(G625/G612)*AA77</f>
        <v>0</v>
      </c>
      <c r="H692" s="180">
        <f>(H628/H612)*AA60</f>
        <v>866.05911218623532</v>
      </c>
      <c r="I692" s="180">
        <f>(I629/I612)*AA78</f>
        <v>0</v>
      </c>
      <c r="J692" s="180">
        <f>(J630/J612)*AA79</f>
        <v>0</v>
      </c>
      <c r="K692" s="180">
        <f>(K644/K612)*AA75</f>
        <v>63765.682549857978</v>
      </c>
      <c r="L692" s="180">
        <f>(L647/L612)*AA80</f>
        <v>0</v>
      </c>
      <c r="M692" s="180">
        <f t="shared" si="20"/>
        <v>224110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10757436.719999999</v>
      </c>
      <c r="D693" s="180">
        <f>(D615/D612)*AB76</f>
        <v>591564.39885065111</v>
      </c>
      <c r="E693" s="180">
        <f>(E623/E612)*SUM(C693:D693)</f>
        <v>5299216.5169483619</v>
      </c>
      <c r="F693" s="180">
        <f>(F624/F612)*AB64</f>
        <v>454695.05267871229</v>
      </c>
      <c r="G693" s="180">
        <f>(G625/G612)*AB77</f>
        <v>0</v>
      </c>
      <c r="H693" s="180">
        <f>(H628/H612)*AB60</f>
        <v>11774.437242776221</v>
      </c>
      <c r="I693" s="180">
        <f>(I629/I612)*AB78</f>
        <v>113001.69690733474</v>
      </c>
      <c r="J693" s="180">
        <f>(J630/J612)*AB79</f>
        <v>0</v>
      </c>
      <c r="K693" s="180">
        <f>(K644/K612)*AB75</f>
        <v>945442.51445404685</v>
      </c>
      <c r="L693" s="180">
        <f>(L647/L612)*AB80</f>
        <v>0</v>
      </c>
      <c r="M693" s="180">
        <f t="shared" si="20"/>
        <v>7415695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1789373.4399999999</v>
      </c>
      <c r="D694" s="180">
        <f>(D615/D612)*AC76</f>
        <v>256016.25795295552</v>
      </c>
      <c r="E694" s="180">
        <f>(E623/E612)*SUM(C694:D694)</f>
        <v>955058.7542885025</v>
      </c>
      <c r="F694" s="180">
        <f>(F624/F612)*AC64</f>
        <v>13255.221338115702</v>
      </c>
      <c r="G694" s="180">
        <f>(G625/G612)*AC77</f>
        <v>0</v>
      </c>
      <c r="H694" s="180">
        <f>(H628/H612)*AC60</f>
        <v>8025.921848809845</v>
      </c>
      <c r="I694" s="180">
        <f>(I629/I612)*AC78</f>
        <v>48904.686693043826</v>
      </c>
      <c r="J694" s="180">
        <f>(J630/J612)*AC79</f>
        <v>0</v>
      </c>
      <c r="K694" s="180">
        <f>(K644/K612)*AC75</f>
        <v>253912.71582711503</v>
      </c>
      <c r="L694" s="180">
        <f>(L647/L612)*AC80</f>
        <v>0</v>
      </c>
      <c r="M694" s="180">
        <f t="shared" si="20"/>
        <v>1535174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148286.41</v>
      </c>
      <c r="D695" s="180">
        <f>(D615/D612)*AD76</f>
        <v>142754.52083894162</v>
      </c>
      <c r="E695" s="180">
        <f>(E623/E612)*SUM(C695:D695)</f>
        <v>135896.44512837424</v>
      </c>
      <c r="F695" s="180">
        <f>(F624/F612)*AD64</f>
        <v>610.17653317512827</v>
      </c>
      <c r="G695" s="180">
        <f>(G625/G612)*AD77</f>
        <v>0</v>
      </c>
      <c r="H695" s="180">
        <f>(H628/H612)*AD60</f>
        <v>383.44601913589042</v>
      </c>
      <c r="I695" s="180">
        <f>(I629/I612)*AD78</f>
        <v>27269.225679124258</v>
      </c>
      <c r="J695" s="180">
        <f>(J630/J612)*AD79</f>
        <v>0</v>
      </c>
      <c r="K695" s="180">
        <f>(K644/K612)*AD75</f>
        <v>16057.692887256884</v>
      </c>
      <c r="L695" s="180">
        <f>(L647/L612)*AD80</f>
        <v>3797.1349173839735</v>
      </c>
      <c r="M695" s="180">
        <f t="shared" si="20"/>
        <v>326769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2106106.4899999998</v>
      </c>
      <c r="D696" s="180">
        <f>(D615/D612)*AE76</f>
        <v>922153.08485371375</v>
      </c>
      <c r="E696" s="180">
        <f>(E623/E612)*SUM(C696:D696)</f>
        <v>1413992.5609855782</v>
      </c>
      <c r="F696" s="180">
        <f>(F624/F612)*AE64</f>
        <v>682.91413211864233</v>
      </c>
      <c r="G696" s="180">
        <f>(G625/G612)*AE77</f>
        <v>0</v>
      </c>
      <c r="H696" s="180">
        <f>(H628/H612)*AE60</f>
        <v>11602.547647991167</v>
      </c>
      <c r="I696" s="180">
        <f>(I629/I612)*AE78</f>
        <v>176151.34311541135</v>
      </c>
      <c r="J696" s="180">
        <f>(J630/J612)*AE79</f>
        <v>0</v>
      </c>
      <c r="K696" s="180">
        <f>(K644/K612)*AE75</f>
        <v>156635.93004122915</v>
      </c>
      <c r="L696" s="180">
        <f>(L647/L612)*AE80</f>
        <v>0</v>
      </c>
      <c r="M696" s="180">
        <f t="shared" si="20"/>
        <v>2681218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8044206.71</v>
      </c>
      <c r="D698" s="180">
        <f>(D615/D612)*AG76</f>
        <v>2557273.0366950189</v>
      </c>
      <c r="E698" s="180">
        <f>(E623/E612)*SUM(C698:D698)</f>
        <v>4950174.556284586</v>
      </c>
      <c r="F698" s="180">
        <f>(F624/F612)*AG64</f>
        <v>47797.383680950479</v>
      </c>
      <c r="G698" s="180">
        <f>(G625/G612)*AG77</f>
        <v>0</v>
      </c>
      <c r="H698" s="180">
        <f>(H628/H612)*AG60</f>
        <v>32506.966829158155</v>
      </c>
      <c r="I698" s="180">
        <f>(I629/I612)*AG78</f>
        <v>488494.90125396498</v>
      </c>
      <c r="J698" s="180">
        <f>(J630/J612)*AG79</f>
        <v>0</v>
      </c>
      <c r="K698" s="180">
        <f>(K644/K612)*AG75</f>
        <v>1495077.180437082</v>
      </c>
      <c r="L698" s="180">
        <f>(L647/L612)*AG80</f>
        <v>178138.00190003091</v>
      </c>
      <c r="M698" s="180">
        <f t="shared" si="20"/>
        <v>9749462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1360209.5</v>
      </c>
      <c r="D701" s="180">
        <f>(D615/D612)*AJ76</f>
        <v>156465.95660682602</v>
      </c>
      <c r="E701" s="180">
        <f>(E623/E612)*SUM(C701:D701)</f>
        <v>708184.93595452595</v>
      </c>
      <c r="F701" s="180">
        <f>(F624/F612)*AJ64</f>
        <v>10736.573925081511</v>
      </c>
      <c r="G701" s="180">
        <f>(G625/G612)*AJ77</f>
        <v>0</v>
      </c>
      <c r="H701" s="180">
        <f>(H628/H612)*AJ60</f>
        <v>4601.3522296306846</v>
      </c>
      <c r="I701" s="180">
        <f>(I629/I612)*AJ78</f>
        <v>29888.408834529171</v>
      </c>
      <c r="J701" s="180">
        <f>(J630/J612)*AJ79</f>
        <v>0</v>
      </c>
      <c r="K701" s="180">
        <f>(K644/K612)*AJ75</f>
        <v>90982.246706815262</v>
      </c>
      <c r="L701" s="180">
        <f>(L647/L612)*AJ80</f>
        <v>14271.989861891489</v>
      </c>
      <c r="M701" s="180">
        <f t="shared" si="20"/>
        <v>1015131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10803.876880380831</v>
      </c>
      <c r="L710" s="180">
        <f>(L647/L612)*AS80</f>
        <v>0</v>
      </c>
      <c r="M710" s="180">
        <f t="shared" si="20"/>
        <v>10804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24427</v>
      </c>
      <c r="D711" s="180">
        <f>(D615/D612)*AT76</f>
        <v>135391.74376032353</v>
      </c>
      <c r="E711" s="180">
        <f>(E623/E612)*SUM(C711:D711)</f>
        <v>74624.55222124554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25862.77474081429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235879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-20.597457775006454</v>
      </c>
      <c r="L713" s="180">
        <f>(L647/L612)*AV80</f>
        <v>0</v>
      </c>
      <c r="M713" s="180">
        <f t="shared" si="20"/>
        <v>-21</v>
      </c>
      <c r="N713" s="199" t="s">
        <v>741</v>
      </c>
    </row>
    <row r="715" spans="1:15" ht="12.6" customHeight="1" x14ac:dyDescent="0.25">
      <c r="C715" s="180">
        <f>SUM(C614:C647)+SUM(C668:C713)</f>
        <v>221534064.46226943</v>
      </c>
      <c r="D715" s="180">
        <f>SUM(D616:D647)+SUM(D668:D713)</f>
        <v>36108891.979999989</v>
      </c>
      <c r="E715" s="180">
        <f>SUM(E624:E647)+SUM(E668:E713)</f>
        <v>70515474.938336775</v>
      </c>
      <c r="F715" s="180">
        <f>SUM(F625:F648)+SUM(F668:F713)</f>
        <v>1772725.0724174096</v>
      </c>
      <c r="G715" s="180">
        <f>SUM(G626:G647)+SUM(G668:G713)</f>
        <v>5433739.4686929965</v>
      </c>
      <c r="H715" s="180">
        <f>SUM(H629:H647)+SUM(H668:H713)</f>
        <v>395696.45833345602</v>
      </c>
      <c r="I715" s="180">
        <f>SUM(I630:I647)+SUM(I668:I713)</f>
        <v>5269162.2109731296</v>
      </c>
      <c r="J715" s="180">
        <f>SUM(J631:J647)+SUM(J668:J713)</f>
        <v>1321833.1626381192</v>
      </c>
      <c r="K715" s="180">
        <f>SUM(K668:K713)</f>
        <v>11869611.764497118</v>
      </c>
      <c r="L715" s="180">
        <f>SUM(L668:L713)</f>
        <v>1468509.1953765503</v>
      </c>
      <c r="M715" s="180">
        <f>SUM(M668:M713)</f>
        <v>116389768</v>
      </c>
      <c r="N715" s="198" t="s">
        <v>742</v>
      </c>
    </row>
    <row r="716" spans="1:15" ht="12.6" customHeight="1" x14ac:dyDescent="0.25">
      <c r="C716" s="180">
        <f>CE71</f>
        <v>221534064.46226946</v>
      </c>
      <c r="D716" s="180">
        <f>D615</f>
        <v>36108891.979999997</v>
      </c>
      <c r="E716" s="180">
        <f>E623</f>
        <v>70515474.93833676</v>
      </c>
      <c r="F716" s="180">
        <f>F624</f>
        <v>1772725.0724174096</v>
      </c>
      <c r="G716" s="180">
        <f>G625</f>
        <v>5433739.4686929965</v>
      </c>
      <c r="H716" s="180">
        <f>H628</f>
        <v>395696.45833345602</v>
      </c>
      <c r="I716" s="180">
        <f>I629</f>
        <v>5269162.2109731287</v>
      </c>
      <c r="J716" s="180">
        <f>J630</f>
        <v>1321833.1626381192</v>
      </c>
      <c r="K716" s="180">
        <f>K644</f>
        <v>11869611.76449712</v>
      </c>
      <c r="L716" s="180">
        <f>L647</f>
        <v>1468509.1953765508</v>
      </c>
      <c r="M716" s="180">
        <f>C648</f>
        <v>116389769.96226947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M16" sqref="M16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Swedish Issaquah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H-210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751 NE Blakely Drive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Issaquah, WA 98029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H-210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Swedish Issaquah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Rayburn Lewis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Jeff Treasure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Michael Hart M.D.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425-313-4000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6877</v>
      </c>
      <c r="G23" s="21">
        <f>data!D111</f>
        <v>20825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1595</v>
      </c>
      <c r="G26" s="13">
        <f>data!D114</f>
        <v>2370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13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80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45</v>
      </c>
      <c r="E34" s="49" t="s">
        <v>291</v>
      </c>
      <c r="F34" s="24"/>
      <c r="G34" s="21">
        <f>data!E127</f>
        <v>144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144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21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Swedish Issaquah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2734.85</v>
      </c>
      <c r="C7" s="48">
        <f>data!B139</f>
        <v>9567</v>
      </c>
      <c r="D7" s="48">
        <f>data!B140</f>
        <v>36637.378649477789</v>
      </c>
      <c r="E7" s="48">
        <f>data!B141</f>
        <v>132562896.27000001</v>
      </c>
      <c r="F7" s="48">
        <f>data!B142</f>
        <v>108840282.82999998</v>
      </c>
      <c r="G7" s="48">
        <f>data!B141+data!B142</f>
        <v>241403179.09999999</v>
      </c>
    </row>
    <row r="8" spans="1:13" ht="20.100000000000001" customHeight="1" x14ac:dyDescent="0.25">
      <c r="A8" s="23" t="s">
        <v>297</v>
      </c>
      <c r="B8" s="48">
        <f>data!C138</f>
        <v>799.76</v>
      </c>
      <c r="C8" s="48">
        <f>data!C139</f>
        <v>2619</v>
      </c>
      <c r="D8" s="48">
        <f>data!C140</f>
        <v>13529.801549892016</v>
      </c>
      <c r="E8" s="48">
        <f>data!C141</f>
        <v>28546681.200000003</v>
      </c>
      <c r="F8" s="48">
        <f>data!C142</f>
        <v>40193580.479999997</v>
      </c>
      <c r="G8" s="48">
        <f>data!C141+data!C142</f>
        <v>68740261.680000007</v>
      </c>
    </row>
    <row r="9" spans="1:13" ht="20.100000000000001" customHeight="1" x14ac:dyDescent="0.25">
      <c r="A9" s="23" t="s">
        <v>1058</v>
      </c>
      <c r="B9" s="48">
        <f>data!D138</f>
        <v>3345.38</v>
      </c>
      <c r="C9" s="48">
        <f>data!D139</f>
        <v>8643</v>
      </c>
      <c r="D9" s="48">
        <f>data!D140</f>
        <v>75018.819800630154</v>
      </c>
      <c r="E9" s="48">
        <f>data!D141</f>
        <v>135751362.98999998</v>
      </c>
      <c r="F9" s="48">
        <f>data!D142</f>
        <v>222861729.35000002</v>
      </c>
      <c r="G9" s="48">
        <f>data!D141+data!D142</f>
        <v>358613092.34000003</v>
      </c>
    </row>
    <row r="10" spans="1:13" ht="20.100000000000001" customHeight="1" x14ac:dyDescent="0.25">
      <c r="A10" s="111" t="s">
        <v>203</v>
      </c>
      <c r="B10" s="48">
        <f>data!E138</f>
        <v>6879.99</v>
      </c>
      <c r="C10" s="48">
        <f>data!E139</f>
        <v>20829</v>
      </c>
      <c r="D10" s="48">
        <f>data!E140</f>
        <v>125185.99999999996</v>
      </c>
      <c r="E10" s="48">
        <f>data!E141</f>
        <v>296860940.46000004</v>
      </c>
      <c r="F10" s="48">
        <f>data!E142</f>
        <v>371895592.65999997</v>
      </c>
      <c r="G10" s="48">
        <f>data!E141+data!E142</f>
        <v>668756533.12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4318465.4799999995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4947359.47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253978.85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9519803.7999999989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2517438.16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431500.34999999992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2948938.5100000002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128871.52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128871.52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57012.090000000004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6540755.8599999994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6597767.9499999993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15003384.4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15003384.4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Swedish Issaquah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46315057.900000006</v>
      </c>
      <c r="D7" s="21">
        <f>data!C195</f>
        <v>0</v>
      </c>
      <c r="E7" s="21">
        <f>data!D195</f>
        <v>0</v>
      </c>
      <c r="F7" s="21">
        <f>data!E195</f>
        <v>46315057.900000006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2123129.75</v>
      </c>
      <c r="D8" s="21">
        <f>data!C196</f>
        <v>0</v>
      </c>
      <c r="E8" s="21">
        <f>data!D196</f>
        <v>0</v>
      </c>
      <c r="F8" s="21">
        <f>data!E196</f>
        <v>2123129.75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290461185.69</v>
      </c>
      <c r="D9" s="21">
        <f>data!C197</f>
        <v>15124369.899999999</v>
      </c>
      <c r="E9" s="21">
        <f>data!D197</f>
        <v>335802.77000000008</v>
      </c>
      <c r="F9" s="21">
        <f>data!E197</f>
        <v>305249752.81999999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618892.42000000004</v>
      </c>
      <c r="D11" s="21">
        <f>data!C199</f>
        <v>0</v>
      </c>
      <c r="E11" s="21">
        <f>data!D199</f>
        <v>0</v>
      </c>
      <c r="F11" s="21">
        <f>data!E199</f>
        <v>618892.42000000004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91473337.469999984</v>
      </c>
      <c r="D12" s="21">
        <f>data!C200</f>
        <v>1060736.77</v>
      </c>
      <c r="E12" s="21">
        <f>data!D200</f>
        <v>-80410</v>
      </c>
      <c r="F12" s="21">
        <f>data!E200</f>
        <v>92614484.23999998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2284203.1199999973</v>
      </c>
      <c r="D15" s="21">
        <f>data!C203</f>
        <v>-565760.17999999411</v>
      </c>
      <c r="E15" s="21">
        <f>data!D203</f>
        <v>-920886.24</v>
      </c>
      <c r="F15" s="21">
        <f>data!E203</f>
        <v>2639329.1800000034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433275806.35000002</v>
      </c>
      <c r="D16" s="21">
        <f>data!C204</f>
        <v>15619346.490000004</v>
      </c>
      <c r="E16" s="21">
        <f>data!D204</f>
        <v>-665493.47</v>
      </c>
      <c r="F16" s="21">
        <f>data!E204</f>
        <v>449560646.31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168081.11</v>
      </c>
      <c r="D24" s="21">
        <f>data!C209</f>
        <v>106156.49</v>
      </c>
      <c r="E24" s="21">
        <f>data!D209</f>
        <v>0</v>
      </c>
      <c r="F24" s="21">
        <f>data!E209</f>
        <v>274237.59999999998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60817501.910000004</v>
      </c>
      <c r="D25" s="21">
        <f>data!C210</f>
        <v>10919769.43</v>
      </c>
      <c r="E25" s="21">
        <f>data!D210</f>
        <v>334463.81</v>
      </c>
      <c r="F25" s="21">
        <f>data!E210</f>
        <v>71402807.530000001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258757.990000002</v>
      </c>
      <c r="D27" s="21">
        <f>data!C212</f>
        <v>48933.74</v>
      </c>
      <c r="E27" s="21">
        <f>data!D212</f>
        <v>0</v>
      </c>
      <c r="F27" s="21">
        <f>data!E212</f>
        <v>307691.73000000202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75519207.579999998</v>
      </c>
      <c r="D28" s="21">
        <f>data!C213</f>
        <v>4692437.1199999796</v>
      </c>
      <c r="E28" s="21">
        <f>data!D213</f>
        <v>0</v>
      </c>
      <c r="F28" s="21">
        <f>data!E213</f>
        <v>80211644.699999973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136763548.59</v>
      </c>
      <c r="D32" s="21">
        <f>data!C217</f>
        <v>15767296.779999979</v>
      </c>
      <c r="E32" s="21">
        <f>data!D217</f>
        <v>334463.81</v>
      </c>
      <c r="F32" s="21">
        <f>data!E217</f>
        <v>152196381.55999997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Swedish Issaquah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5505601.25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188171308.33999997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54395229.060000002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2423.19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-130694.46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186128542.52000004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19487227.359999999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448054036.00999999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351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3692710.0400000005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2934792.38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6627502.4199999999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460187139.68000001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Swedish Issaquah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14089.43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82492845.449999988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54934750.439999998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76089670.339999989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5158546.2800000012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653145.31000000006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109473546.36999999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46315057.899999999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2123129.75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305249752.81999999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618892.42000000004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92614484.239999995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2639329.1800000002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449560646.31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152196381.56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297364264.75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629703.28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629703.28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407467514.39999998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Swedish Issaquah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5872923.2999999998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4897931.82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8745669.8599999994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19516524.98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35711129.509999998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257274858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633812.34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293619799.84999996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293619799.84999996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94331189.570000201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94331189.570000201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407467514.40000021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Swedish Issaquah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296860940.46000004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371895592.66000015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668756533.12000012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5505601.25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448054036.00999999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6627502.4199999999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460187139.68000001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208569393.44000012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8732023.7600000016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8732023.7600000016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217301417.20000011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60511927.270000011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9519803.8000000026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4854584.0199999996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30705070.860000048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1759432.8699999999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16163104.479999987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15767295.570000002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2948938.5100000002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128871.52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6597767.9499999993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15003384.4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66305908.342269152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230266089.59226918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-12964672.392269075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-12964672.392269075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-12964672.392269075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Swedish Issaquah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4497</v>
      </c>
      <c r="D9" s="14">
        <f>data!D59</f>
        <v>0</v>
      </c>
      <c r="E9" s="14">
        <f>data!E59</f>
        <v>15176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55.140000000000008</v>
      </c>
      <c r="D10" s="26">
        <f>data!D60</f>
        <v>0</v>
      </c>
      <c r="E10" s="26">
        <f>data!E60</f>
        <v>123.61999999999999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5442431.3199999984</v>
      </c>
      <c r="D11" s="14">
        <f>data!D61</f>
        <v>0</v>
      </c>
      <c r="E11" s="14">
        <f>data!E61</f>
        <v>10601712.329999996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856209</v>
      </c>
      <c r="D12" s="14">
        <f>data!D62</f>
        <v>0</v>
      </c>
      <c r="E12" s="14">
        <f>data!E62</f>
        <v>1667873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13381.84</v>
      </c>
      <c r="D13" s="14">
        <f>data!D63</f>
        <v>0</v>
      </c>
      <c r="E13" s="14">
        <f>data!E63</f>
        <v>-11100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65731.23</v>
      </c>
      <c r="D14" s="14">
        <f>data!D64</f>
        <v>0</v>
      </c>
      <c r="E14" s="14">
        <f>data!E64</f>
        <v>845461.92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1000.8499999999999</v>
      </c>
      <c r="D15" s="14">
        <f>data!D65</f>
        <v>0</v>
      </c>
      <c r="E15" s="14">
        <f>data!E65</f>
        <v>3048.8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3625.9900000000002</v>
      </c>
      <c r="D16" s="14">
        <f>data!D66</f>
        <v>0</v>
      </c>
      <c r="E16" s="14">
        <f>data!E66</f>
        <v>312936.77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259722</v>
      </c>
      <c r="D17" s="14">
        <f>data!D67</f>
        <v>0</v>
      </c>
      <c r="E17" s="14">
        <f>data!E67</f>
        <v>1536885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442</v>
      </c>
      <c r="D18" s="14">
        <f>data!D68</f>
        <v>0</v>
      </c>
      <c r="E18" s="14">
        <f>data!E68</f>
        <v>354.80999999999995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18797.909999999996</v>
      </c>
      <c r="D19" s="14">
        <f>data!D69</f>
        <v>0</v>
      </c>
      <c r="E19" s="14">
        <f>data!E69</f>
        <v>43109.520000000004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110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6661342.1399999987</v>
      </c>
      <c r="D21" s="14">
        <f>data!D71</f>
        <v>0</v>
      </c>
      <c r="E21" s="14">
        <f>data!E71</f>
        <v>15000392.149999997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8268434</v>
      </c>
      <c r="D23" s="48">
        <f>+data!M669</f>
        <v>0</v>
      </c>
      <c r="E23" s="48">
        <f>+data!M670</f>
        <v>27335009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22179946.100000001</v>
      </c>
      <c r="D24" s="14">
        <f>data!D73</f>
        <v>0</v>
      </c>
      <c r="E24" s="14">
        <f>data!E73</f>
        <v>48497133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1257874.8</v>
      </c>
      <c r="D25" s="14">
        <f>data!D74</f>
        <v>0</v>
      </c>
      <c r="E25" s="14">
        <f>data!E74</f>
        <v>3272079.17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23437820.900000002</v>
      </c>
      <c r="D26" s="14">
        <f>data!D75</f>
        <v>0</v>
      </c>
      <c r="E26" s="14">
        <f>data!E75</f>
        <v>51769212.170000002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11154.317420000005</v>
      </c>
      <c r="D28" s="14">
        <f>data!D76</f>
        <v>0</v>
      </c>
      <c r="E28" s="14">
        <f>data!E76</f>
        <v>66004.729093000002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35062.443579749102</v>
      </c>
      <c r="D29" s="14">
        <f>data!D77</f>
        <v>0</v>
      </c>
      <c r="E29" s="14">
        <f>data!E77</f>
        <v>77445.556420250898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1220.6430639958364</v>
      </c>
      <c r="D30" s="14">
        <f>data!D78</f>
        <v>0</v>
      </c>
      <c r="E30" s="14">
        <f>data!E78</f>
        <v>7223.0520008184076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2970.4348222382278</v>
      </c>
      <c r="D31" s="14">
        <f>data!D79</f>
        <v>0</v>
      </c>
      <c r="E31" s="14">
        <f>data!E79</f>
        <v>6561.0651777617704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32.01</v>
      </c>
      <c r="D32" s="84">
        <f>data!D80</f>
        <v>0</v>
      </c>
      <c r="E32" s="84">
        <f>data!E80</f>
        <v>77.300000000000011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Swedish Issaquah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2370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1595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11.329999999999998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35.720000000000006</v>
      </c>
      <c r="I42" s="26">
        <f>data!P60</f>
        <v>64.53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1347660.1699999997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3683818.2</v>
      </c>
      <c r="I43" s="14">
        <f>data!P61</f>
        <v>5990580.3200000003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212015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579542</v>
      </c>
      <c r="I44" s="14">
        <f>data!P62</f>
        <v>942445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568120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1383683.3800000001</v>
      </c>
      <c r="I45" s="14">
        <f>data!P63</f>
        <v>5000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87587.950000000012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455701.18999999994</v>
      </c>
      <c r="I46" s="14">
        <f>data!P64</f>
        <v>8233415.919999999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204.28000000000003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4690.01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11005.85</v>
      </c>
      <c r="I48" s="14">
        <f>data!P66</f>
        <v>980166.75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150685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320739</v>
      </c>
      <c r="I49" s="14">
        <f>data!P67</f>
        <v>766801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13575.92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4469.07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14892.619999999999</v>
      </c>
      <c r="I51" s="14">
        <f>data!P69</f>
        <v>50129.25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-21122.95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2375227.1999999997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6449382.2399999993</v>
      </c>
      <c r="I53" s="14">
        <f>data!P71</f>
        <v>16961195.489999998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2730870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6525863</v>
      </c>
      <c r="I55" s="48">
        <f>+data!M681</f>
        <v>18450951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9474517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19548958.510000002</v>
      </c>
      <c r="I56" s="14">
        <f>data!P73</f>
        <v>47815677.810000002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1091951</v>
      </c>
      <c r="I57" s="14">
        <f>data!P74</f>
        <v>106323682.42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9474517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20640909.510000002</v>
      </c>
      <c r="I58" s="14">
        <f>data!P75</f>
        <v>154139360.23000002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6471.4782100000011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13774.791416000005</v>
      </c>
      <c r="I60" s="14">
        <f>data!P76</f>
        <v>32931.860953000003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708.18900820169506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1507.4076670780082</v>
      </c>
      <c r="I62" s="14">
        <f>data!P78</f>
        <v>3603.8106271459101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8.58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22.880000000000003</v>
      </c>
      <c r="I64" s="26">
        <f>data!P80</f>
        <v>32.83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Swedish Issaquah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21.66</v>
      </c>
      <c r="D74" s="26">
        <f>data!R60</f>
        <v>3.1300000000000003</v>
      </c>
      <c r="E74" s="26">
        <f>data!S60</f>
        <v>16.5</v>
      </c>
      <c r="F74" s="26">
        <f>data!T60</f>
        <v>3.89</v>
      </c>
      <c r="G74" s="26">
        <f>data!U60</f>
        <v>2.4099999999999997</v>
      </c>
      <c r="H74" s="26">
        <f>data!V60</f>
        <v>20.149999999999995</v>
      </c>
      <c r="I74" s="26">
        <f>data!W60</f>
        <v>6.0699999999999994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2663311.4999999995</v>
      </c>
      <c r="D75" s="14">
        <f>data!R61</f>
        <v>279317.02</v>
      </c>
      <c r="E75" s="14">
        <f>data!S61</f>
        <v>1012921.2400000001</v>
      </c>
      <c r="F75" s="14">
        <f>data!T61</f>
        <v>421309.99</v>
      </c>
      <c r="G75" s="14">
        <f>data!U61</f>
        <v>248498.68000000002</v>
      </c>
      <c r="H75" s="14">
        <f>data!V61</f>
        <v>2261734.8099999996</v>
      </c>
      <c r="I75" s="14">
        <f>data!W61</f>
        <v>738617.03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418995</v>
      </c>
      <c r="D76" s="14">
        <f>data!R62</f>
        <v>43942</v>
      </c>
      <c r="E76" s="14">
        <f>data!S62</f>
        <v>159354</v>
      </c>
      <c r="F76" s="14">
        <f>data!T62</f>
        <v>66281</v>
      </c>
      <c r="G76" s="14">
        <f>data!U62</f>
        <v>39094</v>
      </c>
      <c r="H76" s="14">
        <f>data!V62</f>
        <v>355819</v>
      </c>
      <c r="I76" s="14">
        <f>data!W62</f>
        <v>116200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255350</v>
      </c>
      <c r="D77" s="14">
        <f>data!R63</f>
        <v>55000</v>
      </c>
      <c r="E77" s="14">
        <f>data!S63</f>
        <v>16800</v>
      </c>
      <c r="F77" s="14">
        <f>data!T63</f>
        <v>0</v>
      </c>
      <c r="G77" s="14">
        <f>data!U63</f>
        <v>590326.34000000008</v>
      </c>
      <c r="H77" s="14">
        <f>data!V63</f>
        <v>99734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63625.64</v>
      </c>
      <c r="D78" s="14">
        <f>data!R64</f>
        <v>491303.67999999999</v>
      </c>
      <c r="E78" s="14">
        <f>data!S64</f>
        <v>6267866.2300000004</v>
      </c>
      <c r="F78" s="14">
        <f>data!T64</f>
        <v>65500.280000000006</v>
      </c>
      <c r="G78" s="14">
        <f>data!U64</f>
        <v>970464.50999999989</v>
      </c>
      <c r="H78" s="14">
        <f>data!V64</f>
        <v>1132961.1499999997</v>
      </c>
      <c r="I78" s="14">
        <f>data!W64</f>
        <v>217351.57000000004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65.710000000000008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300</v>
      </c>
      <c r="H79" s="14">
        <f>data!V65</f>
        <v>200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236.29</v>
      </c>
      <c r="D80" s="14">
        <f>data!R66</f>
        <v>386.96000000000004</v>
      </c>
      <c r="E80" s="14">
        <f>data!S66</f>
        <v>291499.46000000002</v>
      </c>
      <c r="F80" s="14">
        <f>data!T66</f>
        <v>556.13</v>
      </c>
      <c r="G80" s="14">
        <f>data!U66</f>
        <v>3730713.45</v>
      </c>
      <c r="H80" s="14">
        <f>data!V66</f>
        <v>932848.01</v>
      </c>
      <c r="I80" s="14">
        <f>data!W66</f>
        <v>409620.74000000005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379369</v>
      </c>
      <c r="D81" s="14">
        <f>data!R67</f>
        <v>0</v>
      </c>
      <c r="E81" s="14">
        <f>data!S67</f>
        <v>216839</v>
      </c>
      <c r="F81" s="14">
        <f>data!T67</f>
        <v>49951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206.29</v>
      </c>
      <c r="D82" s="14">
        <f>data!R68</f>
        <v>0</v>
      </c>
      <c r="E82" s="14">
        <f>data!S68</f>
        <v>9526</v>
      </c>
      <c r="F82" s="14">
        <f>data!T68</f>
        <v>0</v>
      </c>
      <c r="G82" s="14">
        <f>data!U68</f>
        <v>0</v>
      </c>
      <c r="H82" s="14">
        <f>data!V68</f>
        <v>999.90000000000009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7670.6100000000006</v>
      </c>
      <c r="D83" s="14">
        <f>data!R69</f>
        <v>605.05999999999995</v>
      </c>
      <c r="E83" s="14">
        <f>data!S69</f>
        <v>10683.960000000001</v>
      </c>
      <c r="F83" s="14">
        <f>data!T69</f>
        <v>201.07999999999998</v>
      </c>
      <c r="G83" s="14">
        <f>data!U69</f>
        <v>4729.1400000000003</v>
      </c>
      <c r="H83" s="14">
        <f>data!V69</f>
        <v>3074.02</v>
      </c>
      <c r="I83" s="14">
        <f>data!W69</f>
        <v>4430.9799999999996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787.33999999999992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3788830.0399999996</v>
      </c>
      <c r="D85" s="14">
        <f>data!R71</f>
        <v>870554.72</v>
      </c>
      <c r="E85" s="14">
        <f>data!S71</f>
        <v>7985489.8900000006</v>
      </c>
      <c r="F85" s="14">
        <f>data!T71</f>
        <v>603799.48</v>
      </c>
      <c r="G85" s="14">
        <f>data!U71</f>
        <v>5584126.1200000001</v>
      </c>
      <c r="H85" s="14">
        <f>data!V71</f>
        <v>4788158.2299999986</v>
      </c>
      <c r="I85" s="14">
        <f>data!W71</f>
        <v>1486220.32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5615213</v>
      </c>
      <c r="D87" s="48">
        <f>+data!M683</f>
        <v>1149983</v>
      </c>
      <c r="E87" s="48">
        <f>+data!M684</f>
        <v>6743170</v>
      </c>
      <c r="F87" s="48">
        <f>+data!M685</f>
        <v>823004</v>
      </c>
      <c r="G87" s="48">
        <f>+data!M686</f>
        <v>3234061</v>
      </c>
      <c r="H87" s="48">
        <f>+data!M687</f>
        <v>3214965</v>
      </c>
      <c r="I87" s="48">
        <f>+data!M688</f>
        <v>954441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5249833</v>
      </c>
      <c r="D88" s="14">
        <f>data!R73</f>
        <v>13960131</v>
      </c>
      <c r="E88" s="14">
        <f>data!S73</f>
        <v>16195114.939999999</v>
      </c>
      <c r="F88" s="14">
        <f>data!T73</f>
        <v>986769.6399999999</v>
      </c>
      <c r="G88" s="14">
        <f>data!U73</f>
        <v>18774740</v>
      </c>
      <c r="H88" s="14">
        <f>data!V73</f>
        <v>26604481.420000006</v>
      </c>
      <c r="I88" s="14">
        <f>data!W73</f>
        <v>1817689.3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9172581.9500000011</v>
      </c>
      <c r="D89" s="14">
        <f>data!R74</f>
        <v>26161801</v>
      </c>
      <c r="E89" s="14">
        <f>data!S74</f>
        <v>19601300.799999997</v>
      </c>
      <c r="F89" s="14">
        <f>data!T74</f>
        <v>1949740.46</v>
      </c>
      <c r="G89" s="14">
        <f>data!U74</f>
        <v>13180451</v>
      </c>
      <c r="H89" s="14">
        <f>data!V74</f>
        <v>22599030.119999994</v>
      </c>
      <c r="I89" s="14">
        <f>data!W74</f>
        <v>11901436.6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14422414.950000001</v>
      </c>
      <c r="D90" s="14">
        <f>data!R75</f>
        <v>40121932</v>
      </c>
      <c r="E90" s="14">
        <f>data!S75</f>
        <v>35796415.739999995</v>
      </c>
      <c r="F90" s="14">
        <f>data!T75</f>
        <v>2936510.0999999996</v>
      </c>
      <c r="G90" s="14">
        <f>data!U75</f>
        <v>31955191</v>
      </c>
      <c r="H90" s="14">
        <f>data!V75</f>
        <v>49203511.539999999</v>
      </c>
      <c r="I90" s="14">
        <f>data!W75</f>
        <v>13719125.9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16292.792982000008</v>
      </c>
      <c r="D92" s="14">
        <f>data!R76</f>
        <v>0</v>
      </c>
      <c r="E92" s="14">
        <f>data!S76</f>
        <v>9312.6123619999998</v>
      </c>
      <c r="F92" s="14">
        <f>data!T76</f>
        <v>2145.2473450000002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1782.9584722897678</v>
      </c>
      <c r="D94" s="14">
        <f>data!R78</f>
        <v>0</v>
      </c>
      <c r="E94" s="14">
        <f>data!S78</f>
        <v>1019.100968650503</v>
      </c>
      <c r="F94" s="14">
        <f>data!T78</f>
        <v>234.75943830812488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13.09</v>
      </c>
      <c r="D96" s="84">
        <f>data!R80</f>
        <v>0</v>
      </c>
      <c r="E96" s="84">
        <f>data!S80</f>
        <v>0.25</v>
      </c>
      <c r="F96" s="84">
        <f>data!T80</f>
        <v>3.58</v>
      </c>
      <c r="G96" s="84">
        <f>data!U80</f>
        <v>0</v>
      </c>
      <c r="H96" s="84">
        <f>data!V80</f>
        <v>3.8200000000000003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Swedish Issaquah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15.899999999999999</v>
      </c>
      <c r="D106" s="26">
        <f>data!Y60</f>
        <v>31.119999999999997</v>
      </c>
      <c r="E106" s="26">
        <f>data!Z60</f>
        <v>0</v>
      </c>
      <c r="F106" s="26">
        <f>data!AA60</f>
        <v>1.31</v>
      </c>
      <c r="G106" s="26">
        <f>data!AB60</f>
        <v>17.809999999999999</v>
      </c>
      <c r="H106" s="26">
        <f>data!AC60</f>
        <v>12.14</v>
      </c>
      <c r="I106" s="26">
        <f>data!AD60</f>
        <v>0.57999999999999996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1772375.9600000002</v>
      </c>
      <c r="D107" s="14">
        <f>data!Y61</f>
        <v>2727501.42</v>
      </c>
      <c r="E107" s="14">
        <f>data!Z61</f>
        <v>0</v>
      </c>
      <c r="F107" s="14">
        <f>data!AA61</f>
        <v>162554.12000000002</v>
      </c>
      <c r="G107" s="14">
        <f>data!AB61</f>
        <v>2084377.2600000002</v>
      </c>
      <c r="H107" s="14">
        <f>data!AC61</f>
        <v>1269593.7</v>
      </c>
      <c r="I107" s="14">
        <f>data!AD61</f>
        <v>79746.100000000006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278832</v>
      </c>
      <c r="D108" s="14">
        <f>data!Y62</f>
        <v>429094</v>
      </c>
      <c r="E108" s="14">
        <f>data!Z62</f>
        <v>0</v>
      </c>
      <c r="F108" s="14">
        <f>data!AA62</f>
        <v>25573</v>
      </c>
      <c r="G108" s="14">
        <f>data!AB62</f>
        <v>327917</v>
      </c>
      <c r="H108" s="14">
        <f>data!AC62</f>
        <v>199734</v>
      </c>
      <c r="I108" s="14">
        <f>data!AD62</f>
        <v>12546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526.08999999999992</v>
      </c>
      <c r="E109" s="14">
        <f>data!Z63</f>
        <v>0</v>
      </c>
      <c r="F109" s="14">
        <f>data!AA63</f>
        <v>0</v>
      </c>
      <c r="G109" s="14">
        <f>data!AB63</f>
        <v>83758.11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322627.75</v>
      </c>
      <c r="D110" s="14">
        <f>data!Y64</f>
        <v>488988.18000000005</v>
      </c>
      <c r="E110" s="14">
        <f>data!Z64</f>
        <v>0</v>
      </c>
      <c r="F110" s="14">
        <f>data!AA64</f>
        <v>124441.11</v>
      </c>
      <c r="G110" s="14">
        <f>data!AB64</f>
        <v>7622113.3599999994</v>
      </c>
      <c r="H110" s="14">
        <f>data!AC64</f>
        <v>222199.02999999997</v>
      </c>
      <c r="I110" s="14">
        <f>data!AD64</f>
        <v>10228.469999999999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600</v>
      </c>
      <c r="H111" s="14">
        <f>data!AC65</f>
        <v>5967.25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464889.77</v>
      </c>
      <c r="D112" s="14">
        <f>data!Y66</f>
        <v>1180591.2700000003</v>
      </c>
      <c r="E112" s="14">
        <f>data!Z66</f>
        <v>0</v>
      </c>
      <c r="F112" s="14">
        <f>data!AA66</f>
        <v>13078.52</v>
      </c>
      <c r="G112" s="14">
        <f>data!AB66</f>
        <v>48835.19</v>
      </c>
      <c r="H112" s="14">
        <f>data!AC66</f>
        <v>568.23</v>
      </c>
      <c r="I112" s="14">
        <f>data!AD66</f>
        <v>20010.84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81320</v>
      </c>
      <c r="D113" s="14">
        <f>data!Y67</f>
        <v>291543</v>
      </c>
      <c r="E113" s="14">
        <f>data!Z67</f>
        <v>0</v>
      </c>
      <c r="F113" s="14">
        <f>data!AA67</f>
        <v>0</v>
      </c>
      <c r="G113" s="14">
        <f>data!AB67</f>
        <v>106727</v>
      </c>
      <c r="H113" s="14">
        <f>data!AC67</f>
        <v>46189</v>
      </c>
      <c r="I113" s="14">
        <f>data!AD67</f>
        <v>25755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1332.5400000000009</v>
      </c>
      <c r="E114" s="14">
        <f>data!Z68</f>
        <v>0</v>
      </c>
      <c r="F114" s="14">
        <f>data!AA68</f>
        <v>0</v>
      </c>
      <c r="G114" s="14">
        <f>data!AB68</f>
        <v>400637.91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334</v>
      </c>
      <c r="D115" s="14">
        <f>data!Y69</f>
        <v>12729.240000000002</v>
      </c>
      <c r="E115" s="14">
        <f>data!Z69</f>
        <v>0</v>
      </c>
      <c r="F115" s="14">
        <f>data!AA69</f>
        <v>0</v>
      </c>
      <c r="G115" s="14">
        <f>data!AB69</f>
        <v>117339.43999999999</v>
      </c>
      <c r="H115" s="14">
        <f>data!AC69</f>
        <v>45122.23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-18801.760000000002</v>
      </c>
      <c r="E116" s="14">
        <f>-data!Z70</f>
        <v>0</v>
      </c>
      <c r="F116" s="14">
        <f>-data!AA70</f>
        <v>0</v>
      </c>
      <c r="G116" s="14">
        <f>-data!AB70</f>
        <v>-34868.550000000003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2920379.48</v>
      </c>
      <c r="D117" s="14">
        <f>data!Y71</f>
        <v>5113503.9800000004</v>
      </c>
      <c r="E117" s="14">
        <f>data!Z71</f>
        <v>0</v>
      </c>
      <c r="F117" s="14">
        <f>data!AA71</f>
        <v>325646.75000000006</v>
      </c>
      <c r="G117" s="14">
        <f>data!AB71</f>
        <v>10757436.719999999</v>
      </c>
      <c r="H117" s="14">
        <f>data!AC71</f>
        <v>1789373.4399999999</v>
      </c>
      <c r="I117" s="14">
        <f>data!AD71</f>
        <v>148286.41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2580585</v>
      </c>
      <c r="D119" s="48">
        <f>+data!M690</f>
        <v>5568998</v>
      </c>
      <c r="E119" s="48">
        <f>+data!M691</f>
        <v>0</v>
      </c>
      <c r="F119" s="48">
        <f>+data!M692</f>
        <v>224110</v>
      </c>
      <c r="G119" s="48">
        <f>+data!M693</f>
        <v>7415695</v>
      </c>
      <c r="H119" s="48">
        <f>+data!M694</f>
        <v>1535174</v>
      </c>
      <c r="I119" s="48">
        <f>+data!M695</f>
        <v>326769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5548601.080000001</v>
      </c>
      <c r="D120" s="14">
        <f>data!Y73</f>
        <v>3577345.2199999997</v>
      </c>
      <c r="E120" s="14">
        <f>data!Z73</f>
        <v>0</v>
      </c>
      <c r="F120" s="14">
        <f>data!AA73</f>
        <v>204523</v>
      </c>
      <c r="G120" s="14">
        <f>data!AB73</f>
        <v>22482873.039999999</v>
      </c>
      <c r="H120" s="14">
        <f>data!AC73</f>
        <v>12598925</v>
      </c>
      <c r="I120" s="14">
        <f>data!AD73</f>
        <v>887999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19236194.180000003</v>
      </c>
      <c r="D121" s="14">
        <f>data!Y74</f>
        <v>21911786.710000001</v>
      </c>
      <c r="E121" s="14">
        <f>data!Z74</f>
        <v>0</v>
      </c>
      <c r="F121" s="14">
        <f>data!AA74</f>
        <v>3388157</v>
      </c>
      <c r="G121" s="14">
        <f>data!AB74</f>
        <v>30785158.870000001</v>
      </c>
      <c r="H121" s="14">
        <f>data!AC74</f>
        <v>1707001</v>
      </c>
      <c r="I121" s="14">
        <f>data!AD74</f>
        <v>16722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24784795.260000005</v>
      </c>
      <c r="D122" s="14">
        <f>data!Y75</f>
        <v>25489131.93</v>
      </c>
      <c r="E122" s="14">
        <f>data!Z75</f>
        <v>0</v>
      </c>
      <c r="F122" s="14">
        <f>data!AA75</f>
        <v>3592680</v>
      </c>
      <c r="G122" s="14">
        <f>data!AB75</f>
        <v>53268031.909999996</v>
      </c>
      <c r="H122" s="14">
        <f>data!AC75</f>
        <v>14305926</v>
      </c>
      <c r="I122" s="14">
        <f>data!AD75</f>
        <v>904721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3492.4583689999999</v>
      </c>
      <c r="D124" s="14">
        <f>data!Y76</f>
        <v>12520.903496000006</v>
      </c>
      <c r="E124" s="14">
        <f>data!Z76</f>
        <v>0</v>
      </c>
      <c r="F124" s="14">
        <f>data!AA76</f>
        <v>0</v>
      </c>
      <c r="G124" s="14">
        <f>data!AB76</f>
        <v>4583.5959640000001</v>
      </c>
      <c r="H124" s="14">
        <f>data!AC76</f>
        <v>1983.6810480000004</v>
      </c>
      <c r="I124" s="14">
        <f>data!AD76</f>
        <v>1106.099432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382.18789405887821</v>
      </c>
      <c r="D126" s="14">
        <f>data!Y78</f>
        <v>1370.1917770378118</v>
      </c>
      <c r="E126" s="14">
        <f>data!Z78</f>
        <v>0</v>
      </c>
      <c r="F126" s="14">
        <f>data!AA78</f>
        <v>0</v>
      </c>
      <c r="G126" s="14">
        <f>data!AB78</f>
        <v>501.59363508734606</v>
      </c>
      <c r="H126" s="14">
        <f>data!AC78</f>
        <v>217.07886025187111</v>
      </c>
      <c r="I126" s="14">
        <f>data!AD78</f>
        <v>121.04304987230081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0.57999999999999996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Swedish Issaquah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17.55</v>
      </c>
      <c r="D138" s="26">
        <f>data!AF60</f>
        <v>0</v>
      </c>
      <c r="E138" s="26">
        <f>data!AG60</f>
        <v>49.169999999999995</v>
      </c>
      <c r="F138" s="26">
        <f>data!AH60</f>
        <v>0</v>
      </c>
      <c r="G138" s="26">
        <f>data!AI60</f>
        <v>0</v>
      </c>
      <c r="H138" s="26">
        <f>data!AJ60</f>
        <v>6.9599999999999991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1657591.7</v>
      </c>
      <c r="D139" s="14">
        <f>data!AF61</f>
        <v>0</v>
      </c>
      <c r="E139" s="14">
        <f>data!AG61</f>
        <v>4763366.5299999993</v>
      </c>
      <c r="F139" s="14">
        <f>data!AH61</f>
        <v>0</v>
      </c>
      <c r="G139" s="14">
        <f>data!AI61</f>
        <v>0</v>
      </c>
      <c r="H139" s="14">
        <f>data!AJ61</f>
        <v>793259.33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260774</v>
      </c>
      <c r="D140" s="14">
        <f>data!AF62</f>
        <v>0</v>
      </c>
      <c r="E140" s="14">
        <f>data!AG62</f>
        <v>749378</v>
      </c>
      <c r="F140" s="14">
        <f>data!AH62</f>
        <v>0</v>
      </c>
      <c r="G140" s="14">
        <f>data!AI62</f>
        <v>0</v>
      </c>
      <c r="H140" s="14">
        <f>data!AJ62</f>
        <v>124796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1214186.2899999998</v>
      </c>
      <c r="F141" s="14">
        <f>data!AH63</f>
        <v>0</v>
      </c>
      <c r="G141" s="14">
        <f>data!AI63</f>
        <v>0</v>
      </c>
      <c r="H141" s="14">
        <f>data!AJ63</f>
        <v>18248.46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11447.779999999999</v>
      </c>
      <c r="D142" s="14">
        <f>data!AF64</f>
        <v>0</v>
      </c>
      <c r="E142" s="14">
        <f>data!AG64</f>
        <v>801233.87000000011</v>
      </c>
      <c r="F142" s="14">
        <f>data!AH64</f>
        <v>0</v>
      </c>
      <c r="G142" s="14">
        <f>data!AI64</f>
        <v>0</v>
      </c>
      <c r="H142" s="14">
        <f>data!AJ64</f>
        <v>179978.61000000002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1184.0800000000002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1020.7100000000002</v>
      </c>
      <c r="D144" s="14">
        <f>data!AF66</f>
        <v>0</v>
      </c>
      <c r="E144" s="14">
        <f>data!AG66</f>
        <v>22875.03</v>
      </c>
      <c r="F144" s="14">
        <f>data!AH66</f>
        <v>0</v>
      </c>
      <c r="G144" s="14">
        <f>data!AI66</f>
        <v>0</v>
      </c>
      <c r="H144" s="14">
        <f>data!AJ66</f>
        <v>213398.8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166369</v>
      </c>
      <c r="D145" s="14">
        <f>data!AF67</f>
        <v>0</v>
      </c>
      <c r="E145" s="14">
        <f>data!AG67</f>
        <v>461368</v>
      </c>
      <c r="F145" s="14">
        <f>data!AH67</f>
        <v>0</v>
      </c>
      <c r="G145" s="14">
        <f>data!AI67</f>
        <v>0</v>
      </c>
      <c r="H145" s="14">
        <f>data!AJ67</f>
        <v>28229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123.14999999999964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9503.2999999999993</v>
      </c>
      <c r="D147" s="14">
        <f>data!AF69</f>
        <v>0</v>
      </c>
      <c r="E147" s="14">
        <f>data!AG69</f>
        <v>30764.039999999997</v>
      </c>
      <c r="F147" s="14">
        <f>data!AH69</f>
        <v>0</v>
      </c>
      <c r="G147" s="14">
        <f>data!AI69</f>
        <v>0</v>
      </c>
      <c r="H147" s="14">
        <f>data!AJ69</f>
        <v>2299.3000000000002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-600</v>
      </c>
      <c r="D148" s="14">
        <f>-data!AF70</f>
        <v>0</v>
      </c>
      <c r="E148" s="14">
        <f>-data!AG70</f>
        <v>-272.27999999999997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2106106.4899999998</v>
      </c>
      <c r="D149" s="14">
        <f>data!AF71</f>
        <v>0</v>
      </c>
      <c r="E149" s="14">
        <f>data!AG71</f>
        <v>8044206.71</v>
      </c>
      <c r="F149" s="14">
        <f>data!AH71</f>
        <v>0</v>
      </c>
      <c r="G149" s="14">
        <f>data!AI71</f>
        <v>0</v>
      </c>
      <c r="H149" s="14">
        <f>data!AJ71</f>
        <v>1360209.5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2681218</v>
      </c>
      <c r="D151" s="48">
        <f>+data!M697</f>
        <v>0</v>
      </c>
      <c r="E151" s="48">
        <f>+data!M698</f>
        <v>9749462</v>
      </c>
      <c r="F151" s="48">
        <f>+data!M699</f>
        <v>0</v>
      </c>
      <c r="G151" s="48">
        <f>+data!M700</f>
        <v>0</v>
      </c>
      <c r="H151" s="48">
        <f>+data!M701</f>
        <v>1015131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5394729.3999999994</v>
      </c>
      <c r="D152" s="14">
        <f>data!AF73</f>
        <v>0</v>
      </c>
      <c r="E152" s="14">
        <f>data!AG73</f>
        <v>15048460</v>
      </c>
      <c r="F152" s="14">
        <f>data!AH73</f>
        <v>0</v>
      </c>
      <c r="G152" s="14">
        <f>data!AI73</f>
        <v>0</v>
      </c>
      <c r="H152" s="14">
        <f>data!AJ73</f>
        <v>9872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3430437.22</v>
      </c>
      <c r="D153" s="14">
        <f>data!AF74</f>
        <v>0</v>
      </c>
      <c r="E153" s="14">
        <f>data!AG74</f>
        <v>69187035.800000012</v>
      </c>
      <c r="F153" s="14">
        <f>data!AH74</f>
        <v>0</v>
      </c>
      <c r="G153" s="14">
        <f>data!AI74</f>
        <v>0</v>
      </c>
      <c r="H153" s="14">
        <f>data!AJ74</f>
        <v>5116241.0599999996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8825166.6199999992</v>
      </c>
      <c r="D154" s="14">
        <f>data!AF75</f>
        <v>0</v>
      </c>
      <c r="E154" s="14">
        <f>data!AG75</f>
        <v>84235495.800000012</v>
      </c>
      <c r="F154" s="14">
        <f>data!AH75</f>
        <v>0</v>
      </c>
      <c r="G154" s="14">
        <f>data!AI75</f>
        <v>0</v>
      </c>
      <c r="H154" s="14">
        <f>data!AJ75</f>
        <v>5126113.0599999996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7145.0837240000001</v>
      </c>
      <c r="D156" s="14">
        <f>data!AF76</f>
        <v>0</v>
      </c>
      <c r="E156" s="14">
        <f>data!AG76</f>
        <v>19814.421544999994</v>
      </c>
      <c r="F156" s="14">
        <f>data!AH76</f>
        <v>0</v>
      </c>
      <c r="G156" s="14">
        <f>data!AI76</f>
        <v>0</v>
      </c>
      <c r="H156" s="14">
        <f>data!AJ76</f>
        <v>1212.3392289999999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781.90323629593627</v>
      </c>
      <c r="D158" s="14">
        <f>data!AF78</f>
        <v>0</v>
      </c>
      <c r="E158" s="14">
        <f>data!AG78</f>
        <v>2168.338528956252</v>
      </c>
      <c r="F158" s="14">
        <f>data!AH78</f>
        <v>0</v>
      </c>
      <c r="G158" s="14">
        <f>data!AI78</f>
        <v>0</v>
      </c>
      <c r="H158" s="14">
        <f>data!AJ78</f>
        <v>132.66911953173636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27.21</v>
      </c>
      <c r="F160" s="26">
        <f>data!AH80</f>
        <v>0</v>
      </c>
      <c r="G160" s="26">
        <f>data!AI80</f>
        <v>0</v>
      </c>
      <c r="H160" s="26">
        <f>data!AJ80</f>
        <v>2.1800000000000002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Swedish Issaquah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Swedish Issaquah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112508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22.889999999999997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1232793.5299999998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193944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2208.64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222367.90999999995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1622.5700000000004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55178.399999999994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24427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320180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2524.84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13042.5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-123447.26999999999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24427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1920415.1199999996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10804</v>
      </c>
      <c r="D215" s="48">
        <f>+data!M711</f>
        <v>235879</v>
      </c>
      <c r="E215" s="48">
        <f>+data!M712</f>
        <v>0</v>
      </c>
      <c r="F215" s="48">
        <f>+data!M713</f>
        <v>-21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2621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606090</v>
      </c>
      <c r="D217" s="14">
        <f>data!AT74</f>
        <v>0</v>
      </c>
      <c r="E217" s="14">
        <f>data!AU74</f>
        <v>0</v>
      </c>
      <c r="F217" s="14">
        <f>data!AV74</f>
        <v>-1160.5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608711</v>
      </c>
      <c r="D218" s="14">
        <f>data!AT75</f>
        <v>0</v>
      </c>
      <c r="E218" s="14">
        <f>data!AU75</f>
        <v>0</v>
      </c>
      <c r="F218" s="14">
        <f>data!AV75</f>
        <v>-1160.5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1049.050706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13750.787897000002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114.80007425311686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Swedish Issaquah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677159.32545400038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9.4999999999999982</v>
      </c>
      <c r="D234" s="26">
        <f>data!BA60</f>
        <v>1.5800000000000003</v>
      </c>
      <c r="E234" s="26">
        <f>data!BB60</f>
        <v>19.599999999999998</v>
      </c>
      <c r="F234" s="26">
        <f>data!BC60</f>
        <v>0</v>
      </c>
      <c r="G234" s="26">
        <f>data!BD60</f>
        <v>0</v>
      </c>
      <c r="H234" s="26">
        <f>data!BE60</f>
        <v>25.91</v>
      </c>
      <c r="I234" s="26">
        <f>data!BF60</f>
        <v>35.630000000000003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479027.76000000007</v>
      </c>
      <c r="D235" s="14">
        <f>data!BA61</f>
        <v>65886.76999999999</v>
      </c>
      <c r="E235" s="14">
        <f>data!BB61</f>
        <v>1873232.92</v>
      </c>
      <c r="F235" s="14">
        <f>data!BC61</f>
        <v>0</v>
      </c>
      <c r="G235" s="14">
        <f>data!BD61</f>
        <v>0</v>
      </c>
      <c r="H235" s="14">
        <f>data!BE61</f>
        <v>1800360.8899999997</v>
      </c>
      <c r="I235" s="14">
        <f>data!BF61</f>
        <v>1764164.67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75361</v>
      </c>
      <c r="D236" s="14">
        <f>data!BA62</f>
        <v>10365</v>
      </c>
      <c r="E236" s="14">
        <f>data!BB62</f>
        <v>294699</v>
      </c>
      <c r="F236" s="14">
        <f>data!BC62</f>
        <v>0</v>
      </c>
      <c r="G236" s="14">
        <f>data!BD62</f>
        <v>0</v>
      </c>
      <c r="H236" s="14">
        <f>data!BE62</f>
        <v>283235</v>
      </c>
      <c r="I236" s="14">
        <f>data!BF62</f>
        <v>277540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1692.3799999999999</v>
      </c>
      <c r="F237" s="14">
        <f>data!BC63</f>
        <v>0</v>
      </c>
      <c r="G237" s="14">
        <f>data!BD63</f>
        <v>0</v>
      </c>
      <c r="H237" s="14">
        <f>data!BE63</f>
        <v>36056.400000000001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449826.06</v>
      </c>
      <c r="D238" s="14">
        <f>data!BA64</f>
        <v>369.8</v>
      </c>
      <c r="E238" s="14">
        <f>data!BB64</f>
        <v>3899.61</v>
      </c>
      <c r="F238" s="14">
        <f>data!BC64</f>
        <v>0</v>
      </c>
      <c r="G238" s="14">
        <f>data!BD64</f>
        <v>8932.24</v>
      </c>
      <c r="H238" s="14">
        <f>data!BE64</f>
        <v>406162.49</v>
      </c>
      <c r="I238" s="14">
        <f>data!BF64</f>
        <v>314534.35000000003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600</v>
      </c>
      <c r="D239" s="14">
        <f>data!BA65</f>
        <v>0</v>
      </c>
      <c r="E239" s="14">
        <f>data!BB65</f>
        <v>22576.079999999998</v>
      </c>
      <c r="F239" s="14">
        <f>data!BC65</f>
        <v>0</v>
      </c>
      <c r="G239" s="14">
        <f>data!BD65</f>
        <v>0</v>
      </c>
      <c r="H239" s="14">
        <f>data!BE65</f>
        <v>1303719.7999999998</v>
      </c>
      <c r="I239" s="14">
        <f>data!BF65</f>
        <v>401532.64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4135.41</v>
      </c>
      <c r="D240" s="14">
        <f>data!BA66</f>
        <v>689959.13000000012</v>
      </c>
      <c r="E240" s="14">
        <f>data!BB66</f>
        <v>31771.99</v>
      </c>
      <c r="F240" s="14">
        <f>data!BC66</f>
        <v>0</v>
      </c>
      <c r="G240" s="14">
        <f>data!BD66</f>
        <v>6060.9599999999982</v>
      </c>
      <c r="H240" s="14">
        <f>data!BE66</f>
        <v>1374855.31</v>
      </c>
      <c r="I240" s="14">
        <f>data!BF66</f>
        <v>171391.94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18366</v>
      </c>
      <c r="E241" s="14">
        <f>data!BB67</f>
        <v>2098</v>
      </c>
      <c r="F241" s="14">
        <f>data!BC67</f>
        <v>0</v>
      </c>
      <c r="G241" s="14">
        <f>data!BD67</f>
        <v>182400</v>
      </c>
      <c r="H241" s="14">
        <f>data!BE67</f>
        <v>9252740</v>
      </c>
      <c r="I241" s="14">
        <f>data!BF67</f>
        <v>96418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463.59999999999997</v>
      </c>
      <c r="D242" s="14">
        <f>data!BA68</f>
        <v>0</v>
      </c>
      <c r="E242" s="14">
        <f>data!BB68</f>
        <v>20496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61.580000000000005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411.91</v>
      </c>
      <c r="D243" s="14">
        <f>data!BA69</f>
        <v>355.64000000000004</v>
      </c>
      <c r="E243" s="14">
        <f>data!BB69</f>
        <v>124226.12000000001</v>
      </c>
      <c r="F243" s="14">
        <f>data!BC69</f>
        <v>0</v>
      </c>
      <c r="G243" s="14">
        <f>data!BD69</f>
        <v>57.5</v>
      </c>
      <c r="H243" s="14">
        <f>data!BE69</f>
        <v>47223.6</v>
      </c>
      <c r="I243" s="14">
        <f>data!BF69</f>
        <v>3041.51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-758374.34000000008</v>
      </c>
      <c r="D244" s="14">
        <f>-data!BA70</f>
        <v>0</v>
      </c>
      <c r="E244" s="14">
        <f>-data!BB70</f>
        <v>-496846.22</v>
      </c>
      <c r="F244" s="14">
        <f>-data!BC70</f>
        <v>0</v>
      </c>
      <c r="G244" s="14">
        <f>-data!BD70</f>
        <v>0</v>
      </c>
      <c r="H244" s="14">
        <f>-data!BE70</f>
        <v>-125485.37999999999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251451.40000000002</v>
      </c>
      <c r="D245" s="14">
        <f>data!BA71</f>
        <v>785302.34000000008</v>
      </c>
      <c r="E245" s="14">
        <f>data!BB71</f>
        <v>1877845.8800000001</v>
      </c>
      <c r="F245" s="14">
        <f>data!BC71</f>
        <v>0</v>
      </c>
      <c r="G245" s="14">
        <f>data!BD71</f>
        <v>197450.7</v>
      </c>
      <c r="H245" s="14">
        <f>data!BE71</f>
        <v>14378868.109999998</v>
      </c>
      <c r="I245" s="14">
        <f>data!BF71</f>
        <v>3028684.69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788.77935400000001</v>
      </c>
      <c r="E252" s="85">
        <f>data!BB76</f>
        <v>90.09393</v>
      </c>
      <c r="F252" s="85">
        <f>data!BC76</f>
        <v>0</v>
      </c>
      <c r="G252" s="85">
        <f>data!BD76</f>
        <v>7833.5434339999993</v>
      </c>
      <c r="H252" s="85">
        <f>data!BE76</f>
        <v>397378.16914100031</v>
      </c>
      <c r="I252" s="85">
        <f>data!BF76</f>
        <v>4140.8763310000004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86.317970990932778</v>
      </c>
      <c r="E254" s="85">
        <f>data!BB78</f>
        <v>9.8591896412632636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Swedish Issaquah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2.16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229601.95999999996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36121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286.49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1185.79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50167.740000000005</v>
      </c>
      <c r="E272" s="14">
        <f>data!BI66</f>
        <v>0</v>
      </c>
      <c r="F272" s="14">
        <f>data!BJ66</f>
        <v>3.66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4419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3283.8299999999995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-7091.01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317974.79999999993</v>
      </c>
      <c r="E277" s="14">
        <f>data!BI71</f>
        <v>0</v>
      </c>
      <c r="F277" s="14">
        <f>data!BJ71</f>
        <v>3.66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Swedish Issaquah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4.3699999999999992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12.52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628923.37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607911.73999999987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98943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95637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491793.43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528774.63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42557.01999999999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9386.0499999999993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1958.2700000000002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152654.45000000001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157676.99999999997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261680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20542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2493061.7600000002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62.909999999999854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314561.17999999993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17415.560000000001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-1818297.4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-695243.25000000012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3161480.47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248518.24999999988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11238.383569999998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882.21009600000002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96.542315779776388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Swedish Issaquah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4.63</v>
      </c>
      <c r="F330" s="26">
        <f>data!BX60</f>
        <v>0</v>
      </c>
      <c r="G330" s="26">
        <f>data!BY60</f>
        <v>5.6999999999999993</v>
      </c>
      <c r="H330" s="26">
        <f>data!BZ60</f>
        <v>0</v>
      </c>
      <c r="I330" s="26">
        <f>data!CA60</f>
        <v>0.02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354398.23</v>
      </c>
      <c r="F331" s="86">
        <f>data!BX61</f>
        <v>0</v>
      </c>
      <c r="G331" s="86">
        <f>data!BY61</f>
        <v>796384.05</v>
      </c>
      <c r="H331" s="86">
        <f>data!BZ61</f>
        <v>0</v>
      </c>
      <c r="I331" s="86">
        <f>data!CA61</f>
        <v>857.2399999999999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55754</v>
      </c>
      <c r="F332" s="86">
        <f>data!BX62</f>
        <v>0</v>
      </c>
      <c r="G332" s="86">
        <f>data!BY62</f>
        <v>125288</v>
      </c>
      <c r="H332" s="86">
        <f>data!BZ62</f>
        <v>0</v>
      </c>
      <c r="I332" s="86">
        <f>data!CA62</f>
        <v>135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350</v>
      </c>
      <c r="H333" s="86">
        <f>data!BZ63</f>
        <v>0</v>
      </c>
      <c r="I333" s="86">
        <f>data!CA63</f>
        <v>28508.66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2354.3900000000003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553.50000000000011</v>
      </c>
      <c r="F335" s="86">
        <f>data!BX65</f>
        <v>0</v>
      </c>
      <c r="G335" s="86">
        <f>data!BY65</f>
        <v>1001.5400000000001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4539.3599999999997</v>
      </c>
      <c r="E336" s="86">
        <f>data!BW66</f>
        <v>4937017.9800000004</v>
      </c>
      <c r="F336" s="86">
        <f>data!BX66</f>
        <v>0</v>
      </c>
      <c r="G336" s="86">
        <f>data!BY66</f>
        <v>5195.7700000000004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17186</v>
      </c>
      <c r="F337" s="86">
        <f>data!BX67</f>
        <v>0</v>
      </c>
      <c r="G337" s="86">
        <f>data!BY67</f>
        <v>5451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6286.72</v>
      </c>
      <c r="F339" s="86">
        <f>data!BX69</f>
        <v>0</v>
      </c>
      <c r="G339" s="86">
        <f>data!BY69</f>
        <v>1176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4539.3599999999997</v>
      </c>
      <c r="E341" s="14">
        <f>data!BW71</f>
        <v>5373550.8200000003</v>
      </c>
      <c r="F341" s="14">
        <f>data!BX71</f>
        <v>0</v>
      </c>
      <c r="G341" s="14">
        <f>data!BY71</f>
        <v>934846.3600000001</v>
      </c>
      <c r="H341" s="14">
        <f>data!BZ71</f>
        <v>0</v>
      </c>
      <c r="I341" s="14">
        <f>data!CA71</f>
        <v>29500.9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738.08133699999996</v>
      </c>
      <c r="F348" s="85">
        <f>data!BX76</f>
        <v>0</v>
      </c>
      <c r="G348" s="85">
        <f>data!BY76</f>
        <v>234.11505099999999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80.769968322617729</v>
      </c>
      <c r="F350" s="85">
        <f>data!BX78</f>
        <v>0</v>
      </c>
      <c r="G350" s="85">
        <f>data!BY78</f>
        <v>25.619758020135436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Swedish Issaquah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10.39</v>
      </c>
      <c r="E362" s="217"/>
      <c r="F362" s="211"/>
      <c r="G362" s="211"/>
      <c r="H362" s="211"/>
      <c r="I362" s="87">
        <f>data!CE60</f>
        <v>671.58999999999992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676105.41</v>
      </c>
      <c r="E363" s="218"/>
      <c r="F363" s="219"/>
      <c r="G363" s="219"/>
      <c r="H363" s="219"/>
      <c r="I363" s="86">
        <f>data!CE61</f>
        <v>60511927.269999996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106366</v>
      </c>
      <c r="E364" s="218"/>
      <c r="F364" s="219"/>
      <c r="G364" s="219"/>
      <c r="H364" s="219"/>
      <c r="I364" s="86">
        <f>data!CE62</f>
        <v>9519801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960</v>
      </c>
      <c r="E365" s="218"/>
      <c r="F365" s="219"/>
      <c r="G365" s="219"/>
      <c r="H365" s="219"/>
      <c r="I365" s="86">
        <f>data!CE63</f>
        <v>4854584.0199999996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44776.439999999995</v>
      </c>
      <c r="E366" s="218"/>
      <c r="F366" s="219"/>
      <c r="G366" s="219"/>
      <c r="H366" s="219"/>
      <c r="I366" s="86">
        <f>data!CE64</f>
        <v>30705070.859999996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2725.66</v>
      </c>
      <c r="E367" s="218"/>
      <c r="F367" s="219"/>
      <c r="G367" s="219"/>
      <c r="H367" s="219"/>
      <c r="I367" s="86">
        <f>data!CE65</f>
        <v>1759432.87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-121059.39000000001</v>
      </c>
      <c r="E368" s="218"/>
      <c r="F368" s="219"/>
      <c r="G368" s="219"/>
      <c r="H368" s="219"/>
      <c r="I368" s="86">
        <f>data!CE66</f>
        <v>16163104.480000002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677318</v>
      </c>
      <c r="E369" s="218"/>
      <c r="F369" s="219"/>
      <c r="G369" s="219"/>
      <c r="H369" s="219"/>
      <c r="I369" s="86">
        <f>data!CE67</f>
        <v>15767297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650.29999999999995</v>
      </c>
      <c r="E370" s="218"/>
      <c r="F370" s="219"/>
      <c r="G370" s="219"/>
      <c r="H370" s="219"/>
      <c r="I370" s="86">
        <f>data!CE68</f>
        <v>2948938.5100000002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65393941.502269454</v>
      </c>
      <c r="E371" s="86">
        <f>data!CD69</f>
        <v>21730023.870000001</v>
      </c>
      <c r="F371" s="219"/>
      <c r="G371" s="219"/>
      <c r="H371" s="219"/>
      <c r="I371" s="86">
        <f>data!CE69</f>
        <v>88035932.212269455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-4632470.6899999985</v>
      </c>
      <c r="E372" s="229">
        <f>data!CD70</f>
        <v>0</v>
      </c>
      <c r="F372" s="220"/>
      <c r="G372" s="220"/>
      <c r="H372" s="220"/>
      <c r="I372" s="14">
        <f>-data!CE70</f>
        <v>-8732023.7599999979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62149313.232269458</v>
      </c>
      <c r="E373" s="86">
        <f>data!CD71</f>
        <v>21730023.870000001</v>
      </c>
      <c r="F373" s="219"/>
      <c r="G373" s="219"/>
      <c r="H373" s="219"/>
      <c r="I373" s="14">
        <f>data!CE71</f>
        <v>221534064.46226946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296860940.46000004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371895592.66000003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668756533.12000012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29088.822018999992</v>
      </c>
      <c r="E380" s="214"/>
      <c r="F380" s="211"/>
      <c r="G380" s="211"/>
      <c r="H380" s="211"/>
      <c r="I380" s="14">
        <f>data!CE76</f>
        <v>677159.32545400038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112508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23388.836624588228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9531.4999999999982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224.31000000000006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3" transitionEvaluation="1" transitionEntry="1" codeName="Sheet10">
    <pageSetUpPr autoPageBreaks="0" fitToPage="1"/>
  </sheetPr>
  <dimension ref="A1:CF817"/>
  <sheetViews>
    <sheetView showGridLines="0" topLeftCell="A23" zoomScale="75" workbookViewId="0">
      <selection activeCell="C38" sqref="C3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4445398.5600000005</v>
      </c>
      <c r="C48" s="245">
        <f>ROUND(((B48/CE61)*C61),0)</f>
        <v>417176</v>
      </c>
      <c r="D48" s="245">
        <f>ROUND(((B48/CE61)*D61),0)</f>
        <v>0</v>
      </c>
      <c r="E48" s="195">
        <f>ROUND(((B48/CE61)*E61),0)</f>
        <v>819318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99921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283861</v>
      </c>
      <c r="P48" s="195">
        <f>ROUND(((B48/CE61)*P61),0)</f>
        <v>449370</v>
      </c>
      <c r="Q48" s="195">
        <f>ROUND(((B48/CE61)*Q61),0)</f>
        <v>197828</v>
      </c>
      <c r="R48" s="195">
        <f>ROUND(((B48/CE61)*R61),0)</f>
        <v>24550</v>
      </c>
      <c r="S48" s="195">
        <f>ROUND(((B48/CE61)*S61),0)</f>
        <v>69096</v>
      </c>
      <c r="T48" s="195">
        <f>ROUND(((B48/CE61)*T61),0)</f>
        <v>29662</v>
      </c>
      <c r="U48" s="195">
        <f>ROUND(((B48/CE61)*U61),0)</f>
        <v>19365</v>
      </c>
      <c r="V48" s="195">
        <f>ROUND(((B48/CE61)*V61),0)</f>
        <v>158824</v>
      </c>
      <c r="W48" s="195">
        <f>ROUND(((B48/CE61)*W61),0)</f>
        <v>59281</v>
      </c>
      <c r="X48" s="195">
        <f>ROUND(((B48/CE61)*X61),0)</f>
        <v>127746</v>
      </c>
      <c r="Y48" s="195">
        <f>ROUND(((B48/CE61)*Y61),0)</f>
        <v>199232</v>
      </c>
      <c r="Z48" s="195">
        <f>ROUND(((B48/CE61)*Z61),0)</f>
        <v>0</v>
      </c>
      <c r="AA48" s="195">
        <f>ROUND(((B48/CE61)*AA61),0)</f>
        <v>11948</v>
      </c>
      <c r="AB48" s="195">
        <f>ROUND(((B48/CE61)*AB61),0)</f>
        <v>150441</v>
      </c>
      <c r="AC48" s="195">
        <f>ROUND(((B48/CE61)*AC61),0)</f>
        <v>97374</v>
      </c>
      <c r="AD48" s="195">
        <f>ROUND(((B48/CE61)*AD61),0)</f>
        <v>3116</v>
      </c>
      <c r="AE48" s="195">
        <f>ROUND(((B48/CE61)*AE61),0)</f>
        <v>125598</v>
      </c>
      <c r="AF48" s="195">
        <f>ROUND(((B48/CE61)*AF61),0)</f>
        <v>0</v>
      </c>
      <c r="AG48" s="195">
        <f>ROUND(((B48/CE61)*AG61),0)</f>
        <v>331098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60261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85067</v>
      </c>
      <c r="AZ48" s="195">
        <f>ROUND(((B48/CE61)*AZ61),0)</f>
        <v>33668</v>
      </c>
      <c r="BA48" s="195">
        <f>ROUND(((B48/CE61)*BA61),0)</f>
        <v>5283</v>
      </c>
      <c r="BB48" s="195">
        <f>ROUND(((B48/CE61)*BB61),0)</f>
        <v>102957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134113</v>
      </c>
      <c r="BF48" s="195">
        <f>ROUND(((B48/CE61)*BF61),0)</f>
        <v>124197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73440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5547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20510</v>
      </c>
      <c r="BX48" s="195">
        <f>ROUND(((B48/CE61)*BX61),0)</f>
        <v>0</v>
      </c>
      <c r="BY48" s="195">
        <f>ROUND(((B48/CE61)*BY61),0)</f>
        <v>58487</v>
      </c>
      <c r="BZ48" s="195">
        <f>ROUND(((B48/CE61)*BZ61),0)</f>
        <v>0</v>
      </c>
      <c r="CA48" s="195">
        <f>ROUND(((B48/CE61)*CA61),0)</f>
        <v>25</v>
      </c>
      <c r="CB48" s="195">
        <f>ROUND(((B48/CE61)*CB61),0)</f>
        <v>0</v>
      </c>
      <c r="CC48" s="195">
        <f>ROUND(((B48/CE61)*CC61),0)</f>
        <v>67037</v>
      </c>
      <c r="CD48" s="195"/>
      <c r="CE48" s="195">
        <f>SUM(C48:CD48)</f>
        <v>4445397</v>
      </c>
    </row>
    <row r="49" spans="1:84" ht="12.6" customHeight="1" x14ac:dyDescent="0.25">
      <c r="A49" s="175" t="s">
        <v>206</v>
      </c>
      <c r="B49" s="195">
        <f>B47+B48</f>
        <v>4445398.5600000005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16350430.929999992</v>
      </c>
      <c r="C52" s="195">
        <f>ROUND((B52/(CE76+CF76)*C76),0)</f>
        <v>269328</v>
      </c>
      <c r="D52" s="195">
        <f>ROUND((B52/(CE76+CF76)*D76),0)</f>
        <v>0</v>
      </c>
      <c r="E52" s="195">
        <f>ROUND((B52/(CE76+CF76)*E76),0)</f>
        <v>1593725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156258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332601</v>
      </c>
      <c r="P52" s="195">
        <f>ROUND((B52/(CE76+CF76)*P76),0)</f>
        <v>795160</v>
      </c>
      <c r="Q52" s="195">
        <f>ROUND((B52/(CE76+CF76)*Q76),0)</f>
        <v>393400</v>
      </c>
      <c r="R52" s="195">
        <f>ROUND((B52/(CE76+CF76)*R76),0)</f>
        <v>0</v>
      </c>
      <c r="S52" s="195">
        <f>ROUND((B52/(CE76+CF76)*S76),0)</f>
        <v>224859</v>
      </c>
      <c r="T52" s="195">
        <f>ROUND((B52/(CE76+CF76)*T76),0)</f>
        <v>51798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84328</v>
      </c>
      <c r="Y52" s="195">
        <f>ROUND((B52/(CE76+CF76)*Y76),0)</f>
        <v>302325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110674</v>
      </c>
      <c r="AC52" s="195">
        <f>ROUND((B52/(CE76+CF76)*AC76),0)</f>
        <v>47897</v>
      </c>
      <c r="AD52" s="195">
        <f>ROUND((B52/(CE76+CF76)*AD76),0)</f>
        <v>26707</v>
      </c>
      <c r="AE52" s="195">
        <f>ROUND((B52/(CE76+CF76)*AE76),0)</f>
        <v>172522</v>
      </c>
      <c r="AF52" s="195">
        <f>ROUND((B52/(CE76+CF76)*AF76),0)</f>
        <v>0</v>
      </c>
      <c r="AG52" s="195">
        <f>ROUND((B52/(CE76+CF76)*AG76),0)</f>
        <v>478431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29273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25330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332021</v>
      </c>
      <c r="AZ52" s="195">
        <f>ROUND((B52/(CE76+CF76)*AZ76),0)</f>
        <v>0</v>
      </c>
      <c r="BA52" s="195">
        <f>ROUND((B52/(CE76+CF76)*BA76),0)</f>
        <v>19046</v>
      </c>
      <c r="BB52" s="195">
        <f>ROUND((B52/(CE76+CF76)*BB76),0)</f>
        <v>2175</v>
      </c>
      <c r="BC52" s="195">
        <f>ROUND((B52/(CE76+CF76)*BC76),0)</f>
        <v>0</v>
      </c>
      <c r="BD52" s="195">
        <f>ROUND((B52/(CE76+CF76)*BD76),0)</f>
        <v>189146</v>
      </c>
      <c r="BE52" s="195">
        <f>ROUND((B52/(CE76+CF76)*BE76),0)</f>
        <v>9594942</v>
      </c>
      <c r="BF52" s="195">
        <f>ROUND((B52/(CE76+CF76)*BF76),0)</f>
        <v>99984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271358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21302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17821</v>
      </c>
      <c r="BX52" s="195">
        <f>ROUND((B52/(CE76+CF76)*BX76),0)</f>
        <v>0</v>
      </c>
      <c r="BY52" s="195">
        <f>ROUND((B52/(CE76+CF76)*BY76),0)</f>
        <v>5653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702368</v>
      </c>
      <c r="CD52" s="195"/>
      <c r="CE52" s="195">
        <f>SUM(C52:CD52)</f>
        <v>16350432</v>
      </c>
    </row>
    <row r="53" spans="1:84" ht="12.6" customHeight="1" x14ac:dyDescent="0.25">
      <c r="A53" s="175" t="s">
        <v>206</v>
      </c>
      <c r="B53" s="195">
        <f>B51+B52</f>
        <v>16350430.929999992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4910.6111902901011</v>
      </c>
      <c r="D59" s="184">
        <v>0</v>
      </c>
      <c r="E59" s="184">
        <v>17566.388809709901</v>
      </c>
      <c r="F59" s="184">
        <v>0</v>
      </c>
      <c r="G59" s="184">
        <v>0</v>
      </c>
      <c r="H59" s="184">
        <v>0</v>
      </c>
      <c r="I59" s="184">
        <v>0</v>
      </c>
      <c r="J59" s="184">
        <v>2499</v>
      </c>
      <c r="K59" s="184">
        <v>0</v>
      </c>
      <c r="L59" s="184">
        <v>0</v>
      </c>
      <c r="M59" s="184">
        <v>0</v>
      </c>
      <c r="N59" s="184">
        <v>0</v>
      </c>
      <c r="O59" s="184">
        <v>1627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98368</v>
      </c>
      <c r="AZ59" s="185">
        <v>0</v>
      </c>
      <c r="BA59" s="248"/>
      <c r="BB59" s="248"/>
      <c r="BC59" s="248"/>
      <c r="BD59" s="248"/>
      <c r="BE59" s="185">
        <v>677159.32545400038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55.910000000000004</v>
      </c>
      <c r="D60" s="187">
        <v>0</v>
      </c>
      <c r="E60" s="187">
        <v>131.35999999999999</v>
      </c>
      <c r="F60" s="223">
        <v>0</v>
      </c>
      <c r="G60" s="187">
        <v>0</v>
      </c>
      <c r="H60" s="187">
        <v>0</v>
      </c>
      <c r="I60" s="187">
        <v>0</v>
      </c>
      <c r="J60" s="223">
        <v>11.47</v>
      </c>
      <c r="K60" s="187">
        <v>0</v>
      </c>
      <c r="L60" s="187">
        <v>0</v>
      </c>
      <c r="M60" s="187">
        <v>0</v>
      </c>
      <c r="N60" s="187">
        <v>0</v>
      </c>
      <c r="O60" s="187">
        <v>36.479999999999997</v>
      </c>
      <c r="P60" s="221">
        <v>65.080000000000013</v>
      </c>
      <c r="Q60" s="221">
        <v>22.23</v>
      </c>
      <c r="R60" s="221">
        <v>3.8000000000000003</v>
      </c>
      <c r="S60" s="221">
        <v>14.81</v>
      </c>
      <c r="T60" s="221">
        <v>3.6099999999999994</v>
      </c>
      <c r="U60" s="221">
        <v>2.4799999999999995</v>
      </c>
      <c r="V60" s="221">
        <v>19.999999999999996</v>
      </c>
      <c r="W60" s="221">
        <v>6.49</v>
      </c>
      <c r="X60" s="221">
        <v>15.849999999999998</v>
      </c>
      <c r="Y60" s="221">
        <v>31.500000000000007</v>
      </c>
      <c r="Z60" s="221">
        <v>0</v>
      </c>
      <c r="AA60" s="221">
        <v>1.27</v>
      </c>
      <c r="AB60" s="221">
        <v>17.18</v>
      </c>
      <c r="AC60" s="221">
        <v>12.98</v>
      </c>
      <c r="AD60" s="221">
        <v>0.34</v>
      </c>
      <c r="AE60" s="221">
        <v>17.46</v>
      </c>
      <c r="AF60" s="221">
        <v>0</v>
      </c>
      <c r="AG60" s="221">
        <v>46.83</v>
      </c>
      <c r="AH60" s="221">
        <v>0</v>
      </c>
      <c r="AI60" s="221">
        <v>0</v>
      </c>
      <c r="AJ60" s="221">
        <v>6.2999999999999989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21.589999999999996</v>
      </c>
      <c r="AZ60" s="221">
        <v>8.7699999999999978</v>
      </c>
      <c r="BA60" s="221">
        <v>1.49</v>
      </c>
      <c r="BB60" s="221">
        <v>14.41</v>
      </c>
      <c r="BC60" s="221">
        <v>0</v>
      </c>
      <c r="BD60" s="221">
        <v>0</v>
      </c>
      <c r="BE60" s="221">
        <v>26.659999999999997</v>
      </c>
      <c r="BF60" s="221">
        <v>34.65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7.12</v>
      </c>
      <c r="BO60" s="221">
        <v>0</v>
      </c>
      <c r="BP60" s="221">
        <v>0</v>
      </c>
      <c r="BQ60" s="221">
        <v>0</v>
      </c>
      <c r="BR60" s="221">
        <v>0</v>
      </c>
      <c r="BS60" s="221">
        <v>1.56</v>
      </c>
      <c r="BT60" s="221">
        <v>0</v>
      </c>
      <c r="BU60" s="221">
        <v>0</v>
      </c>
      <c r="BV60" s="221">
        <v>0</v>
      </c>
      <c r="BW60" s="221">
        <v>3.57</v>
      </c>
      <c r="BX60" s="221">
        <v>0</v>
      </c>
      <c r="BY60" s="221">
        <v>5.86</v>
      </c>
      <c r="BZ60" s="221">
        <v>0</v>
      </c>
      <c r="CA60" s="221">
        <v>0</v>
      </c>
      <c r="CB60" s="221">
        <v>0</v>
      </c>
      <c r="CC60" s="221">
        <v>15.270000000000008</v>
      </c>
      <c r="CD60" s="249" t="s">
        <v>221</v>
      </c>
      <c r="CE60" s="251">
        <f t="shared" ref="CE60:CE70" si="0">SUM(C60:CD60)</f>
        <v>664.37999999999988</v>
      </c>
    </row>
    <row r="61" spans="1:84" ht="12.6" customHeight="1" x14ac:dyDescent="0.25">
      <c r="A61" s="171" t="s">
        <v>235</v>
      </c>
      <c r="B61" s="175"/>
      <c r="C61" s="184">
        <v>5480495.2799999993</v>
      </c>
      <c r="D61" s="184">
        <v>0</v>
      </c>
      <c r="E61" s="184">
        <v>10763478.970000003</v>
      </c>
      <c r="F61" s="185">
        <v>0</v>
      </c>
      <c r="G61" s="184">
        <v>0</v>
      </c>
      <c r="H61" s="184">
        <v>0</v>
      </c>
      <c r="I61" s="185">
        <v>0</v>
      </c>
      <c r="J61" s="185">
        <v>1312674.8800000001</v>
      </c>
      <c r="K61" s="185">
        <v>0</v>
      </c>
      <c r="L61" s="185">
        <v>0</v>
      </c>
      <c r="M61" s="184">
        <v>0</v>
      </c>
      <c r="N61" s="184">
        <v>0</v>
      </c>
      <c r="O61" s="184">
        <v>3729114.9200000004</v>
      </c>
      <c r="P61" s="185">
        <v>5903422.540000001</v>
      </c>
      <c r="Q61" s="185">
        <v>2598891.58</v>
      </c>
      <c r="R61" s="185">
        <v>322520.80999999994</v>
      </c>
      <c r="S61" s="185">
        <v>907719.62999999989</v>
      </c>
      <c r="T61" s="185">
        <v>389667.85</v>
      </c>
      <c r="U61" s="185">
        <v>254404.75</v>
      </c>
      <c r="V61" s="185">
        <v>2086493.4</v>
      </c>
      <c r="W61" s="185">
        <v>778779.27</v>
      </c>
      <c r="X61" s="185">
        <v>1678215.0699999998</v>
      </c>
      <c r="Y61" s="185">
        <v>2617332.3199999998</v>
      </c>
      <c r="Z61" s="185">
        <v>0</v>
      </c>
      <c r="AA61" s="185">
        <v>156961.96</v>
      </c>
      <c r="AB61" s="185">
        <v>1976361.54</v>
      </c>
      <c r="AC61" s="185">
        <v>1279213.32</v>
      </c>
      <c r="AD61" s="185">
        <v>40939.5</v>
      </c>
      <c r="AE61" s="185">
        <v>1649998.49</v>
      </c>
      <c r="AF61" s="185">
        <v>0</v>
      </c>
      <c r="AG61" s="185">
        <v>4349677.79</v>
      </c>
      <c r="AH61" s="185">
        <v>0</v>
      </c>
      <c r="AI61" s="185">
        <v>0</v>
      </c>
      <c r="AJ61" s="185">
        <v>791651.38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1117541.6299999999</v>
      </c>
      <c r="AZ61" s="185">
        <v>442295.29999999993</v>
      </c>
      <c r="BA61" s="185">
        <v>69402.570000000007</v>
      </c>
      <c r="BB61" s="185">
        <v>1352556.72</v>
      </c>
      <c r="BC61" s="185">
        <v>0</v>
      </c>
      <c r="BD61" s="185">
        <v>0</v>
      </c>
      <c r="BE61" s="185">
        <v>1761855.3200000003</v>
      </c>
      <c r="BF61" s="185">
        <v>1631590.01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-0.01</v>
      </c>
      <c r="BM61" s="185">
        <v>0</v>
      </c>
      <c r="BN61" s="185">
        <v>964792.98</v>
      </c>
      <c r="BO61" s="185">
        <v>0</v>
      </c>
      <c r="BP61" s="185">
        <v>0</v>
      </c>
      <c r="BQ61" s="185">
        <v>0</v>
      </c>
      <c r="BR61" s="185">
        <v>0</v>
      </c>
      <c r="BS61" s="185">
        <v>72872.670000000013</v>
      </c>
      <c r="BT61" s="185">
        <v>0</v>
      </c>
      <c r="BU61" s="185">
        <v>0</v>
      </c>
      <c r="BV61" s="185">
        <v>0</v>
      </c>
      <c r="BW61" s="185">
        <v>269443.40000000002</v>
      </c>
      <c r="BX61" s="185">
        <v>0</v>
      </c>
      <c r="BY61" s="185">
        <v>768353.83000000007</v>
      </c>
      <c r="BZ61" s="185">
        <v>0</v>
      </c>
      <c r="CA61" s="185">
        <v>327.52</v>
      </c>
      <c r="CB61" s="185">
        <v>0</v>
      </c>
      <c r="CC61" s="185">
        <v>880672.47000000009</v>
      </c>
      <c r="CD61" s="249" t="s">
        <v>221</v>
      </c>
      <c r="CE61" s="195">
        <f t="shared" si="0"/>
        <v>58399719.660000004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417176</v>
      </c>
      <c r="D62" s="195">
        <f t="shared" si="1"/>
        <v>0</v>
      </c>
      <c r="E62" s="195">
        <f t="shared" si="1"/>
        <v>819318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99921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283861</v>
      </c>
      <c r="P62" s="195">
        <f t="shared" si="1"/>
        <v>449370</v>
      </c>
      <c r="Q62" s="195">
        <f t="shared" si="1"/>
        <v>197828</v>
      </c>
      <c r="R62" s="195">
        <f t="shared" si="1"/>
        <v>24550</v>
      </c>
      <c r="S62" s="195">
        <f t="shared" si="1"/>
        <v>69096</v>
      </c>
      <c r="T62" s="195">
        <f t="shared" si="1"/>
        <v>29662</v>
      </c>
      <c r="U62" s="195">
        <f t="shared" si="1"/>
        <v>19365</v>
      </c>
      <c r="V62" s="195">
        <f t="shared" si="1"/>
        <v>158824</v>
      </c>
      <c r="W62" s="195">
        <f t="shared" si="1"/>
        <v>59281</v>
      </c>
      <c r="X62" s="195">
        <f t="shared" si="1"/>
        <v>127746</v>
      </c>
      <c r="Y62" s="195">
        <f t="shared" si="1"/>
        <v>199232</v>
      </c>
      <c r="Z62" s="195">
        <f t="shared" si="1"/>
        <v>0</v>
      </c>
      <c r="AA62" s="195">
        <f t="shared" si="1"/>
        <v>11948</v>
      </c>
      <c r="AB62" s="195">
        <f t="shared" si="1"/>
        <v>150441</v>
      </c>
      <c r="AC62" s="195">
        <f t="shared" si="1"/>
        <v>97374</v>
      </c>
      <c r="AD62" s="195">
        <f t="shared" si="1"/>
        <v>3116</v>
      </c>
      <c r="AE62" s="195">
        <f t="shared" si="1"/>
        <v>125598</v>
      </c>
      <c r="AF62" s="195">
        <f t="shared" si="1"/>
        <v>0</v>
      </c>
      <c r="AG62" s="195">
        <f t="shared" si="1"/>
        <v>331098</v>
      </c>
      <c r="AH62" s="195">
        <f t="shared" si="1"/>
        <v>0</v>
      </c>
      <c r="AI62" s="195">
        <f t="shared" si="1"/>
        <v>0</v>
      </c>
      <c r="AJ62" s="195">
        <f t="shared" si="1"/>
        <v>60261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85067</v>
      </c>
      <c r="AZ62" s="195">
        <f>ROUND(AZ47+AZ48,0)</f>
        <v>33668</v>
      </c>
      <c r="BA62" s="195">
        <f>ROUND(BA47+BA48,0)</f>
        <v>5283</v>
      </c>
      <c r="BB62" s="195">
        <f t="shared" si="1"/>
        <v>102957</v>
      </c>
      <c r="BC62" s="195">
        <f t="shared" si="1"/>
        <v>0</v>
      </c>
      <c r="BD62" s="195">
        <f t="shared" si="1"/>
        <v>0</v>
      </c>
      <c r="BE62" s="195">
        <f t="shared" si="1"/>
        <v>134113</v>
      </c>
      <c r="BF62" s="195">
        <f t="shared" si="1"/>
        <v>124197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73440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5547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20510</v>
      </c>
      <c r="BX62" s="195">
        <f t="shared" si="2"/>
        <v>0</v>
      </c>
      <c r="BY62" s="195">
        <f t="shared" si="2"/>
        <v>58487</v>
      </c>
      <c r="BZ62" s="195">
        <f t="shared" si="2"/>
        <v>0</v>
      </c>
      <c r="CA62" s="195">
        <f t="shared" si="2"/>
        <v>25</v>
      </c>
      <c r="CB62" s="195">
        <f t="shared" si="2"/>
        <v>0</v>
      </c>
      <c r="CC62" s="195">
        <f t="shared" si="2"/>
        <v>67037</v>
      </c>
      <c r="CD62" s="249" t="s">
        <v>221</v>
      </c>
      <c r="CE62" s="195">
        <f t="shared" si="0"/>
        <v>4445397</v>
      </c>
      <c r="CF62" s="252"/>
    </row>
    <row r="63" spans="1:84" ht="12.6" customHeight="1" x14ac:dyDescent="0.25">
      <c r="A63" s="171" t="s">
        <v>236</v>
      </c>
      <c r="B63" s="175"/>
      <c r="C63" s="184">
        <v>228314.75</v>
      </c>
      <c r="D63" s="184">
        <v>0</v>
      </c>
      <c r="E63" s="184">
        <v>67173.919999999998</v>
      </c>
      <c r="F63" s="185">
        <v>0</v>
      </c>
      <c r="G63" s="184">
        <v>0</v>
      </c>
      <c r="H63" s="184">
        <v>0</v>
      </c>
      <c r="I63" s="185">
        <v>0</v>
      </c>
      <c r="J63" s="185">
        <v>517500</v>
      </c>
      <c r="K63" s="185">
        <v>0</v>
      </c>
      <c r="L63" s="185">
        <v>0</v>
      </c>
      <c r="M63" s="184">
        <v>0</v>
      </c>
      <c r="N63" s="184">
        <v>0</v>
      </c>
      <c r="O63" s="184">
        <v>1637056.63</v>
      </c>
      <c r="P63" s="185">
        <v>58900</v>
      </c>
      <c r="Q63" s="185">
        <v>0</v>
      </c>
      <c r="R63" s="185">
        <v>0</v>
      </c>
      <c r="S63" s="185">
        <v>18480</v>
      </c>
      <c r="T63" s="185">
        <v>0</v>
      </c>
      <c r="U63" s="185">
        <v>615747.39</v>
      </c>
      <c r="V63" s="185">
        <v>99274</v>
      </c>
      <c r="W63" s="185">
        <v>0</v>
      </c>
      <c r="X63" s="185">
        <v>0</v>
      </c>
      <c r="Y63" s="185">
        <v>105.15</v>
      </c>
      <c r="Z63" s="185">
        <v>0</v>
      </c>
      <c r="AA63" s="185">
        <v>0</v>
      </c>
      <c r="AB63" s="185">
        <v>27534.190000000002</v>
      </c>
      <c r="AC63" s="185">
        <v>0</v>
      </c>
      <c r="AD63" s="185">
        <v>0</v>
      </c>
      <c r="AE63" s="185">
        <v>0</v>
      </c>
      <c r="AF63" s="185">
        <v>0</v>
      </c>
      <c r="AG63" s="185">
        <v>368766</v>
      </c>
      <c r="AH63" s="185">
        <v>0</v>
      </c>
      <c r="AI63" s="185">
        <v>0</v>
      </c>
      <c r="AJ63" s="185">
        <v>173618.08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184.78</v>
      </c>
      <c r="BA63" s="185">
        <v>0</v>
      </c>
      <c r="BB63" s="185">
        <v>0</v>
      </c>
      <c r="BC63" s="185">
        <v>0</v>
      </c>
      <c r="BD63" s="185">
        <v>0</v>
      </c>
      <c r="BE63" s="185">
        <v>14528.1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158928.35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11784.7</v>
      </c>
      <c r="CB63" s="185">
        <v>0</v>
      </c>
      <c r="CC63" s="185">
        <v>20.470000000000002</v>
      </c>
      <c r="CD63" s="249" t="s">
        <v>221</v>
      </c>
      <c r="CE63" s="195">
        <f t="shared" si="0"/>
        <v>3997916.5100000002</v>
      </c>
      <c r="CF63" s="252"/>
    </row>
    <row r="64" spans="1:84" ht="12.6" customHeight="1" x14ac:dyDescent="0.25">
      <c r="A64" s="171" t="s">
        <v>237</v>
      </c>
      <c r="B64" s="175"/>
      <c r="C64" s="184">
        <v>117744.37999999998</v>
      </c>
      <c r="D64" s="184">
        <v>0</v>
      </c>
      <c r="E64" s="185">
        <v>887019.42000000027</v>
      </c>
      <c r="F64" s="185">
        <v>0</v>
      </c>
      <c r="G64" s="184">
        <v>0</v>
      </c>
      <c r="H64" s="184">
        <v>0</v>
      </c>
      <c r="I64" s="185">
        <v>0</v>
      </c>
      <c r="J64" s="185">
        <v>85749.5</v>
      </c>
      <c r="K64" s="185">
        <v>0</v>
      </c>
      <c r="L64" s="185">
        <v>0</v>
      </c>
      <c r="M64" s="184">
        <v>0</v>
      </c>
      <c r="N64" s="184">
        <v>0</v>
      </c>
      <c r="O64" s="184">
        <v>460775.24</v>
      </c>
      <c r="P64" s="185">
        <v>8381586.3299999982</v>
      </c>
      <c r="Q64" s="185">
        <v>71982.02</v>
      </c>
      <c r="R64" s="185">
        <v>328731.07000000007</v>
      </c>
      <c r="S64" s="185">
        <v>8538195.3300000001</v>
      </c>
      <c r="T64" s="185">
        <v>105481.24</v>
      </c>
      <c r="U64" s="185">
        <v>1016150.41</v>
      </c>
      <c r="V64" s="185">
        <v>1154535.3899999999</v>
      </c>
      <c r="W64" s="185">
        <v>180873.38</v>
      </c>
      <c r="X64" s="185">
        <v>373328.64999999997</v>
      </c>
      <c r="Y64" s="185">
        <v>533466.92000000004</v>
      </c>
      <c r="Z64" s="185">
        <v>0</v>
      </c>
      <c r="AA64" s="185">
        <v>108770.79</v>
      </c>
      <c r="AB64" s="185">
        <v>5782366.6400000015</v>
      </c>
      <c r="AC64" s="185">
        <v>202254.34</v>
      </c>
      <c r="AD64" s="185">
        <v>6412.87</v>
      </c>
      <c r="AE64" s="185">
        <v>18476.37</v>
      </c>
      <c r="AF64" s="185">
        <v>0</v>
      </c>
      <c r="AG64" s="185">
        <v>749404.2899999998</v>
      </c>
      <c r="AH64" s="185">
        <v>0</v>
      </c>
      <c r="AI64" s="185">
        <v>0</v>
      </c>
      <c r="AJ64" s="185">
        <v>38189.760000000002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197923.20000000004</v>
      </c>
      <c r="AZ64" s="185">
        <v>507108.97</v>
      </c>
      <c r="BA64" s="185">
        <v>215.51</v>
      </c>
      <c r="BB64" s="185">
        <v>0</v>
      </c>
      <c r="BC64" s="185">
        <v>0</v>
      </c>
      <c r="BD64" s="185">
        <v>10246.780000000006</v>
      </c>
      <c r="BE64" s="185">
        <v>350115.39</v>
      </c>
      <c r="BF64" s="185">
        <v>186411.46000000002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-332601.52999999997</v>
      </c>
      <c r="BO64" s="185">
        <v>0</v>
      </c>
      <c r="BP64" s="185">
        <v>0</v>
      </c>
      <c r="BQ64" s="185">
        <v>0</v>
      </c>
      <c r="BR64" s="185">
        <v>0</v>
      </c>
      <c r="BS64" s="185">
        <v>24862.359999999997</v>
      </c>
      <c r="BT64" s="185">
        <v>0</v>
      </c>
      <c r="BU64" s="185">
        <v>0</v>
      </c>
      <c r="BV64" s="185">
        <v>0</v>
      </c>
      <c r="BW64" s="185">
        <v>5843.4699999999993</v>
      </c>
      <c r="BX64" s="185">
        <v>0</v>
      </c>
      <c r="BY64" s="185">
        <v>95.69</v>
      </c>
      <c r="BZ64" s="185">
        <v>0</v>
      </c>
      <c r="CA64" s="185">
        <v>0</v>
      </c>
      <c r="CB64" s="185">
        <v>0</v>
      </c>
      <c r="CC64" s="185">
        <v>653555.35</v>
      </c>
      <c r="CD64" s="249" t="s">
        <v>221</v>
      </c>
      <c r="CE64" s="195">
        <f t="shared" si="0"/>
        <v>30745270.990000002</v>
      </c>
      <c r="CF64" s="252"/>
    </row>
    <row r="65" spans="1:84" ht="12.6" customHeight="1" x14ac:dyDescent="0.25">
      <c r="A65" s="171" t="s">
        <v>238</v>
      </c>
      <c r="B65" s="175"/>
      <c r="C65" s="184">
        <v>855.01999999999975</v>
      </c>
      <c r="D65" s="184">
        <v>0</v>
      </c>
      <c r="E65" s="184">
        <v>3745.74</v>
      </c>
      <c r="F65" s="184">
        <v>0</v>
      </c>
      <c r="G65" s="184">
        <v>0</v>
      </c>
      <c r="H65" s="184">
        <v>0</v>
      </c>
      <c r="I65" s="185">
        <v>0</v>
      </c>
      <c r="J65" s="184">
        <v>600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168</v>
      </c>
      <c r="Q65" s="185">
        <v>0</v>
      </c>
      <c r="R65" s="185">
        <v>0</v>
      </c>
      <c r="S65" s="185">
        <v>100</v>
      </c>
      <c r="T65" s="185">
        <v>0</v>
      </c>
      <c r="U65" s="185">
        <v>300</v>
      </c>
      <c r="V65" s="185">
        <v>0</v>
      </c>
      <c r="W65" s="185">
        <v>0</v>
      </c>
      <c r="X65" s="185">
        <v>0</v>
      </c>
      <c r="Y65" s="185">
        <v>0</v>
      </c>
      <c r="Z65" s="185">
        <v>0</v>
      </c>
      <c r="AA65" s="185">
        <v>0</v>
      </c>
      <c r="AB65" s="185">
        <v>600</v>
      </c>
      <c r="AC65" s="185">
        <v>5940.7300000000005</v>
      </c>
      <c r="AD65" s="185">
        <v>0</v>
      </c>
      <c r="AE65" s="185">
        <v>0</v>
      </c>
      <c r="AF65" s="185">
        <v>0</v>
      </c>
      <c r="AG65" s="185">
        <v>1962.3899999999999</v>
      </c>
      <c r="AH65" s="18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981.75</v>
      </c>
      <c r="AZ65" s="185">
        <v>750</v>
      </c>
      <c r="BA65" s="185">
        <v>0</v>
      </c>
      <c r="BB65" s="185">
        <v>0</v>
      </c>
      <c r="BC65" s="185">
        <v>0</v>
      </c>
      <c r="BD65" s="185">
        <v>0</v>
      </c>
      <c r="BE65" s="185">
        <v>1418372.54</v>
      </c>
      <c r="BF65" s="185">
        <v>378046.27999999997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11253.440000000002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250</v>
      </c>
      <c r="BT65" s="185">
        <v>0</v>
      </c>
      <c r="BU65" s="185">
        <v>0</v>
      </c>
      <c r="BV65" s="185">
        <v>0</v>
      </c>
      <c r="BW65" s="185">
        <v>1572.5900000000001</v>
      </c>
      <c r="BX65" s="185">
        <v>0</v>
      </c>
      <c r="BY65" s="185">
        <v>1399.6299999999999</v>
      </c>
      <c r="BZ65" s="185">
        <v>0</v>
      </c>
      <c r="CA65" s="185">
        <v>0</v>
      </c>
      <c r="CB65" s="185">
        <v>0</v>
      </c>
      <c r="CC65" s="185">
        <v>3147.4399999999996</v>
      </c>
      <c r="CD65" s="249" t="s">
        <v>221</v>
      </c>
      <c r="CE65" s="195">
        <f t="shared" si="0"/>
        <v>1830045.5499999998</v>
      </c>
      <c r="CF65" s="252"/>
    </row>
    <row r="66" spans="1:84" ht="12.6" customHeight="1" x14ac:dyDescent="0.25">
      <c r="A66" s="171" t="s">
        <v>239</v>
      </c>
      <c r="B66" s="175"/>
      <c r="C66" s="184">
        <v>30857.369999999995</v>
      </c>
      <c r="D66" s="184">
        <v>0</v>
      </c>
      <c r="E66" s="184">
        <v>286169.5199999999</v>
      </c>
      <c r="F66" s="184">
        <v>0</v>
      </c>
      <c r="G66" s="184">
        <v>0</v>
      </c>
      <c r="H66" s="184">
        <v>0</v>
      </c>
      <c r="I66" s="184">
        <v>0</v>
      </c>
      <c r="J66" s="184">
        <v>3992.9</v>
      </c>
      <c r="K66" s="185">
        <v>0</v>
      </c>
      <c r="L66" s="185">
        <v>0</v>
      </c>
      <c r="M66" s="184">
        <v>0</v>
      </c>
      <c r="N66" s="184">
        <v>0</v>
      </c>
      <c r="O66" s="185">
        <v>6257.18</v>
      </c>
      <c r="P66" s="185">
        <v>658382.07999999996</v>
      </c>
      <c r="Q66" s="185">
        <v>879.06999999999994</v>
      </c>
      <c r="R66" s="185">
        <v>994.84</v>
      </c>
      <c r="S66" s="184">
        <v>328875.57000000007</v>
      </c>
      <c r="T66" s="184">
        <v>0</v>
      </c>
      <c r="U66" s="185">
        <v>3979876.2199999997</v>
      </c>
      <c r="V66" s="185">
        <v>697560.25999999989</v>
      </c>
      <c r="W66" s="185">
        <v>207655.05</v>
      </c>
      <c r="X66" s="185">
        <v>185838.53999999998</v>
      </c>
      <c r="Y66" s="185">
        <v>567811.11</v>
      </c>
      <c r="Z66" s="185">
        <v>0</v>
      </c>
      <c r="AA66" s="185">
        <v>19629.160000000003</v>
      </c>
      <c r="AB66" s="185">
        <v>45246.98</v>
      </c>
      <c r="AC66" s="185">
        <v>4996.8999999999996</v>
      </c>
      <c r="AD66" s="185">
        <v>0</v>
      </c>
      <c r="AE66" s="185">
        <v>186.43999999999997</v>
      </c>
      <c r="AF66" s="185">
        <v>0</v>
      </c>
      <c r="AG66" s="185">
        <v>84319.569999999992</v>
      </c>
      <c r="AH66" s="185">
        <v>0</v>
      </c>
      <c r="AI66" s="185">
        <v>0</v>
      </c>
      <c r="AJ66" s="185">
        <v>142007.79999999999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30270.980000000003</v>
      </c>
      <c r="AZ66" s="185">
        <v>5931.93</v>
      </c>
      <c r="BA66" s="185">
        <v>678297.00000000012</v>
      </c>
      <c r="BB66" s="185">
        <v>0</v>
      </c>
      <c r="BC66" s="185">
        <v>0</v>
      </c>
      <c r="BD66" s="185">
        <v>9358.85</v>
      </c>
      <c r="BE66" s="185">
        <v>1704407.7800000003</v>
      </c>
      <c r="BF66" s="185">
        <v>218028.78000000003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176227.15</v>
      </c>
      <c r="BO66" s="185">
        <v>0</v>
      </c>
      <c r="BP66" s="185">
        <v>0</v>
      </c>
      <c r="BQ66" s="185">
        <v>0</v>
      </c>
      <c r="BR66" s="185">
        <v>0</v>
      </c>
      <c r="BS66" s="185">
        <v>82.5</v>
      </c>
      <c r="BT66" s="185">
        <v>0</v>
      </c>
      <c r="BU66" s="185">
        <v>0</v>
      </c>
      <c r="BV66" s="185">
        <v>0</v>
      </c>
      <c r="BW66" s="185">
        <v>3993100.5599999996</v>
      </c>
      <c r="BX66" s="185">
        <v>0</v>
      </c>
      <c r="BY66" s="185">
        <v>26002.959999999999</v>
      </c>
      <c r="BZ66" s="185">
        <v>0</v>
      </c>
      <c r="CA66" s="185">
        <v>0</v>
      </c>
      <c r="CB66" s="185">
        <v>0</v>
      </c>
      <c r="CC66" s="185">
        <v>222339.71</v>
      </c>
      <c r="CD66" s="249" t="s">
        <v>221</v>
      </c>
      <c r="CE66" s="195">
        <f t="shared" si="0"/>
        <v>14315584.760000002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269328</v>
      </c>
      <c r="D67" s="195">
        <f>ROUND(D51+D52,0)</f>
        <v>0</v>
      </c>
      <c r="E67" s="195">
        <f t="shared" ref="E67:BP67" si="3">ROUND(E51+E52,0)</f>
        <v>1593725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156258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332601</v>
      </c>
      <c r="P67" s="195">
        <f t="shared" si="3"/>
        <v>795160</v>
      </c>
      <c r="Q67" s="195">
        <f t="shared" si="3"/>
        <v>393400</v>
      </c>
      <c r="R67" s="195">
        <f t="shared" si="3"/>
        <v>0</v>
      </c>
      <c r="S67" s="195">
        <f t="shared" si="3"/>
        <v>224859</v>
      </c>
      <c r="T67" s="195">
        <f t="shared" si="3"/>
        <v>51798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84328</v>
      </c>
      <c r="Y67" s="195">
        <f t="shared" si="3"/>
        <v>302325</v>
      </c>
      <c r="Z67" s="195">
        <f t="shared" si="3"/>
        <v>0</v>
      </c>
      <c r="AA67" s="195">
        <f t="shared" si="3"/>
        <v>0</v>
      </c>
      <c r="AB67" s="195">
        <f t="shared" si="3"/>
        <v>110674</v>
      </c>
      <c r="AC67" s="195">
        <f t="shared" si="3"/>
        <v>47897</v>
      </c>
      <c r="AD67" s="195">
        <f t="shared" si="3"/>
        <v>26707</v>
      </c>
      <c r="AE67" s="195">
        <f t="shared" si="3"/>
        <v>172522</v>
      </c>
      <c r="AF67" s="195">
        <f t="shared" si="3"/>
        <v>0</v>
      </c>
      <c r="AG67" s="195">
        <f t="shared" si="3"/>
        <v>478431</v>
      </c>
      <c r="AH67" s="195">
        <f t="shared" si="3"/>
        <v>0</v>
      </c>
      <c r="AI67" s="195">
        <f t="shared" si="3"/>
        <v>0</v>
      </c>
      <c r="AJ67" s="195">
        <f t="shared" si="3"/>
        <v>29273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25330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332021</v>
      </c>
      <c r="AZ67" s="195">
        <f>ROUND(AZ51+AZ52,0)</f>
        <v>0</v>
      </c>
      <c r="BA67" s="195">
        <f>ROUND(BA51+BA52,0)</f>
        <v>19046</v>
      </c>
      <c r="BB67" s="195">
        <f t="shared" si="3"/>
        <v>2175</v>
      </c>
      <c r="BC67" s="195">
        <f t="shared" si="3"/>
        <v>0</v>
      </c>
      <c r="BD67" s="195">
        <f t="shared" si="3"/>
        <v>189146</v>
      </c>
      <c r="BE67" s="195">
        <f t="shared" si="3"/>
        <v>9594942</v>
      </c>
      <c r="BF67" s="195">
        <f t="shared" si="3"/>
        <v>99984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271358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21302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17821</v>
      </c>
      <c r="BX67" s="195">
        <f t="shared" si="4"/>
        <v>0</v>
      </c>
      <c r="BY67" s="195">
        <f t="shared" si="4"/>
        <v>5653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702368</v>
      </c>
      <c r="CD67" s="249" t="s">
        <v>221</v>
      </c>
      <c r="CE67" s="195">
        <f t="shared" si="0"/>
        <v>16350432</v>
      </c>
      <c r="CF67" s="252"/>
    </row>
    <row r="68" spans="1:84" ht="12.6" customHeight="1" x14ac:dyDescent="0.25">
      <c r="A68" s="171" t="s">
        <v>240</v>
      </c>
      <c r="B68" s="175"/>
      <c r="C68" s="184">
        <v>6540.96</v>
      </c>
      <c r="D68" s="184">
        <v>0</v>
      </c>
      <c r="E68" s="184">
        <v>375.06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77700.89</v>
      </c>
      <c r="Q68" s="185">
        <v>0</v>
      </c>
      <c r="R68" s="185">
        <v>0</v>
      </c>
      <c r="S68" s="185">
        <v>12951.349999999999</v>
      </c>
      <c r="T68" s="185">
        <v>0</v>
      </c>
      <c r="U68" s="185">
        <v>0</v>
      </c>
      <c r="V68" s="185">
        <v>11437.679999999997</v>
      </c>
      <c r="W68" s="185">
        <v>0</v>
      </c>
      <c r="X68" s="185">
        <v>0</v>
      </c>
      <c r="Y68" s="185">
        <v>11437.679999999997</v>
      </c>
      <c r="Z68" s="185">
        <v>0</v>
      </c>
      <c r="AA68" s="185">
        <v>0</v>
      </c>
      <c r="AB68" s="185">
        <v>349296.47</v>
      </c>
      <c r="AC68" s="185">
        <v>0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6489.66</v>
      </c>
      <c r="AZ68" s="185">
        <v>1661.09</v>
      </c>
      <c r="BA68" s="185">
        <v>30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2385074.77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1532.0000000000002</v>
      </c>
      <c r="CD68" s="249" t="s">
        <v>221</v>
      </c>
      <c r="CE68" s="195">
        <f t="shared" si="0"/>
        <v>2864527.61</v>
      </c>
      <c r="CF68" s="252"/>
    </row>
    <row r="69" spans="1:84" ht="12.6" customHeight="1" x14ac:dyDescent="0.25">
      <c r="A69" s="171" t="s">
        <v>241</v>
      </c>
      <c r="B69" s="175"/>
      <c r="C69" s="184">
        <v>15831.310000000001</v>
      </c>
      <c r="D69" s="184">
        <v>0</v>
      </c>
      <c r="E69" s="185">
        <v>31318.109999999997</v>
      </c>
      <c r="F69" s="185">
        <v>0</v>
      </c>
      <c r="G69" s="184">
        <v>0</v>
      </c>
      <c r="H69" s="184">
        <v>0</v>
      </c>
      <c r="I69" s="185">
        <v>0</v>
      </c>
      <c r="J69" s="185">
        <v>3221.86</v>
      </c>
      <c r="K69" s="185">
        <v>0</v>
      </c>
      <c r="L69" s="185">
        <v>0</v>
      </c>
      <c r="M69" s="184">
        <v>0</v>
      </c>
      <c r="N69" s="184">
        <v>0</v>
      </c>
      <c r="O69" s="184">
        <v>13195.56</v>
      </c>
      <c r="P69" s="185">
        <v>33199.760000000002</v>
      </c>
      <c r="Q69" s="185">
        <v>4615.62</v>
      </c>
      <c r="R69" s="224">
        <v>433.5</v>
      </c>
      <c r="S69" s="185">
        <v>107.6</v>
      </c>
      <c r="T69" s="184">
        <v>174.25</v>
      </c>
      <c r="U69" s="185">
        <v>3555.46</v>
      </c>
      <c r="V69" s="185">
        <v>4588.8599999999997</v>
      </c>
      <c r="W69" s="184">
        <v>7951.95</v>
      </c>
      <c r="X69" s="185">
        <v>241.34</v>
      </c>
      <c r="Y69" s="185">
        <v>9850.5300000000007</v>
      </c>
      <c r="Z69" s="185">
        <v>0</v>
      </c>
      <c r="AA69" s="185">
        <v>0</v>
      </c>
      <c r="AB69" s="185">
        <v>13058.24</v>
      </c>
      <c r="AC69" s="185">
        <v>7346.43</v>
      </c>
      <c r="AD69" s="185">
        <v>105612</v>
      </c>
      <c r="AE69" s="185">
        <v>8938.85</v>
      </c>
      <c r="AF69" s="185">
        <v>0</v>
      </c>
      <c r="AG69" s="185">
        <v>27758.93</v>
      </c>
      <c r="AH69" s="185">
        <v>0</v>
      </c>
      <c r="AI69" s="185">
        <v>0</v>
      </c>
      <c r="AJ69" s="185">
        <v>1147.71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26420.57</v>
      </c>
      <c r="AZ69" s="185">
        <v>1701.63</v>
      </c>
      <c r="BA69" s="185">
        <v>507.38</v>
      </c>
      <c r="BB69" s="185">
        <v>8210</v>
      </c>
      <c r="BC69" s="185">
        <v>0</v>
      </c>
      <c r="BD69" s="185">
        <v>0</v>
      </c>
      <c r="BE69" s="185">
        <v>22710.58</v>
      </c>
      <c r="BF69" s="185">
        <v>15266.350000000002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237227.26</v>
      </c>
      <c r="BO69" s="185">
        <v>0</v>
      </c>
      <c r="BP69" s="185">
        <v>0</v>
      </c>
      <c r="BQ69" s="185">
        <v>0</v>
      </c>
      <c r="BR69" s="185">
        <v>0</v>
      </c>
      <c r="BS69" s="185">
        <v>9167.2799999999988</v>
      </c>
      <c r="BT69" s="185">
        <v>0</v>
      </c>
      <c r="BU69" s="185">
        <v>0</v>
      </c>
      <c r="BV69" s="185">
        <v>4450.54</v>
      </c>
      <c r="BW69" s="185">
        <v>8471.61</v>
      </c>
      <c r="BX69" s="185">
        <v>0</v>
      </c>
      <c r="BY69" s="185">
        <v>18788.46</v>
      </c>
      <c r="BZ69" s="185">
        <v>0</v>
      </c>
      <c r="CA69" s="185">
        <v>42</v>
      </c>
      <c r="CB69" s="185">
        <v>0</v>
      </c>
      <c r="CC69" s="185">
        <v>64867263.746714771</v>
      </c>
      <c r="CD69" s="188">
        <v>21653197.120000008</v>
      </c>
      <c r="CE69" s="195">
        <f t="shared" si="0"/>
        <v>87165572.396714777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14910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2346.5100000000002</v>
      </c>
      <c r="P70" s="184">
        <v>2053.0300000000002</v>
      </c>
      <c r="Q70" s="184">
        <v>0</v>
      </c>
      <c r="R70" s="184">
        <v>0</v>
      </c>
      <c r="S70" s="184">
        <v>0</v>
      </c>
      <c r="T70" s="184">
        <v>0</v>
      </c>
      <c r="U70" s="185">
        <v>0</v>
      </c>
      <c r="V70" s="184">
        <v>-3271.87</v>
      </c>
      <c r="W70" s="184">
        <v>0</v>
      </c>
      <c r="X70" s="185">
        <v>0</v>
      </c>
      <c r="Y70" s="185">
        <v>13323.21</v>
      </c>
      <c r="Z70" s="185">
        <v>0</v>
      </c>
      <c r="AA70" s="185">
        <v>0</v>
      </c>
      <c r="AB70" s="185">
        <v>40127.75</v>
      </c>
      <c r="AC70" s="185">
        <v>2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137146.47</v>
      </c>
      <c r="AZ70" s="185">
        <v>663222.09</v>
      </c>
      <c r="BA70" s="185">
        <v>0</v>
      </c>
      <c r="BB70" s="185">
        <v>682278.3</v>
      </c>
      <c r="BC70" s="185">
        <v>0</v>
      </c>
      <c r="BD70" s="185">
        <v>0</v>
      </c>
      <c r="BE70" s="185">
        <v>136812.01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1861613.0599999998</v>
      </c>
      <c r="BO70" s="185">
        <v>0</v>
      </c>
      <c r="BP70" s="185">
        <v>0</v>
      </c>
      <c r="BQ70" s="185">
        <v>0</v>
      </c>
      <c r="BR70" s="185">
        <v>0</v>
      </c>
      <c r="BS70" s="185">
        <v>862.37999999999988</v>
      </c>
      <c r="BT70" s="185">
        <v>0</v>
      </c>
      <c r="BU70" s="185">
        <v>0</v>
      </c>
      <c r="BV70" s="185">
        <v>0</v>
      </c>
      <c r="BW70" s="185">
        <v>5880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5397018.879999999</v>
      </c>
      <c r="CD70" s="188"/>
      <c r="CE70" s="195">
        <f t="shared" si="0"/>
        <v>8954323.8199999984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6567143.0699999984</v>
      </c>
      <c r="D71" s="195">
        <f t="shared" ref="D71:AI71" si="5">SUM(D61:D69)-D70</f>
        <v>0</v>
      </c>
      <c r="E71" s="195">
        <f t="shared" si="5"/>
        <v>14437413.740000002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2179918.14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6460515.0200000005</v>
      </c>
      <c r="P71" s="195">
        <f t="shared" si="5"/>
        <v>16355836.57</v>
      </c>
      <c r="Q71" s="195">
        <f t="shared" si="5"/>
        <v>3267596.29</v>
      </c>
      <c r="R71" s="195">
        <f t="shared" si="5"/>
        <v>677230.22</v>
      </c>
      <c r="S71" s="195">
        <f t="shared" si="5"/>
        <v>10100384.48</v>
      </c>
      <c r="T71" s="195">
        <f t="shared" si="5"/>
        <v>576783.34</v>
      </c>
      <c r="U71" s="195">
        <f t="shared" si="5"/>
        <v>5889399.2299999995</v>
      </c>
      <c r="V71" s="195">
        <f t="shared" si="5"/>
        <v>4215985.46</v>
      </c>
      <c r="W71" s="195">
        <f t="shared" si="5"/>
        <v>1234540.6499999999</v>
      </c>
      <c r="X71" s="195">
        <f t="shared" si="5"/>
        <v>2449697.5999999996</v>
      </c>
      <c r="Y71" s="195">
        <f t="shared" si="5"/>
        <v>4228237.5</v>
      </c>
      <c r="Z71" s="195">
        <f t="shared" si="5"/>
        <v>0</v>
      </c>
      <c r="AA71" s="195">
        <f t="shared" si="5"/>
        <v>297309.91000000003</v>
      </c>
      <c r="AB71" s="195">
        <f t="shared" si="5"/>
        <v>8415451.3100000024</v>
      </c>
      <c r="AC71" s="195">
        <f t="shared" si="5"/>
        <v>1645020.72</v>
      </c>
      <c r="AD71" s="195">
        <f t="shared" si="5"/>
        <v>182787.37</v>
      </c>
      <c r="AE71" s="195">
        <f t="shared" si="5"/>
        <v>1975720.1500000001</v>
      </c>
      <c r="AF71" s="195">
        <f t="shared" si="5"/>
        <v>0</v>
      </c>
      <c r="AG71" s="195">
        <f t="shared" si="5"/>
        <v>6391417.9699999997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1236148.73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25330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1659569.3199999998</v>
      </c>
      <c r="AZ71" s="195">
        <f t="shared" si="6"/>
        <v>330079.61</v>
      </c>
      <c r="BA71" s="195">
        <f t="shared" si="6"/>
        <v>772781.46000000008</v>
      </c>
      <c r="BB71" s="195">
        <f t="shared" si="6"/>
        <v>783620.41999999993</v>
      </c>
      <c r="BC71" s="195">
        <f t="shared" si="6"/>
        <v>0</v>
      </c>
      <c r="BD71" s="195">
        <f t="shared" si="6"/>
        <v>208751.63</v>
      </c>
      <c r="BE71" s="195">
        <f t="shared" si="6"/>
        <v>14864232.700000001</v>
      </c>
      <c r="BF71" s="195">
        <f t="shared" si="6"/>
        <v>2653523.8800000004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-0.01</v>
      </c>
      <c r="BM71" s="195">
        <f t="shared" si="6"/>
        <v>0</v>
      </c>
      <c r="BN71" s="195">
        <f t="shared" si="6"/>
        <v>2084087.36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133221.43</v>
      </c>
      <c r="BT71" s="195">
        <f t="shared" si="7"/>
        <v>0</v>
      </c>
      <c r="BU71" s="195">
        <f t="shared" si="7"/>
        <v>0</v>
      </c>
      <c r="BV71" s="195">
        <f t="shared" si="7"/>
        <v>4450.54</v>
      </c>
      <c r="BW71" s="195">
        <f t="shared" si="7"/>
        <v>4310882.63</v>
      </c>
      <c r="BX71" s="195">
        <f t="shared" si="7"/>
        <v>0</v>
      </c>
      <c r="BY71" s="195">
        <f t="shared" si="7"/>
        <v>878780.57</v>
      </c>
      <c r="BZ71" s="195">
        <f t="shared" si="7"/>
        <v>0</v>
      </c>
      <c r="CA71" s="195">
        <f t="shared" si="7"/>
        <v>12179.220000000001</v>
      </c>
      <c r="CB71" s="195">
        <f t="shared" si="7"/>
        <v>0</v>
      </c>
      <c r="CC71" s="195">
        <f t="shared" si="7"/>
        <v>62000917.306714773</v>
      </c>
      <c r="CD71" s="245">
        <f>CD69-CD70</f>
        <v>21653197.120000008</v>
      </c>
      <c r="CE71" s="195">
        <f>SUM(CE61:CE69)-CE70</f>
        <v>211160142.6567148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23298108</v>
      </c>
      <c r="D73" s="184">
        <v>0</v>
      </c>
      <c r="E73" s="185">
        <v>49052537</v>
      </c>
      <c r="F73" s="185">
        <v>0</v>
      </c>
      <c r="G73" s="184">
        <v>0</v>
      </c>
      <c r="H73" s="184">
        <v>0</v>
      </c>
      <c r="I73" s="185">
        <v>0</v>
      </c>
      <c r="J73" s="185">
        <v>11124335</v>
      </c>
      <c r="K73" s="185">
        <v>0</v>
      </c>
      <c r="L73" s="185">
        <v>0</v>
      </c>
      <c r="M73" s="184">
        <v>0</v>
      </c>
      <c r="N73" s="184">
        <v>0</v>
      </c>
      <c r="O73" s="184">
        <v>18691678.479999997</v>
      </c>
      <c r="P73" s="185">
        <v>58115807.799999997</v>
      </c>
      <c r="Q73" s="185">
        <v>4988099</v>
      </c>
      <c r="R73" s="185">
        <v>16100603</v>
      </c>
      <c r="S73" s="185">
        <v>21994047.240000002</v>
      </c>
      <c r="T73" s="185">
        <v>1286674.08</v>
      </c>
      <c r="U73" s="185">
        <v>19765517</v>
      </c>
      <c r="V73" s="185">
        <v>23939573.289999999</v>
      </c>
      <c r="W73" s="185">
        <v>1662055.67</v>
      </c>
      <c r="X73" s="185">
        <v>5073518.5999999996</v>
      </c>
      <c r="Y73" s="185">
        <v>3998657.8200000003</v>
      </c>
      <c r="Z73" s="185">
        <v>0</v>
      </c>
      <c r="AA73" s="185">
        <v>379285</v>
      </c>
      <c r="AB73" s="185">
        <v>23305286.210000001</v>
      </c>
      <c r="AC73" s="185">
        <v>14330180</v>
      </c>
      <c r="AD73" s="185">
        <v>764261</v>
      </c>
      <c r="AE73" s="185">
        <v>6263079.2800000003</v>
      </c>
      <c r="AF73" s="185">
        <v>0</v>
      </c>
      <c r="AG73" s="185">
        <v>17363898</v>
      </c>
      <c r="AH73" s="185">
        <v>0</v>
      </c>
      <c r="AI73" s="185">
        <v>0</v>
      </c>
      <c r="AJ73" s="185">
        <v>17292.669999999998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422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321514916.13999993</v>
      </c>
      <c r="CF73" s="252"/>
    </row>
    <row r="74" spans="1:84" ht="12.6" customHeight="1" x14ac:dyDescent="0.25">
      <c r="A74" s="171" t="s">
        <v>246</v>
      </c>
      <c r="B74" s="175"/>
      <c r="C74" s="184">
        <v>970502</v>
      </c>
      <c r="D74" s="184">
        <v>0</v>
      </c>
      <c r="E74" s="185">
        <v>2032072.35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677439</v>
      </c>
      <c r="P74" s="185">
        <v>93076787.360000014</v>
      </c>
      <c r="Q74" s="185">
        <v>7976187.4699999997</v>
      </c>
      <c r="R74" s="185">
        <v>20546423</v>
      </c>
      <c r="S74" s="185">
        <v>20400347.59</v>
      </c>
      <c r="T74" s="185">
        <v>1921169.24</v>
      </c>
      <c r="U74" s="185">
        <v>12292777</v>
      </c>
      <c r="V74" s="185">
        <v>19239291.039999999</v>
      </c>
      <c r="W74" s="185">
        <v>11692107.120000001</v>
      </c>
      <c r="X74" s="185">
        <v>16663944.800000001</v>
      </c>
      <c r="Y74" s="185">
        <v>21756513.73</v>
      </c>
      <c r="Z74" s="185">
        <v>0</v>
      </c>
      <c r="AA74" s="185">
        <v>2936581</v>
      </c>
      <c r="AB74" s="185">
        <v>21298151.550000001</v>
      </c>
      <c r="AC74" s="185">
        <v>1704994</v>
      </c>
      <c r="AD74" s="185">
        <v>29728</v>
      </c>
      <c r="AE74" s="185">
        <v>3226185.77</v>
      </c>
      <c r="AF74" s="185">
        <v>0</v>
      </c>
      <c r="AG74" s="185">
        <v>69399363.959999993</v>
      </c>
      <c r="AH74" s="185">
        <v>0</v>
      </c>
      <c r="AI74" s="185">
        <v>0</v>
      </c>
      <c r="AJ74" s="185">
        <v>3581099.08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331421665.06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24268610</v>
      </c>
      <c r="D75" s="195">
        <f t="shared" si="9"/>
        <v>0</v>
      </c>
      <c r="E75" s="195">
        <f t="shared" si="9"/>
        <v>51084609.350000001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11124335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19369117.479999997</v>
      </c>
      <c r="P75" s="195">
        <f t="shared" si="9"/>
        <v>151192595.16000003</v>
      </c>
      <c r="Q75" s="195">
        <f t="shared" si="9"/>
        <v>12964286.469999999</v>
      </c>
      <c r="R75" s="195">
        <f t="shared" si="9"/>
        <v>36647026</v>
      </c>
      <c r="S75" s="195">
        <f t="shared" si="9"/>
        <v>42394394.829999998</v>
      </c>
      <c r="T75" s="195">
        <f t="shared" si="9"/>
        <v>3207843.3200000003</v>
      </c>
      <c r="U75" s="195">
        <f t="shared" si="9"/>
        <v>32058294</v>
      </c>
      <c r="V75" s="195">
        <f t="shared" si="9"/>
        <v>43178864.329999998</v>
      </c>
      <c r="W75" s="195">
        <f t="shared" si="9"/>
        <v>13354162.790000001</v>
      </c>
      <c r="X75" s="195">
        <f t="shared" si="9"/>
        <v>21737463.399999999</v>
      </c>
      <c r="Y75" s="195">
        <f t="shared" si="9"/>
        <v>25755171.550000001</v>
      </c>
      <c r="Z75" s="195">
        <f t="shared" si="9"/>
        <v>0</v>
      </c>
      <c r="AA75" s="195">
        <f t="shared" si="9"/>
        <v>3315866</v>
      </c>
      <c r="AB75" s="195">
        <f t="shared" si="9"/>
        <v>44603437.760000005</v>
      </c>
      <c r="AC75" s="195">
        <f t="shared" si="9"/>
        <v>16035174</v>
      </c>
      <c r="AD75" s="195">
        <f t="shared" si="9"/>
        <v>793989</v>
      </c>
      <c r="AE75" s="195">
        <f t="shared" si="9"/>
        <v>9489265.0500000007</v>
      </c>
      <c r="AF75" s="195">
        <f t="shared" si="9"/>
        <v>0</v>
      </c>
      <c r="AG75" s="195">
        <f t="shared" si="9"/>
        <v>86763261.959999993</v>
      </c>
      <c r="AH75" s="195">
        <f t="shared" si="9"/>
        <v>0</v>
      </c>
      <c r="AI75" s="195">
        <f t="shared" si="9"/>
        <v>0</v>
      </c>
      <c r="AJ75" s="195">
        <f t="shared" si="9"/>
        <v>3598391.75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422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652936581.20000005</v>
      </c>
      <c r="CF75" s="252"/>
    </row>
    <row r="76" spans="1:84" ht="12.6" customHeight="1" x14ac:dyDescent="0.25">
      <c r="A76" s="171" t="s">
        <v>248</v>
      </c>
      <c r="B76" s="175"/>
      <c r="C76" s="184">
        <v>11154.317420000005</v>
      </c>
      <c r="D76" s="184">
        <v>0</v>
      </c>
      <c r="E76" s="185">
        <v>66004.729093000002</v>
      </c>
      <c r="F76" s="185">
        <v>0</v>
      </c>
      <c r="G76" s="184">
        <v>0</v>
      </c>
      <c r="H76" s="184">
        <v>0</v>
      </c>
      <c r="I76" s="185">
        <v>0</v>
      </c>
      <c r="J76" s="185">
        <v>6471.4782100000011</v>
      </c>
      <c r="K76" s="185">
        <v>0</v>
      </c>
      <c r="L76" s="185">
        <v>0</v>
      </c>
      <c r="M76" s="185">
        <v>0</v>
      </c>
      <c r="N76" s="185">
        <v>0</v>
      </c>
      <c r="O76" s="185">
        <v>13774.791416000005</v>
      </c>
      <c r="P76" s="185">
        <v>32931.860953000003</v>
      </c>
      <c r="Q76" s="185">
        <v>16292.792982000008</v>
      </c>
      <c r="R76" s="185">
        <v>0</v>
      </c>
      <c r="S76" s="185">
        <v>9312.6123619999998</v>
      </c>
      <c r="T76" s="185">
        <v>2145.2473450000002</v>
      </c>
      <c r="U76" s="185">
        <v>0</v>
      </c>
      <c r="V76" s="185">
        <v>0</v>
      </c>
      <c r="W76" s="185">
        <v>0</v>
      </c>
      <c r="X76" s="185">
        <v>3492.4583689999999</v>
      </c>
      <c r="Y76" s="185">
        <v>12520.903496000006</v>
      </c>
      <c r="Z76" s="185">
        <v>0</v>
      </c>
      <c r="AA76" s="185">
        <v>0</v>
      </c>
      <c r="AB76" s="185">
        <v>4583.5959640000001</v>
      </c>
      <c r="AC76" s="185">
        <v>1983.6810480000004</v>
      </c>
      <c r="AD76" s="185">
        <v>1106.099432</v>
      </c>
      <c r="AE76" s="185">
        <v>7145.0837240000001</v>
      </c>
      <c r="AF76" s="185">
        <v>0</v>
      </c>
      <c r="AG76" s="185">
        <v>19814.421544999994</v>
      </c>
      <c r="AH76" s="185">
        <v>0</v>
      </c>
      <c r="AI76" s="185">
        <v>0</v>
      </c>
      <c r="AJ76" s="185">
        <v>1212.3392289999999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1049.050706</v>
      </c>
      <c r="AU76" s="185">
        <v>0</v>
      </c>
      <c r="AV76" s="185">
        <v>0</v>
      </c>
      <c r="AW76" s="185">
        <v>0</v>
      </c>
      <c r="AX76" s="185">
        <v>0</v>
      </c>
      <c r="AY76" s="185">
        <v>13750.787897000002</v>
      </c>
      <c r="AZ76" s="185">
        <v>0</v>
      </c>
      <c r="BA76" s="185">
        <v>788.77935400000001</v>
      </c>
      <c r="BB76" s="185">
        <v>90.09393</v>
      </c>
      <c r="BC76" s="185">
        <v>0</v>
      </c>
      <c r="BD76" s="185">
        <v>7833.5434339999993</v>
      </c>
      <c r="BE76" s="185">
        <v>397378.16914100031</v>
      </c>
      <c r="BF76" s="185">
        <v>4140.8763310000004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0</v>
      </c>
      <c r="BM76" s="185">
        <v>0</v>
      </c>
      <c r="BN76" s="185">
        <v>11238.383569999998</v>
      </c>
      <c r="BO76" s="185">
        <v>0</v>
      </c>
      <c r="BP76" s="185">
        <v>0</v>
      </c>
      <c r="BQ76" s="185">
        <v>0</v>
      </c>
      <c r="BR76" s="185">
        <v>0</v>
      </c>
      <c r="BS76" s="185">
        <v>882.21009600000002</v>
      </c>
      <c r="BT76" s="185">
        <v>0</v>
      </c>
      <c r="BU76" s="185">
        <v>0</v>
      </c>
      <c r="BV76" s="185">
        <v>0</v>
      </c>
      <c r="BW76" s="185">
        <v>738.08133699999996</v>
      </c>
      <c r="BX76" s="185">
        <v>0</v>
      </c>
      <c r="BY76" s="185">
        <v>234.11505099999999</v>
      </c>
      <c r="BZ76" s="185">
        <v>0</v>
      </c>
      <c r="CA76" s="185">
        <v>0</v>
      </c>
      <c r="CB76" s="185">
        <v>0</v>
      </c>
      <c r="CC76" s="185">
        <v>29088.822018999992</v>
      </c>
      <c r="CD76" s="249" t="s">
        <v>221</v>
      </c>
      <c r="CE76" s="195">
        <f t="shared" si="8"/>
        <v>677159.32545400038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21490.723920739278</v>
      </c>
      <c r="D77" s="184">
        <v>0</v>
      </c>
      <c r="E77" s="184">
        <v>70934.76529814722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92425.489218886505</v>
      </c>
      <c r="CF77" s="195">
        <f>AY59-CE77</f>
        <v>5942.5107811134949</v>
      </c>
    </row>
    <row r="78" spans="1:84" ht="12.6" customHeight="1" x14ac:dyDescent="0.25">
      <c r="A78" s="171" t="s">
        <v>250</v>
      </c>
      <c r="B78" s="175"/>
      <c r="C78" s="184">
        <v>1187.1155072994172</v>
      </c>
      <c r="D78" s="184">
        <v>0</v>
      </c>
      <c r="E78" s="184">
        <v>7024.6555222558181</v>
      </c>
      <c r="F78" s="184">
        <v>0</v>
      </c>
      <c r="G78" s="184">
        <v>0</v>
      </c>
      <c r="H78" s="184">
        <v>0</v>
      </c>
      <c r="I78" s="184">
        <v>0</v>
      </c>
      <c r="J78" s="184">
        <v>688.73709156479015</v>
      </c>
      <c r="K78" s="184">
        <v>0</v>
      </c>
      <c r="L78" s="184">
        <v>0</v>
      </c>
      <c r="M78" s="184">
        <v>0</v>
      </c>
      <c r="N78" s="184">
        <v>0</v>
      </c>
      <c r="O78" s="184">
        <v>1466.0035109300752</v>
      </c>
      <c r="P78" s="184">
        <v>3504.8243069932696</v>
      </c>
      <c r="Q78" s="184">
        <v>1733.9857274880492</v>
      </c>
      <c r="R78" s="184">
        <v>0</v>
      </c>
      <c r="S78" s="184">
        <v>991.10919405756431</v>
      </c>
      <c r="T78" s="184">
        <v>228.31127126400196</v>
      </c>
      <c r="U78" s="184">
        <v>0</v>
      </c>
      <c r="V78" s="184">
        <v>0</v>
      </c>
      <c r="W78" s="184">
        <v>0</v>
      </c>
      <c r="X78" s="184">
        <v>371.69029106198138</v>
      </c>
      <c r="Y78" s="184">
        <v>1332.5565470146973</v>
      </c>
      <c r="Z78" s="184">
        <v>0</v>
      </c>
      <c r="AA78" s="184">
        <v>0</v>
      </c>
      <c r="AB78" s="184">
        <v>487.81629957052263</v>
      </c>
      <c r="AC78" s="184">
        <v>211.11632787089533</v>
      </c>
      <c r="AD78" s="184">
        <v>117.71834518425214</v>
      </c>
      <c r="AE78" s="184">
        <v>760.4266016766328</v>
      </c>
      <c r="AF78" s="184">
        <v>0</v>
      </c>
      <c r="AG78" s="184">
        <v>2108.7805016254561</v>
      </c>
      <c r="AH78" s="184">
        <v>0</v>
      </c>
      <c r="AI78" s="184">
        <v>0</v>
      </c>
      <c r="AJ78" s="184">
        <v>129.02508012483284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111.64684616228192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83.947064415799659</v>
      </c>
      <c r="BB78" s="184">
        <v>9.5883860382868811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93.890575839261643</v>
      </c>
      <c r="BT78" s="184">
        <v>0</v>
      </c>
      <c r="BU78" s="184">
        <v>0</v>
      </c>
      <c r="BV78" s="184">
        <v>0</v>
      </c>
      <c r="BW78" s="184">
        <v>78.551449435171875</v>
      </c>
      <c r="BX78" s="184">
        <v>0</v>
      </c>
      <c r="BY78" s="184">
        <v>24.916056901516242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22746.412504774577</v>
      </c>
      <c r="CF78" s="195"/>
    </row>
    <row r="79" spans="1:84" ht="12.6" customHeight="1" x14ac:dyDescent="0.25">
      <c r="A79" s="171" t="s">
        <v>251</v>
      </c>
      <c r="B79" s="175"/>
      <c r="C79" s="225">
        <v>2026.1945988690177</v>
      </c>
      <c r="D79" s="225">
        <v>0</v>
      </c>
      <c r="E79" s="184">
        <v>6687.8918946255353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8714.086493494553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33.65</v>
      </c>
      <c r="D80" s="187">
        <v>0</v>
      </c>
      <c r="E80" s="187">
        <v>79.150000000000006</v>
      </c>
      <c r="F80" s="187">
        <v>0</v>
      </c>
      <c r="G80" s="187">
        <v>0</v>
      </c>
      <c r="H80" s="187">
        <v>0</v>
      </c>
      <c r="I80" s="187">
        <v>0</v>
      </c>
      <c r="J80" s="187">
        <v>9.57</v>
      </c>
      <c r="K80" s="187">
        <v>0</v>
      </c>
      <c r="L80" s="187">
        <v>0</v>
      </c>
      <c r="M80" s="187">
        <v>0</v>
      </c>
      <c r="N80" s="187">
        <v>0</v>
      </c>
      <c r="O80" s="187">
        <v>24.3</v>
      </c>
      <c r="P80" s="187">
        <v>35.94</v>
      </c>
      <c r="Q80" s="187">
        <v>16.09</v>
      </c>
      <c r="R80" s="187">
        <v>0</v>
      </c>
      <c r="S80" s="187">
        <v>0.01</v>
      </c>
      <c r="T80" s="187">
        <v>3.48</v>
      </c>
      <c r="U80" s="187">
        <v>0</v>
      </c>
      <c r="V80" s="187">
        <v>3.5100000000000002</v>
      </c>
      <c r="W80" s="187">
        <v>0</v>
      </c>
      <c r="X80" s="187">
        <v>0.02</v>
      </c>
      <c r="Y80" s="187">
        <v>0.01</v>
      </c>
      <c r="Z80" s="187">
        <v>0</v>
      </c>
      <c r="AA80" s="187">
        <v>0</v>
      </c>
      <c r="AB80" s="187">
        <v>0</v>
      </c>
      <c r="AC80" s="187">
        <v>0</v>
      </c>
      <c r="AD80" s="187">
        <v>0.34</v>
      </c>
      <c r="AE80" s="187">
        <v>0</v>
      </c>
      <c r="AF80" s="187">
        <v>0</v>
      </c>
      <c r="AG80" s="187">
        <v>26.17</v>
      </c>
      <c r="AH80" s="187">
        <v>0</v>
      </c>
      <c r="AI80" s="187">
        <v>0</v>
      </c>
      <c r="AJ80" s="187">
        <v>2.12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234.36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>
        <v>0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7601</v>
      </c>
      <c r="D111" s="174">
        <v>22477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1627</v>
      </c>
      <c r="D114" s="174">
        <v>2499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13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45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144</v>
      </c>
    </row>
    <row r="128" spans="1:5" ht="12.6" customHeight="1" x14ac:dyDescent="0.25">
      <c r="A128" s="173" t="s">
        <v>292</v>
      </c>
      <c r="B128" s="172" t="s">
        <v>256</v>
      </c>
      <c r="C128" s="189">
        <v>144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21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3078.35</v>
      </c>
      <c r="C138" s="189">
        <v>929.1</v>
      </c>
      <c r="D138" s="174">
        <v>3593.54</v>
      </c>
      <c r="E138" s="175">
        <f>SUM(B138:D138)</f>
        <v>7600.99</v>
      </c>
    </row>
    <row r="139" spans="1:6" ht="12.6" customHeight="1" x14ac:dyDescent="0.25">
      <c r="A139" s="173" t="s">
        <v>215</v>
      </c>
      <c r="B139" s="174">
        <v>10370</v>
      </c>
      <c r="C139" s="189">
        <v>2746</v>
      </c>
      <c r="D139" s="174">
        <v>9361</v>
      </c>
      <c r="E139" s="175">
        <f>SUM(B139:D139)</f>
        <v>22477</v>
      </c>
    </row>
    <row r="140" spans="1:6" ht="12.6" customHeight="1" x14ac:dyDescent="0.25">
      <c r="A140" s="173" t="s">
        <v>298</v>
      </c>
      <c r="B140" s="174">
        <v>33718.431861345045</v>
      </c>
      <c r="C140" s="174">
        <v>13928.671000698851</v>
      </c>
      <c r="D140" s="174">
        <v>71501.897137956083</v>
      </c>
      <c r="E140" s="175">
        <f>SUM(B140:D140)</f>
        <v>119148.99999999997</v>
      </c>
    </row>
    <row r="141" spans="1:6" ht="12.6" customHeight="1" x14ac:dyDescent="0.25">
      <c r="A141" s="173" t="s">
        <v>245</v>
      </c>
      <c r="B141" s="174">
        <v>139482690.47000003</v>
      </c>
      <c r="C141" s="189">
        <v>31217582.849999994</v>
      </c>
      <c r="D141" s="174">
        <v>150814642.81999999</v>
      </c>
      <c r="E141" s="175">
        <f>SUM(B141:D141)</f>
        <v>321514916.13999999</v>
      </c>
      <c r="F141" s="199"/>
    </row>
    <row r="142" spans="1:6" ht="12.6" customHeight="1" x14ac:dyDescent="0.25">
      <c r="A142" s="173" t="s">
        <v>246</v>
      </c>
      <c r="B142" s="174">
        <v>93790286.36999999</v>
      </c>
      <c r="C142" s="189">
        <v>38743617.949999996</v>
      </c>
      <c r="D142" s="174">
        <v>198887760.73999995</v>
      </c>
      <c r="E142" s="175">
        <f>SUM(B142:D142)</f>
        <v>331421665.05999994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4254275.8500000006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191122.71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4445398.5600000005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2391615.73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472911.87999999989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2864527.61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163566.76999999999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163566.76999999999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68499.179999999993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6449181.4400000013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6517680.620000001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14971949.730000002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14971949.730000002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46315057.900000006</v>
      </c>
      <c r="C195" s="189">
        <v>0</v>
      </c>
      <c r="D195" s="174">
        <v>0</v>
      </c>
      <c r="E195" s="175">
        <f t="shared" ref="E195:E203" si="10">SUM(B195:C195)-D195</f>
        <v>46315057.900000006</v>
      </c>
    </row>
    <row r="196" spans="1:8" ht="12.6" customHeight="1" x14ac:dyDescent="0.25">
      <c r="A196" s="173" t="s">
        <v>333</v>
      </c>
      <c r="B196" s="174">
        <v>2123129.75</v>
      </c>
      <c r="C196" s="189">
        <v>0</v>
      </c>
      <c r="D196" s="174">
        <v>0</v>
      </c>
      <c r="E196" s="175">
        <f t="shared" si="10"/>
        <v>2123129.75</v>
      </c>
    </row>
    <row r="197" spans="1:8" ht="12.6" customHeight="1" x14ac:dyDescent="0.25">
      <c r="A197" s="173" t="s">
        <v>334</v>
      </c>
      <c r="B197" s="174">
        <v>290379758.38999999</v>
      </c>
      <c r="C197" s="189">
        <v>81427.300000000047</v>
      </c>
      <c r="D197" s="174">
        <v>0</v>
      </c>
      <c r="E197" s="175">
        <f t="shared" si="10"/>
        <v>290461185.69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618892.42000000004</v>
      </c>
      <c r="C199" s="189">
        <v>0</v>
      </c>
      <c r="D199" s="174">
        <v>0</v>
      </c>
      <c r="E199" s="175">
        <f t="shared" si="10"/>
        <v>618892.42000000004</v>
      </c>
    </row>
    <row r="200" spans="1:8" ht="12.6" customHeight="1" x14ac:dyDescent="0.25">
      <c r="A200" s="173" t="s">
        <v>337</v>
      </c>
      <c r="B200" s="174">
        <v>90561875.049999997</v>
      </c>
      <c r="C200" s="189">
        <v>716129.12000000011</v>
      </c>
      <c r="D200" s="174">
        <v>0</v>
      </c>
      <c r="E200" s="175">
        <f t="shared" si="10"/>
        <v>91278004.170000002</v>
      </c>
    </row>
    <row r="201" spans="1:8" ht="12.6" customHeight="1" x14ac:dyDescent="0.25">
      <c r="A201" s="173" t="s">
        <v>338</v>
      </c>
      <c r="B201" s="174">
        <v>195333.3</v>
      </c>
      <c r="C201" s="189">
        <v>0</v>
      </c>
      <c r="D201" s="174">
        <v>0</v>
      </c>
      <c r="E201" s="175">
        <f t="shared" si="10"/>
        <v>195333.3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40103.909999996424</v>
      </c>
      <c r="C203" s="189">
        <v>2244099.2099999995</v>
      </c>
      <c r="D203" s="174">
        <v>1.2369127944111824E-10</v>
      </c>
      <c r="E203" s="175">
        <f t="shared" si="10"/>
        <v>2284203.1199999959</v>
      </c>
    </row>
    <row r="204" spans="1:8" ht="12.6" customHeight="1" x14ac:dyDescent="0.25">
      <c r="A204" s="173" t="s">
        <v>203</v>
      </c>
      <c r="B204" s="175">
        <f>SUM(B195:B203)</f>
        <v>430234150.72000003</v>
      </c>
      <c r="C204" s="191">
        <f>SUM(C195:C203)</f>
        <v>3041655.63</v>
      </c>
      <c r="D204" s="175">
        <f>SUM(D195:D203)</f>
        <v>1.2369127944111824E-10</v>
      </c>
      <c r="E204" s="175">
        <f>SUM(E195:E203)</f>
        <v>433275806.35000008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61924.62</v>
      </c>
      <c r="C209" s="189">
        <v>106156.49</v>
      </c>
      <c r="D209" s="174">
        <v>0</v>
      </c>
      <c r="E209" s="175">
        <f t="shared" ref="E209:E216" si="11">SUM(B209:C209)-D209</f>
        <v>168081.11000000002</v>
      </c>
      <c r="H209" s="259"/>
    </row>
    <row r="210" spans="1:8" ht="12.6" customHeight="1" x14ac:dyDescent="0.25">
      <c r="A210" s="173" t="s">
        <v>334</v>
      </c>
      <c r="B210" s="174">
        <v>50304015.819999941</v>
      </c>
      <c r="C210" s="189">
        <v>10513486.090000024</v>
      </c>
      <c r="D210" s="174">
        <v>0</v>
      </c>
      <c r="E210" s="175">
        <f t="shared" si="11"/>
        <v>60817501.909999967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208139.76999999955</v>
      </c>
      <c r="C212" s="189">
        <v>50618.219999999979</v>
      </c>
      <c r="D212" s="174">
        <v>0</v>
      </c>
      <c r="E212" s="175">
        <f t="shared" si="11"/>
        <v>258757.98999999953</v>
      </c>
      <c r="H212" s="259"/>
    </row>
    <row r="213" spans="1:8" ht="12.6" customHeight="1" x14ac:dyDescent="0.25">
      <c r="A213" s="173" t="s">
        <v>337</v>
      </c>
      <c r="B213" s="174">
        <v>69631218.469999999</v>
      </c>
      <c r="C213" s="189">
        <v>5667281.119999975</v>
      </c>
      <c r="D213" s="174">
        <v>-25374.69</v>
      </c>
      <c r="E213" s="175">
        <f t="shared" si="11"/>
        <v>75323874.279999971</v>
      </c>
      <c r="H213" s="259"/>
    </row>
    <row r="214" spans="1:8" ht="12.6" customHeight="1" x14ac:dyDescent="0.25">
      <c r="A214" s="173" t="s">
        <v>338</v>
      </c>
      <c r="B214" s="174">
        <v>182443.22</v>
      </c>
      <c r="C214" s="189">
        <v>12890.080000000005</v>
      </c>
      <c r="D214" s="174">
        <v>0</v>
      </c>
      <c r="E214" s="175">
        <f t="shared" si="11"/>
        <v>195333.30000000002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120387741.89999993</v>
      </c>
      <c r="C217" s="191">
        <f>SUM(C208:C216)</f>
        <v>16350432</v>
      </c>
      <c r="D217" s="175">
        <f>SUM(D208:D216)</f>
        <v>-25374.69</v>
      </c>
      <c r="E217" s="175">
        <f>SUM(E208:E216)</f>
        <v>136763548.58999994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5322025.3499999996</v>
      </c>
      <c r="D221" s="172">
        <f>C221</f>
        <v>5322025.3499999996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180560083.19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53825249.449999996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204.1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-237124.41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180409519.66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18923111.25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433481043.24000001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347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4076449.19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2581964.5300000003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6658413.7200000007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445461482.31000006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13592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78687067.260000005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52723320.129999995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96388319.239999995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5626987.0000000009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896202.04999999993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128888847.42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46315057.899999999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2123129.75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290461185.69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618892.42000000004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91473337.469999999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2284203.1199999996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433275806.35000002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136763548.59000003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296512257.75999999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627939.62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627939.62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426029044.80000001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2906899.34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4565717.05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2219862.91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9692479.3000000007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36434000.75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260504382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669858.54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297608241.29000002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297608241.29000002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118728324.21000008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426029044.80000013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426029044.80000001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321514916.1400001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331421665.06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652936581.20000005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5322025.3499999996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433481043.24000001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6658413.7199999997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445461482.31000006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207475098.88999999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8954323.8199999984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8954323.8199999984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216429422.70999998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58399719.659999996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4445398.5600000005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3997916.51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30745270.990000002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1830045.5500000003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14315584.760000009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16350430.929999992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2864527.61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163566.76999999999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6517680.620000001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14971949.730000002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65512375.276714668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220114466.96671462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-3685044.256714642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207064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-3477980.256714642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-3477980.256714642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Swedish Issaquah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7601</v>
      </c>
      <c r="C414" s="194">
        <f>E138</f>
        <v>7600.99</v>
      </c>
      <c r="D414" s="179"/>
    </row>
    <row r="415" spans="1:5" ht="12.6" customHeight="1" x14ac:dyDescent="0.25">
      <c r="A415" s="179" t="s">
        <v>464</v>
      </c>
      <c r="B415" s="179">
        <f>D111</f>
        <v>22477</v>
      </c>
      <c r="C415" s="179">
        <f>E139</f>
        <v>22477</v>
      </c>
      <c r="D415" s="194">
        <f>SUM(C59:H59)+N59</f>
        <v>22477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1627</v>
      </c>
    </row>
    <row r="424" spans="1:7" ht="12.6" customHeight="1" x14ac:dyDescent="0.25">
      <c r="A424" s="179" t="s">
        <v>1244</v>
      </c>
      <c r="B424" s="179">
        <f>D114</f>
        <v>2499</v>
      </c>
      <c r="D424" s="179">
        <f>J59</f>
        <v>2499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58399719.659999996</v>
      </c>
      <c r="C427" s="179">
        <f t="shared" ref="C427:C434" si="13">CE61</f>
        <v>58399719.660000004</v>
      </c>
      <c r="D427" s="179"/>
    </row>
    <row r="428" spans="1:7" ht="12.6" customHeight="1" x14ac:dyDescent="0.25">
      <c r="A428" s="179" t="s">
        <v>3</v>
      </c>
      <c r="B428" s="179">
        <f t="shared" si="12"/>
        <v>4445398.5600000005</v>
      </c>
      <c r="C428" s="179">
        <f t="shared" si="13"/>
        <v>4445397</v>
      </c>
      <c r="D428" s="179">
        <f>D173</f>
        <v>4445398.5600000005</v>
      </c>
    </row>
    <row r="429" spans="1:7" ht="12.6" customHeight="1" x14ac:dyDescent="0.25">
      <c r="A429" s="179" t="s">
        <v>236</v>
      </c>
      <c r="B429" s="179">
        <f t="shared" si="12"/>
        <v>3997916.51</v>
      </c>
      <c r="C429" s="179">
        <f t="shared" si="13"/>
        <v>3997916.5100000002</v>
      </c>
      <c r="D429" s="179"/>
    </row>
    <row r="430" spans="1:7" ht="12.6" customHeight="1" x14ac:dyDescent="0.25">
      <c r="A430" s="179" t="s">
        <v>237</v>
      </c>
      <c r="B430" s="179">
        <f t="shared" si="12"/>
        <v>30745270.990000002</v>
      </c>
      <c r="C430" s="179">
        <f t="shared" si="13"/>
        <v>30745270.990000002</v>
      </c>
      <c r="D430" s="179"/>
    </row>
    <row r="431" spans="1:7" ht="12.6" customHeight="1" x14ac:dyDescent="0.25">
      <c r="A431" s="179" t="s">
        <v>444</v>
      </c>
      <c r="B431" s="179">
        <f t="shared" si="12"/>
        <v>1830045.5500000003</v>
      </c>
      <c r="C431" s="179">
        <f t="shared" si="13"/>
        <v>1830045.5499999998</v>
      </c>
      <c r="D431" s="179"/>
    </row>
    <row r="432" spans="1:7" ht="12.6" customHeight="1" x14ac:dyDescent="0.25">
      <c r="A432" s="179" t="s">
        <v>445</v>
      </c>
      <c r="B432" s="179">
        <f t="shared" si="12"/>
        <v>14315584.760000009</v>
      </c>
      <c r="C432" s="179">
        <f t="shared" si="13"/>
        <v>14315584.760000002</v>
      </c>
      <c r="D432" s="179"/>
    </row>
    <row r="433" spans="1:7" ht="12.6" customHeight="1" x14ac:dyDescent="0.25">
      <c r="A433" s="179" t="s">
        <v>6</v>
      </c>
      <c r="B433" s="179">
        <f t="shared" si="12"/>
        <v>16350430.929999992</v>
      </c>
      <c r="C433" s="179">
        <f t="shared" si="13"/>
        <v>16350432</v>
      </c>
      <c r="D433" s="179">
        <f>C217</f>
        <v>16350432</v>
      </c>
    </row>
    <row r="434" spans="1:7" ht="12.6" customHeight="1" x14ac:dyDescent="0.25">
      <c r="A434" s="179" t="s">
        <v>474</v>
      </c>
      <c r="B434" s="179">
        <f t="shared" si="12"/>
        <v>2864527.61</v>
      </c>
      <c r="C434" s="179">
        <f t="shared" si="13"/>
        <v>2864527.61</v>
      </c>
      <c r="D434" s="179">
        <f>D177</f>
        <v>2864527.61</v>
      </c>
    </row>
    <row r="435" spans="1:7" ht="12.6" customHeight="1" x14ac:dyDescent="0.25">
      <c r="A435" s="179" t="s">
        <v>447</v>
      </c>
      <c r="B435" s="179">
        <f t="shared" si="12"/>
        <v>163566.76999999999</v>
      </c>
      <c r="C435" s="179"/>
      <c r="D435" s="179">
        <f>D181</f>
        <v>163566.76999999999</v>
      </c>
    </row>
    <row r="436" spans="1:7" ht="12.6" customHeight="1" x14ac:dyDescent="0.25">
      <c r="A436" s="179" t="s">
        <v>475</v>
      </c>
      <c r="B436" s="179">
        <f t="shared" si="12"/>
        <v>6517680.620000001</v>
      </c>
      <c r="C436" s="179"/>
      <c r="D436" s="179">
        <f>D186</f>
        <v>6517680.620000001</v>
      </c>
    </row>
    <row r="437" spans="1:7" ht="12.6" customHeight="1" x14ac:dyDescent="0.25">
      <c r="A437" s="194" t="s">
        <v>449</v>
      </c>
      <c r="B437" s="194">
        <f t="shared" si="12"/>
        <v>14971949.730000002</v>
      </c>
      <c r="C437" s="194"/>
      <c r="D437" s="194">
        <f>D190</f>
        <v>14971949.730000002</v>
      </c>
    </row>
    <row r="438" spans="1:7" ht="12.6" customHeight="1" x14ac:dyDescent="0.25">
      <c r="A438" s="194" t="s">
        <v>476</v>
      </c>
      <c r="B438" s="194">
        <f>C386+C387+C388</f>
        <v>21653197.120000005</v>
      </c>
      <c r="C438" s="194">
        <f>CD69</f>
        <v>21653197.120000008</v>
      </c>
      <c r="D438" s="194">
        <f>D181+D186+D190</f>
        <v>21653197.120000005</v>
      </c>
    </row>
    <row r="439" spans="1:7" ht="12.6" customHeight="1" x14ac:dyDescent="0.25">
      <c r="A439" s="179" t="s">
        <v>451</v>
      </c>
      <c r="B439" s="194">
        <f>C389</f>
        <v>65512375.276714668</v>
      </c>
      <c r="C439" s="194">
        <f>SUM(C69:CC69)</f>
        <v>65512375.276714772</v>
      </c>
      <c r="D439" s="179"/>
    </row>
    <row r="440" spans="1:7" ht="12.6" customHeight="1" x14ac:dyDescent="0.25">
      <c r="A440" s="179" t="s">
        <v>477</v>
      </c>
      <c r="B440" s="194">
        <f>B438+B439</f>
        <v>87165572.396714672</v>
      </c>
      <c r="C440" s="194">
        <f>CE69</f>
        <v>87165572.396714777</v>
      </c>
      <c r="D440" s="179"/>
    </row>
    <row r="441" spans="1:7" ht="12.6" customHeight="1" x14ac:dyDescent="0.25">
      <c r="A441" s="179" t="s">
        <v>478</v>
      </c>
      <c r="B441" s="179">
        <f>D390</f>
        <v>220114466.96671462</v>
      </c>
      <c r="C441" s="179">
        <f>SUM(C427:C437)+C440</f>
        <v>220114466.47671479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5322025.3499999996</v>
      </c>
      <c r="C444" s="179">
        <f>C363</f>
        <v>5322025.3499999996</v>
      </c>
      <c r="D444" s="179"/>
    </row>
    <row r="445" spans="1:7" ht="12.6" customHeight="1" x14ac:dyDescent="0.25">
      <c r="A445" s="179" t="s">
        <v>343</v>
      </c>
      <c r="B445" s="179">
        <f>D229</f>
        <v>433481043.24000001</v>
      </c>
      <c r="C445" s="179">
        <f>C364</f>
        <v>433481043.24000001</v>
      </c>
      <c r="D445" s="179"/>
    </row>
    <row r="446" spans="1:7" ht="12.6" customHeight="1" x14ac:dyDescent="0.25">
      <c r="A446" s="179" t="s">
        <v>351</v>
      </c>
      <c r="B446" s="179">
        <f>D236</f>
        <v>6658413.7200000007</v>
      </c>
      <c r="C446" s="179">
        <f>C365</f>
        <v>6658413.7199999997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445461482.31000006</v>
      </c>
      <c r="C448" s="179">
        <f>D367</f>
        <v>445461482.31000006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347</v>
      </c>
    </row>
    <row r="454" spans="1:7" ht="12.6" customHeight="1" x14ac:dyDescent="0.25">
      <c r="A454" s="179" t="s">
        <v>168</v>
      </c>
      <c r="B454" s="179">
        <f>C233</f>
        <v>4076449.19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2581964.5300000003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8954323.8199999984</v>
      </c>
      <c r="C458" s="194">
        <f>CE70</f>
        <v>8954323.8199999984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321514916.1400001</v>
      </c>
      <c r="C463" s="194">
        <f>CE73</f>
        <v>321514916.13999993</v>
      </c>
      <c r="D463" s="194">
        <f>E141+E147+E153</f>
        <v>321514916.13999999</v>
      </c>
    </row>
    <row r="464" spans="1:7" ht="12.6" customHeight="1" x14ac:dyDescent="0.25">
      <c r="A464" s="179" t="s">
        <v>246</v>
      </c>
      <c r="B464" s="194">
        <f>C360</f>
        <v>331421665.06</v>
      </c>
      <c r="C464" s="194">
        <f>CE74</f>
        <v>331421665.06</v>
      </c>
      <c r="D464" s="194">
        <f>E142+E148+E154</f>
        <v>331421665.05999994</v>
      </c>
    </row>
    <row r="465" spans="1:7" ht="12.6" customHeight="1" x14ac:dyDescent="0.25">
      <c r="A465" s="179" t="s">
        <v>247</v>
      </c>
      <c r="B465" s="194">
        <f>D361</f>
        <v>652936581.20000005</v>
      </c>
      <c r="C465" s="194">
        <f>CE75</f>
        <v>652936581.20000005</v>
      </c>
      <c r="D465" s="194">
        <f>D463+D464</f>
        <v>652936581.19999993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46315057.899999999</v>
      </c>
      <c r="C468" s="179">
        <f>E195</f>
        <v>46315057.900000006</v>
      </c>
      <c r="D468" s="179"/>
    </row>
    <row r="469" spans="1:7" ht="12.6" customHeight="1" x14ac:dyDescent="0.25">
      <c r="A469" s="179" t="s">
        <v>333</v>
      </c>
      <c r="B469" s="179">
        <f t="shared" si="14"/>
        <v>2123129.75</v>
      </c>
      <c r="C469" s="179">
        <f>E196</f>
        <v>2123129.75</v>
      </c>
      <c r="D469" s="179"/>
    </row>
    <row r="470" spans="1:7" ht="12.6" customHeight="1" x14ac:dyDescent="0.25">
      <c r="A470" s="179" t="s">
        <v>334</v>
      </c>
      <c r="B470" s="179">
        <f t="shared" si="14"/>
        <v>290461185.69</v>
      </c>
      <c r="C470" s="179">
        <f>E197</f>
        <v>290461185.69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618892.42000000004</v>
      </c>
      <c r="C472" s="179">
        <f>E199</f>
        <v>618892.42000000004</v>
      </c>
      <c r="D472" s="179"/>
    </row>
    <row r="473" spans="1:7" ht="12.6" customHeight="1" x14ac:dyDescent="0.25">
      <c r="A473" s="179" t="s">
        <v>495</v>
      </c>
      <c r="B473" s="179">
        <f t="shared" si="14"/>
        <v>91473337.469999999</v>
      </c>
      <c r="C473" s="179">
        <f>SUM(E200:E201)</f>
        <v>91473337.469999999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2284203.1199999996</v>
      </c>
      <c r="C475" s="179">
        <f>E203</f>
        <v>2284203.1199999959</v>
      </c>
      <c r="D475" s="179"/>
    </row>
    <row r="476" spans="1:7" ht="12.6" customHeight="1" x14ac:dyDescent="0.25">
      <c r="A476" s="179" t="s">
        <v>203</v>
      </c>
      <c r="B476" s="179">
        <f>D275</f>
        <v>433275806.35000002</v>
      </c>
      <c r="C476" s="179">
        <f>E204</f>
        <v>433275806.35000008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136763548.59000003</v>
      </c>
      <c r="C478" s="179">
        <f>E217</f>
        <v>136763548.58999994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426029044.80000001</v>
      </c>
    </row>
    <row r="482" spans="1:12" ht="12.6" customHeight="1" x14ac:dyDescent="0.25">
      <c r="A482" s="180" t="s">
        <v>499</v>
      </c>
      <c r="C482" s="180">
        <f>D339</f>
        <v>426029044.80000013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Swedish Issaquah   H-0     FYE 12/31/2017</v>
      </c>
      <c r="B493" s="261" t="s">
        <v>1277</v>
      </c>
      <c r="C493" s="261" t="str">
        <f>RIGHT(C82,4)</f>
        <v>2017</v>
      </c>
      <c r="D493" s="261" t="s">
        <v>1277</v>
      </c>
      <c r="E493" s="261" t="str">
        <f>RIGHT(C82,4)</f>
        <v>2017</v>
      </c>
      <c r="F493" s="261" t="s">
        <v>1277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6399994.3200000003</v>
      </c>
      <c r="C496" s="240">
        <f>C71</f>
        <v>6567143.0699999984</v>
      </c>
      <c r="D496" s="240">
        <v>5025.3068463994323</v>
      </c>
      <c r="E496" s="180">
        <f>C59</f>
        <v>4910.6111902901011</v>
      </c>
      <c r="F496" s="263">
        <f t="shared" ref="F496:G511" si="15">IF(B496=0,"",IF(D496=0,"",B496/D496))</f>
        <v>1273.5529422617276</v>
      </c>
      <c r="G496" s="264">
        <f t="shared" si="15"/>
        <v>1337.3372102815649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16868751.600000001</v>
      </c>
      <c r="C498" s="240">
        <f>E71</f>
        <v>14437413.740000002</v>
      </c>
      <c r="D498" s="240">
        <v>16602.693153600569</v>
      </c>
      <c r="E498" s="180">
        <f>E59</f>
        <v>17566.388809709901</v>
      </c>
      <c r="F498" s="263">
        <f t="shared" si="15"/>
        <v>1016.0250173835041</v>
      </c>
      <c r="G498" s="263">
        <f t="shared" si="15"/>
        <v>821.87715963679773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1727622.17</v>
      </c>
      <c r="C503" s="240">
        <f>J71</f>
        <v>2179918.14</v>
      </c>
      <c r="D503" s="240">
        <v>2517</v>
      </c>
      <c r="E503" s="180">
        <f>J59</f>
        <v>2499</v>
      </c>
      <c r="F503" s="263">
        <f t="shared" si="15"/>
        <v>686.38147397695661</v>
      </c>
      <c r="G503" s="263">
        <f t="shared" si="15"/>
        <v>872.31618247298923</v>
      </c>
      <c r="H503" s="265">
        <f t="shared" si="16"/>
        <v>0.27089121071218614</v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6516777.4400000004</v>
      </c>
      <c r="C508" s="240">
        <f>O71</f>
        <v>6460515.0200000005</v>
      </c>
      <c r="D508" s="240">
        <v>1599</v>
      </c>
      <c r="E508" s="180">
        <f>O59</f>
        <v>1627</v>
      </c>
      <c r="F508" s="263">
        <f t="shared" si="15"/>
        <v>4075.5331081926206</v>
      </c>
      <c r="G508" s="263">
        <f t="shared" si="15"/>
        <v>3970.8143945912725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15847192.83</v>
      </c>
      <c r="C509" s="240">
        <f>P71</f>
        <v>16355836.57</v>
      </c>
      <c r="D509" s="240">
        <v>612870</v>
      </c>
      <c r="E509" s="180">
        <f>P59</f>
        <v>0</v>
      </c>
      <c r="F509" s="263">
        <f t="shared" si="15"/>
        <v>25.857347936756572</v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3303242.8999999994</v>
      </c>
      <c r="C510" s="240">
        <f>Q71</f>
        <v>3267596.29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635751.75</v>
      </c>
      <c r="C511" s="240">
        <f>R71</f>
        <v>677230.22</v>
      </c>
      <c r="D511" s="240">
        <v>642274</v>
      </c>
      <c r="E511" s="180">
        <f>R59</f>
        <v>0</v>
      </c>
      <c r="F511" s="263">
        <f t="shared" si="15"/>
        <v>0.98984506612442669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11829779.68</v>
      </c>
      <c r="C512" s="240">
        <f>S71</f>
        <v>10100384.48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529029.78999999992</v>
      </c>
      <c r="C513" s="240">
        <f>T71</f>
        <v>576783.34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6038111.8999999994</v>
      </c>
      <c r="C514" s="240">
        <f>U71</f>
        <v>5889399.2299999995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4832033.54</v>
      </c>
      <c r="C515" s="240">
        <f>V71</f>
        <v>4215985.46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1338375.9900000002</v>
      </c>
      <c r="C516" s="240">
        <f>W71</f>
        <v>1234540.6499999999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2726758.61</v>
      </c>
      <c r="C517" s="240">
        <f>X71</f>
        <v>2449697.5999999996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4247592.92</v>
      </c>
      <c r="C518" s="240">
        <f>Y71</f>
        <v>4228237.5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211598.72999999998</v>
      </c>
      <c r="C520" s="240">
        <f>AA71</f>
        <v>297309.91000000003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10149148.4</v>
      </c>
      <c r="C521" s="240">
        <f>AB71</f>
        <v>8415451.3100000024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1842591.74</v>
      </c>
      <c r="C522" s="240">
        <f>AC71</f>
        <v>1645020.72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75041.48</v>
      </c>
      <c r="C523" s="240">
        <f>AD71</f>
        <v>182787.37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1764084.6900000002</v>
      </c>
      <c r="C524" s="240">
        <f>AE71</f>
        <v>1975720.1500000001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7034592.6400000006</v>
      </c>
      <c r="C526" s="240">
        <f>AG71</f>
        <v>6391417.9699999997</v>
      </c>
      <c r="D526" s="240">
        <v>28743</v>
      </c>
      <c r="E526" s="180">
        <f>AG59</f>
        <v>0</v>
      </c>
      <c r="F526" s="263">
        <f t="shared" si="17"/>
        <v>244.74107226107228</v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807277.35</v>
      </c>
      <c r="C529" s="240">
        <f>AJ71</f>
        <v>1236148.73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0</v>
      </c>
      <c r="C531" s="240">
        <f>AL71</f>
        <v>0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25330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1609482.1700000002</v>
      </c>
      <c r="C544" s="240">
        <f>AY71</f>
        <v>1659569.3199999998</v>
      </c>
      <c r="D544" s="240">
        <v>118376</v>
      </c>
      <c r="E544" s="180">
        <f>AY59</f>
        <v>98368</v>
      </c>
      <c r="F544" s="263">
        <f t="shared" ref="F544:G550" si="19">IF(B544=0,"",IF(D544=0,"",B544/D544))</f>
        <v>13.596355426775698</v>
      </c>
      <c r="G544" s="263">
        <f t="shared" si="19"/>
        <v>16.871028383214053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355424.08000000007</v>
      </c>
      <c r="C545" s="240">
        <f>AZ71</f>
        <v>330079.61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788363.03999999992</v>
      </c>
      <c r="C546" s="240">
        <f>BA71</f>
        <v>772781.46000000008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1233629.5399999998</v>
      </c>
      <c r="C547" s="240">
        <f>BB71</f>
        <v>783620.41999999993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-443745.68999999994</v>
      </c>
      <c r="C549" s="240">
        <f>BD71</f>
        <v>208751.63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17414957.060000002</v>
      </c>
      <c r="C550" s="240">
        <f>BE71</f>
        <v>14864232.700000001</v>
      </c>
      <c r="D550" s="240">
        <v>1146016.9638239993</v>
      </c>
      <c r="E550" s="180">
        <f>BE59</f>
        <v>677159.32545400038</v>
      </c>
      <c r="F550" s="263">
        <f t="shared" si="19"/>
        <v>15.196072667101046</v>
      </c>
      <c r="G550" s="263">
        <f t="shared" si="19"/>
        <v>21.950864650699891</v>
      </c>
      <c r="H550" s="265">
        <f t="shared" si="16"/>
        <v>0.44450906043788074</v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2313163.3799999994</v>
      </c>
      <c r="C551" s="240">
        <f>BF71</f>
        <v>2653523.8800000004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1216301.1400000001</v>
      </c>
      <c r="C557" s="240">
        <f>BL71</f>
        <v>-0.01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5427930.9800000004</v>
      </c>
      <c r="C559" s="240">
        <f>BN71</f>
        <v>2084087.36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102755.40999999999</v>
      </c>
      <c r="C564" s="240">
        <f>BS71</f>
        <v>133221.43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0</v>
      </c>
      <c r="C567" s="240">
        <f>BV71</f>
        <v>4450.54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559042.80000000016</v>
      </c>
      <c r="C568" s="240">
        <f>BW71</f>
        <v>4310882.63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904044.56</v>
      </c>
      <c r="C570" s="240">
        <f>BY71</f>
        <v>878780.57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37368.509999999995</v>
      </c>
      <c r="C572" s="240">
        <f>CA71</f>
        <v>12179.220000000001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68389256.231280312</v>
      </c>
      <c r="C574" s="240">
        <f>CC71</f>
        <v>62000917.306714773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19805053.510000002</v>
      </c>
      <c r="C575" s="240">
        <f>CD71</f>
        <v>21653197.120000008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279781.15631300007</v>
      </c>
      <c r="E612" s="180">
        <f>SUM(C624:D647)+SUM(C668:D713)</f>
        <v>141811574.42717904</v>
      </c>
      <c r="F612" s="180">
        <f>CE64-(AX64+BD64+BE64+BG64+BJ64+BN64+BP64+BQ64+CB64+CC64+CD64)</f>
        <v>30063955.000000004</v>
      </c>
      <c r="G612" s="180">
        <f>CE77-(AX77+AY77+BD77+BE77+BG77+BJ77+BN77+BP77+BQ77+CB77+CC77+CD77)</f>
        <v>92425.489218886505</v>
      </c>
      <c r="H612" s="197">
        <f>CE60-(AX60+AY60+AZ60+BD60+BE60+BG60+BJ60+BN60+BO60+BP60+BQ60+BR60+CB60+CC60+CD60)</f>
        <v>584.96999999999991</v>
      </c>
      <c r="I612" s="180">
        <f>CE78-(AX78+AY78+AZ78+BD78+BE78+BF78+BG78+BJ78+BN78+BO78+BP78+BQ78+BR78+CB78+CC78+CD78)</f>
        <v>22746.412504774577</v>
      </c>
      <c r="J612" s="180">
        <f>CE79-(AX79+AY79+AZ79+BA79+BD79+BE79+BF79+BG79+BJ79+BN79+BO79+BP79+BQ79+BR79+CB79+CC79+CD79)</f>
        <v>8714.086493494553</v>
      </c>
      <c r="K612" s="180">
        <f>CE75-(AW75+AX75+AY75+AZ75+BA75+BB75+BC75+BD75+BE75+BF75+BG75+BH75+BI75+BJ75+BK75+BL75+BM75+BN75+BO75+BP75+BQ75+BR75+BS75+BT75+BU75+BV75+BW75+BX75+CB75+CC75+CD75)</f>
        <v>652936581.20000005</v>
      </c>
      <c r="L612" s="197">
        <f>CE80-(AW80+AX80+AY80+AZ80+BA80+BB80+BC80+BD80+BE80+BF80+BG80+BH80+BI80+BJ80+BK80+BL80+BM80+BN80+BO80+BP80+BQ80+BR80+BS80+BT80+BU80+BV80+BW80+BX80+BY80+BZ80+CA80+CB80+CC80+CD80)</f>
        <v>234.36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14864232.700000001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21653197.120000008</v>
      </c>
      <c r="D615" s="266">
        <f>SUM(C614:C615)</f>
        <v>36517429.820000008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2084087.36</v>
      </c>
      <c r="D619" s="180">
        <f>(D615/D612)*BN76</f>
        <v>1466849.6217400432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62000917.306714773</v>
      </c>
      <c r="D620" s="180">
        <f>(D615/D612)*CC76</f>
        <v>3796713.9410809046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69348568.229535714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208751.63</v>
      </c>
      <c r="D624" s="180">
        <f>(D615/D612)*BD76</f>
        <v>1022445.1008880363</v>
      </c>
      <c r="E624" s="180">
        <f>(E623/E612)*SUM(C624:D624)</f>
        <v>602078.71494871716</v>
      </c>
      <c r="F624" s="180">
        <f>SUM(C624:E624)</f>
        <v>1833275.4458367536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1659569.3199999998</v>
      </c>
      <c r="D625" s="180">
        <f>(D615/D612)*AY76</f>
        <v>1794772.1662735543</v>
      </c>
      <c r="E625" s="180">
        <f>(E623/E612)*SUM(C625:D625)</f>
        <v>1689238.9582203629</v>
      </c>
      <c r="F625" s="180">
        <f>(F624/F612)*AY64</f>
        <v>12069.195244652175</v>
      </c>
      <c r="G625" s="180">
        <f>SUM(C625:F625)</f>
        <v>5155649.639738569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330079.61</v>
      </c>
      <c r="D628" s="180">
        <f>(D615/D612)*AZ76</f>
        <v>0</v>
      </c>
      <c r="E628" s="180">
        <f>(E623/E612)*SUM(C628:D628)</f>
        <v>161415.2331904188</v>
      </c>
      <c r="F628" s="180">
        <f>(F624/F612)*AZ64</f>
        <v>30923.091225507978</v>
      </c>
      <c r="G628" s="180">
        <f>(G625/G612)*AZ77</f>
        <v>0</v>
      </c>
      <c r="H628" s="180">
        <f>SUM(C626:G628)</f>
        <v>522417.93441592675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2653523.8800000004</v>
      </c>
      <c r="D629" s="180">
        <f>(D615/D612)*BF76</f>
        <v>540472.99969488848</v>
      </c>
      <c r="E629" s="180">
        <f>(E623/E612)*SUM(C629:D629)</f>
        <v>1561925.4735105284</v>
      </c>
      <c r="F629" s="180">
        <f>(F624/F612)*BF64</f>
        <v>11367.218732218704</v>
      </c>
      <c r="G629" s="180">
        <f>(G625/G612)*BF77</f>
        <v>0</v>
      </c>
      <c r="H629" s="180">
        <f>(H628/H612)*BF60</f>
        <v>30944.803028380713</v>
      </c>
      <c r="I629" s="180">
        <f>SUM(C629:H629)</f>
        <v>4798234.374966016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772781.46000000008</v>
      </c>
      <c r="D630" s="180">
        <f>(D615/D612)*BA76</f>
        <v>102952.59009844027</v>
      </c>
      <c r="E630" s="180">
        <f>(E623/E612)*SUM(C630:D630)</f>
        <v>428250.67537322186</v>
      </c>
      <c r="F630" s="180">
        <f>(F624/F612)*BA64</f>
        <v>13.141623959065889</v>
      </c>
      <c r="G630" s="180">
        <f>(G625/G612)*BA77</f>
        <v>0</v>
      </c>
      <c r="H630" s="180">
        <f>(H628/H612)*BA60</f>
        <v>1330.671183615794</v>
      </c>
      <c r="I630" s="180">
        <f>(I629/I612)*BA78</f>
        <v>17708.185414857278</v>
      </c>
      <c r="J630" s="180">
        <f>SUM(C630:I630)</f>
        <v>1323036.7236940945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783620.41999999993</v>
      </c>
      <c r="D632" s="180">
        <f>(D615/D612)*BB76</f>
        <v>11759.186391746724</v>
      </c>
      <c r="E632" s="180">
        <f>(E623/E612)*SUM(C632:D632)</f>
        <v>388955.81778173853</v>
      </c>
      <c r="F632" s="180">
        <f>(F624/F612)*BB64</f>
        <v>0</v>
      </c>
      <c r="G632" s="180">
        <f>(G625/G612)*BB77</f>
        <v>0</v>
      </c>
      <c r="H632" s="180">
        <f>(H628/H612)*BB60</f>
        <v>12869.108561009121</v>
      </c>
      <c r="I632" s="180">
        <f>(I629/I612)*BB78</f>
        <v>2022.618884612911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-0.01</v>
      </c>
      <c r="D637" s="180">
        <f>(D615/D612)*BL76</f>
        <v>0</v>
      </c>
      <c r="E637" s="180">
        <f>(E623/E612)*SUM(C637:D637)</f>
        <v>-4.8901909812126484E-3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133221.43</v>
      </c>
      <c r="D639" s="180">
        <f>(D615/D612)*BS76</f>
        <v>115147.30188309879</v>
      </c>
      <c r="E639" s="180">
        <f>(E623/E612)*SUM(C639:D639)</f>
        <v>121457.05326699519</v>
      </c>
      <c r="F639" s="180">
        <f>(F624/F612)*BS64</f>
        <v>1516.086426870778</v>
      </c>
      <c r="G639" s="180">
        <f>(G625/G612)*BS77</f>
        <v>0</v>
      </c>
      <c r="H639" s="180">
        <f>(H628/H612)*BS60</f>
        <v>1393.1859372084823</v>
      </c>
      <c r="I639" s="180">
        <f>(I629/I612)*BS78</f>
        <v>19805.716105022497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4450.54</v>
      </c>
      <c r="D642" s="180">
        <f>(D615/D612)*BV76</f>
        <v>0</v>
      </c>
      <c r="E642" s="180">
        <f>(E623/E612)*SUM(C642:D642)</f>
        <v>2176.399056952614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4310882.63</v>
      </c>
      <c r="D643" s="180">
        <f>(D615/D612)*BW76</f>
        <v>96335.413651648079</v>
      </c>
      <c r="E643" s="180">
        <f>(E623/E612)*SUM(C643:D643)</f>
        <v>2155213.7929302938</v>
      </c>
      <c r="F643" s="180">
        <f>(F624/F612)*BW64</f>
        <v>356.33003274132403</v>
      </c>
      <c r="G643" s="180">
        <f>(G625/G612)*BW77</f>
        <v>0</v>
      </c>
      <c r="H643" s="180">
        <f>(H628/H612)*BW60</f>
        <v>3188.2524332271037</v>
      </c>
      <c r="I643" s="180">
        <f>(I629/I612)*BW78</f>
        <v>16570.009218118757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8180941.2776710941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878780.57</v>
      </c>
      <c r="D645" s="180">
        <f>(D615/D612)*BY76</f>
        <v>30557.025560126967</v>
      </c>
      <c r="E645" s="180">
        <f>(E623/E612)*SUM(C645:D645)</f>
        <v>444683.45086857275</v>
      </c>
      <c r="F645" s="180">
        <f>(F624/F612)*BY64</f>
        <v>5.8350981237205461</v>
      </c>
      <c r="G645" s="180">
        <f>(G625/G612)*BY77</f>
        <v>0</v>
      </c>
      <c r="H645" s="180">
        <f>(H628/H612)*BY60</f>
        <v>5233.3779436164787</v>
      </c>
      <c r="I645" s="180">
        <f>(I629/I612)*BY78</f>
        <v>5255.9092862828256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12179.220000000001</v>
      </c>
      <c r="D647" s="180">
        <f>(D615/D612)*CA76</f>
        <v>0</v>
      </c>
      <c r="E647" s="180">
        <f>(E623/E612)*SUM(C647:D647)</f>
        <v>5955.8711802204716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1382651.2599369432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112350275.18671475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6567143.0699999984</v>
      </c>
      <c r="D668" s="180">
        <f>(D615/D612)*C76</f>
        <v>1455877.1896673557</v>
      </c>
      <c r="E668" s="180">
        <f>(E623/E612)*SUM(C668:D668)</f>
        <v>3923410.131591165</v>
      </c>
      <c r="F668" s="180">
        <f>(F624/F612)*C64</f>
        <v>7179.9562213046174</v>
      </c>
      <c r="G668" s="180">
        <f>(G625/G612)*C77</f>
        <v>1198788.8187130047</v>
      </c>
      <c r="H668" s="180">
        <f>(H628/H612)*C60</f>
        <v>49931.426762388619</v>
      </c>
      <c r="I668" s="180">
        <f>(I629/I612)*C78</f>
        <v>250415.68348343525</v>
      </c>
      <c r="J668" s="180">
        <f>(J630/J612)*C79</f>
        <v>307631.77134581085</v>
      </c>
      <c r="K668" s="180">
        <f>(K644/K612)*C75</f>
        <v>304072.52253475285</v>
      </c>
      <c r="L668" s="180">
        <f>(L647/L612)*C80</f>
        <v>198524.55579825112</v>
      </c>
      <c r="M668" s="180">
        <f t="shared" ref="M668:M713" si="20">ROUND(SUM(D668:L668),0)</f>
        <v>7695832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14437413.740000002</v>
      </c>
      <c r="D670" s="180">
        <f>(D615/D612)*E76</f>
        <v>8615030.0263440013</v>
      </c>
      <c r="E670" s="180">
        <f>(E623/E612)*SUM(C670:D670)</f>
        <v>11273085.260108717</v>
      </c>
      <c r="F670" s="180">
        <f>(F624/F612)*E64</f>
        <v>54089.720486421662</v>
      </c>
      <c r="G670" s="180">
        <f>(G625/G612)*E77</f>
        <v>3956860.8210255639</v>
      </c>
      <c r="H670" s="180">
        <f>(H628/H612)*E60</f>
        <v>117313.40045622193</v>
      </c>
      <c r="I670" s="180">
        <f>(I629/I612)*E78</f>
        <v>1481813.6087221529</v>
      </c>
      <c r="J670" s="180">
        <f>(J630/J612)*E79</f>
        <v>1015404.9523482835</v>
      </c>
      <c r="K670" s="180">
        <f>(K644/K612)*E75</f>
        <v>640062.45218646317</v>
      </c>
      <c r="L670" s="180">
        <f>(L647/L612)*E80</f>
        <v>466960.43362352386</v>
      </c>
      <c r="M670" s="180">
        <f t="shared" si="20"/>
        <v>27620621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2179918.14</v>
      </c>
      <c r="D675" s="180">
        <f>(D615/D612)*J76</f>
        <v>844666.43314946361</v>
      </c>
      <c r="E675" s="180">
        <f>(E623/E612)*SUM(C675:D675)</f>
        <v>1479079.6201530413</v>
      </c>
      <c r="F675" s="180">
        <f>(F624/F612)*J64</f>
        <v>5228.9345444662449</v>
      </c>
      <c r="G675" s="180">
        <f>(G625/G612)*J77</f>
        <v>0</v>
      </c>
      <c r="H675" s="180">
        <f>(H628/H612)*J60</f>
        <v>10243.488910116213</v>
      </c>
      <c r="I675" s="180">
        <f>(I629/I612)*J78</f>
        <v>145285.41533160961</v>
      </c>
      <c r="J675" s="180">
        <f>(J630/J612)*J79</f>
        <v>0</v>
      </c>
      <c r="K675" s="180">
        <f>(K644/K612)*J75</f>
        <v>139381.88486986439</v>
      </c>
      <c r="L675" s="180">
        <f>(L647/L612)*J80</f>
        <v>56460.02968764527</v>
      </c>
      <c r="M675" s="180">
        <f t="shared" si="20"/>
        <v>2680346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6460515.0200000005</v>
      </c>
      <c r="D680" s="180">
        <f>(D615/D612)*O76</f>
        <v>1797905.1393160098</v>
      </c>
      <c r="E680" s="180">
        <f>(E623/E612)*SUM(C680:D680)</f>
        <v>4038525.1782151875</v>
      </c>
      <c r="F680" s="180">
        <f>(F624/F612)*O64</f>
        <v>28097.698175158159</v>
      </c>
      <c r="G680" s="180">
        <f>(G625/G612)*O77</f>
        <v>0</v>
      </c>
      <c r="H680" s="180">
        <f>(H628/H612)*O60</f>
        <v>32579.117300875274</v>
      </c>
      <c r="I680" s="180">
        <f>(I629/I612)*O78</f>
        <v>309245.62009455502</v>
      </c>
      <c r="J680" s="180">
        <f>(J630/J612)*O79</f>
        <v>0</v>
      </c>
      <c r="K680" s="180">
        <f>(K644/K612)*O75</f>
        <v>242684.53823336295</v>
      </c>
      <c r="L680" s="180">
        <f>(L647/L612)*O80</f>
        <v>143362.45782756322</v>
      </c>
      <c r="M680" s="180">
        <f t="shared" si="20"/>
        <v>6592400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16355836.57</v>
      </c>
      <c r="D681" s="180">
        <f>(D615/D612)*P76</f>
        <v>4298312.7850390468</v>
      </c>
      <c r="E681" s="180">
        <f>(E623/E612)*SUM(C681:D681)</f>
        <v>10100273.490063097</v>
      </c>
      <c r="F681" s="180">
        <f>(F624/F612)*P64</f>
        <v>511102.29562111787</v>
      </c>
      <c r="G681" s="180">
        <f>(G625/G612)*P77</f>
        <v>0</v>
      </c>
      <c r="H681" s="180">
        <f>(H628/H612)*P60</f>
        <v>58120.859483030799</v>
      </c>
      <c r="I681" s="180">
        <f>(I629/I612)*P78</f>
        <v>739323.99073926895</v>
      </c>
      <c r="J681" s="180">
        <f>(J630/J612)*P79</f>
        <v>0</v>
      </c>
      <c r="K681" s="180">
        <f>(K644/K612)*P75</f>
        <v>1894361.2262456263</v>
      </c>
      <c r="L681" s="180">
        <f>(L647/L612)*P80</f>
        <v>212034.84503385276</v>
      </c>
      <c r="M681" s="180">
        <f t="shared" si="20"/>
        <v>17813529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3267596.29</v>
      </c>
      <c r="D682" s="180">
        <f>(D615/D612)*Q76</f>
        <v>2126558.2433520327</v>
      </c>
      <c r="E682" s="180">
        <f>(E623/E612)*SUM(C682:D682)</f>
        <v>2637844.5850265431</v>
      </c>
      <c r="F682" s="180">
        <f>(F624/F612)*Q64</f>
        <v>4389.4048473572457</v>
      </c>
      <c r="G682" s="180">
        <f>(G625/G612)*Q77</f>
        <v>0</v>
      </c>
      <c r="H682" s="180">
        <f>(H628/H612)*Q60</f>
        <v>19852.899605220875</v>
      </c>
      <c r="I682" s="180">
        <f>(I629/I612)*Q78</f>
        <v>365775.0391006578</v>
      </c>
      <c r="J682" s="180">
        <f>(J630/J612)*Q79</f>
        <v>0</v>
      </c>
      <c r="K682" s="180">
        <f>(K644/K612)*Q75</f>
        <v>162435.47899101209</v>
      </c>
      <c r="L682" s="180">
        <f>(L647/L612)*Q80</f>
        <v>94926.006026563467</v>
      </c>
      <c r="M682" s="180">
        <f t="shared" si="20"/>
        <v>5411782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677230.22</v>
      </c>
      <c r="D683" s="180">
        <f>(D615/D612)*R76</f>
        <v>0</v>
      </c>
      <c r="E683" s="180">
        <f>(E623/E612)*SUM(C683:D683)</f>
        <v>331178.51140486577</v>
      </c>
      <c r="F683" s="180">
        <f>(F624/F612)*R64</f>
        <v>20045.752427271898</v>
      </c>
      <c r="G683" s="180">
        <f>(G625/G612)*R77</f>
        <v>0</v>
      </c>
      <c r="H683" s="180">
        <f>(H628/H612)*R60</f>
        <v>3393.6580521745086</v>
      </c>
      <c r="I683" s="180">
        <f>(I629/I612)*R78</f>
        <v>0</v>
      </c>
      <c r="J683" s="180">
        <f>(J630/J612)*R79</f>
        <v>0</v>
      </c>
      <c r="K683" s="180">
        <f>(K644/K612)*R75</f>
        <v>459167.36225175951</v>
      </c>
      <c r="L683" s="180">
        <f>(L647/L612)*R80</f>
        <v>0</v>
      </c>
      <c r="M683" s="180">
        <f t="shared" si="20"/>
        <v>813785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10100384.48</v>
      </c>
      <c r="D684" s="180">
        <f>(D615/D612)*S76</f>
        <v>1215495.256548834</v>
      </c>
      <c r="E684" s="180">
        <f>(E623/E612)*SUM(C684:D684)</f>
        <v>5533681.3032158064</v>
      </c>
      <c r="F684" s="180">
        <f>(F624/F612)*S64</f>
        <v>520652.1846592385</v>
      </c>
      <c r="G684" s="180">
        <f>(G625/G612)*S77</f>
        <v>0</v>
      </c>
      <c r="H684" s="180">
        <f>(H628/H612)*S60</f>
        <v>13226.335724395913</v>
      </c>
      <c r="I684" s="180">
        <f>(I629/I612)*S78</f>
        <v>209069.19731951805</v>
      </c>
      <c r="J684" s="180">
        <f>(J630/J612)*S79</f>
        <v>0</v>
      </c>
      <c r="K684" s="180">
        <f>(K644/K612)*S75</f>
        <v>531178.77691768855</v>
      </c>
      <c r="L684" s="180">
        <f>(L647/L612)*S80</f>
        <v>58.996896225334659</v>
      </c>
      <c r="M684" s="180">
        <f t="shared" si="20"/>
        <v>8023362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576783.34</v>
      </c>
      <c r="D685" s="180">
        <f>(D615/D612)*T76</f>
        <v>280000.69911762967</v>
      </c>
      <c r="E685" s="180">
        <f>(E623/E612)*SUM(C685:D685)</f>
        <v>418983.75809399772</v>
      </c>
      <c r="F685" s="180">
        <f>(F624/F612)*T64</f>
        <v>6432.1599499604627</v>
      </c>
      <c r="G685" s="180">
        <f>(G625/G612)*T77</f>
        <v>0</v>
      </c>
      <c r="H685" s="180">
        <f>(H628/H612)*T60</f>
        <v>3223.9751495657824</v>
      </c>
      <c r="I685" s="180">
        <f>(I629/I612)*T78</f>
        <v>48161.044724796775</v>
      </c>
      <c r="J685" s="180">
        <f>(J630/J612)*T79</f>
        <v>0</v>
      </c>
      <c r="K685" s="180">
        <f>(K644/K612)*T75</f>
        <v>40192.537199644168</v>
      </c>
      <c r="L685" s="180">
        <f>(L647/L612)*T80</f>
        <v>20530.919886416461</v>
      </c>
      <c r="M685" s="180">
        <f t="shared" si="20"/>
        <v>817525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5889399.2299999995</v>
      </c>
      <c r="D686" s="180">
        <f>(D615/D612)*U76</f>
        <v>0</v>
      </c>
      <c r="E686" s="180">
        <f>(E623/E612)*SUM(C686:D686)</f>
        <v>2880028.6999306711</v>
      </c>
      <c r="F686" s="180">
        <f>(F624/F612)*U64</f>
        <v>61964.022894856971</v>
      </c>
      <c r="G686" s="180">
        <f>(G625/G612)*U77</f>
        <v>0</v>
      </c>
      <c r="H686" s="180">
        <f>(H628/H612)*U60</f>
        <v>2214.8084129980998</v>
      </c>
      <c r="I686" s="180">
        <f>(I629/I612)*U78</f>
        <v>0</v>
      </c>
      <c r="J686" s="180">
        <f>(J630/J612)*U79</f>
        <v>0</v>
      </c>
      <c r="K686" s="180">
        <f>(K644/K612)*U75</f>
        <v>401673.03874184523</v>
      </c>
      <c r="L686" s="180">
        <f>(L647/L612)*U80</f>
        <v>0</v>
      </c>
      <c r="M686" s="180">
        <f t="shared" si="20"/>
        <v>3345881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4215985.46</v>
      </c>
      <c r="D687" s="180">
        <f>(D615/D612)*V76</f>
        <v>0</v>
      </c>
      <c r="E687" s="180">
        <f>(E623/E612)*SUM(C687:D687)</f>
        <v>2061697.4073415657</v>
      </c>
      <c r="F687" s="180">
        <f>(F624/F612)*V64</f>
        <v>70402.626062890253</v>
      </c>
      <c r="G687" s="180">
        <f>(G625/G612)*V77</f>
        <v>0</v>
      </c>
      <c r="H687" s="180">
        <f>(H628/H612)*V60</f>
        <v>17861.358169339514</v>
      </c>
      <c r="I687" s="180">
        <f>(I629/I612)*V78</f>
        <v>0</v>
      </c>
      <c r="J687" s="180">
        <f>(J630/J612)*V79</f>
        <v>0</v>
      </c>
      <c r="K687" s="180">
        <f>(K644/K612)*V75</f>
        <v>541007.75433817436</v>
      </c>
      <c r="L687" s="180">
        <f>(L647/L612)*V80</f>
        <v>20707.910575092465</v>
      </c>
      <c r="M687" s="180">
        <f t="shared" si="20"/>
        <v>2711677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1234540.6499999999</v>
      </c>
      <c r="D688" s="180">
        <f>(D615/D612)*W76</f>
        <v>0</v>
      </c>
      <c r="E688" s="180">
        <f>(E623/E612)*SUM(C688:D688)</f>
        <v>603713.95525703998</v>
      </c>
      <c r="F688" s="180">
        <f>(F624/F612)*W64</f>
        <v>11029.511132500715</v>
      </c>
      <c r="G688" s="180">
        <f>(G625/G612)*W77</f>
        <v>0</v>
      </c>
      <c r="H688" s="180">
        <f>(H628/H612)*W60</f>
        <v>5796.0107259506731</v>
      </c>
      <c r="I688" s="180">
        <f>(I629/I612)*W78</f>
        <v>0</v>
      </c>
      <c r="J688" s="180">
        <f>(J630/J612)*W79</f>
        <v>0</v>
      </c>
      <c r="K688" s="180">
        <f>(K644/K612)*W75</f>
        <v>167320.41785232173</v>
      </c>
      <c r="L688" s="180">
        <f>(L647/L612)*W80</f>
        <v>0</v>
      </c>
      <c r="M688" s="180">
        <f t="shared" si="20"/>
        <v>787860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2449697.5999999996</v>
      </c>
      <c r="D689" s="180">
        <f>(D615/D612)*X76</f>
        <v>455840.57579114102</v>
      </c>
      <c r="E689" s="180">
        <f>(E623/E612)*SUM(C689:D689)</f>
        <v>1420863.6582822886</v>
      </c>
      <c r="F689" s="180">
        <f>(F624/F612)*X64</f>
        <v>22765.276467197455</v>
      </c>
      <c r="G689" s="180">
        <f>(G625/G612)*X77</f>
        <v>0</v>
      </c>
      <c r="H689" s="180">
        <f>(H628/H612)*X60</f>
        <v>14155.126349201566</v>
      </c>
      <c r="I689" s="180">
        <f>(I629/I612)*X78</f>
        <v>78406.084082066431</v>
      </c>
      <c r="J689" s="180">
        <f>(J630/J612)*X79</f>
        <v>0</v>
      </c>
      <c r="K689" s="180">
        <f>(K644/K612)*X75</f>
        <v>272358.62826692034</v>
      </c>
      <c r="L689" s="180">
        <f>(L647/L612)*X80</f>
        <v>117.99379245066932</v>
      </c>
      <c r="M689" s="180">
        <f t="shared" si="20"/>
        <v>2264507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4228237.5</v>
      </c>
      <c r="D690" s="180">
        <f>(D615/D612)*Y76</f>
        <v>1634245.9253640866</v>
      </c>
      <c r="E690" s="180">
        <f>(E623/E612)*SUM(C690:D690)</f>
        <v>2866866.3574224086</v>
      </c>
      <c r="F690" s="180">
        <f>(F624/F612)*Y64</f>
        <v>32530.377510282986</v>
      </c>
      <c r="G690" s="180">
        <f>(G625/G612)*Y77</f>
        <v>0</v>
      </c>
      <c r="H690" s="180">
        <f>(H628/H612)*Y60</f>
        <v>28131.639116709746</v>
      </c>
      <c r="I690" s="180">
        <f>(I629/I612)*Y78</f>
        <v>281095.69494221674</v>
      </c>
      <c r="J690" s="180">
        <f>(J630/J612)*Y79</f>
        <v>0</v>
      </c>
      <c r="K690" s="180">
        <f>(K644/K612)*Y75</f>
        <v>322698.33260016952</v>
      </c>
      <c r="L690" s="180">
        <f>(L647/L612)*Y80</f>
        <v>58.996896225334659</v>
      </c>
      <c r="M690" s="180">
        <f t="shared" si="20"/>
        <v>5165627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297309.91000000003</v>
      </c>
      <c r="D692" s="180">
        <f>(D615/D612)*AA76</f>
        <v>0</v>
      </c>
      <c r="E692" s="180">
        <f>(E623/E612)*SUM(C692:D692)</f>
        <v>145390.22405071443</v>
      </c>
      <c r="F692" s="180">
        <f>(F624/F612)*AA64</f>
        <v>6632.7540249200702</v>
      </c>
      <c r="G692" s="180">
        <f>(G625/G612)*AA77</f>
        <v>0</v>
      </c>
      <c r="H692" s="180">
        <f>(H628/H612)*AA60</f>
        <v>1134.1962437530594</v>
      </c>
      <c r="I692" s="180">
        <f>(I629/I612)*AA78</f>
        <v>0</v>
      </c>
      <c r="J692" s="180">
        <f>(J630/J612)*AA79</f>
        <v>0</v>
      </c>
      <c r="K692" s="180">
        <f>(K644/K612)*AA75</f>
        <v>41546.002799798618</v>
      </c>
      <c r="L692" s="180">
        <f>(L647/L612)*AA80</f>
        <v>0</v>
      </c>
      <c r="M692" s="180">
        <f t="shared" si="20"/>
        <v>194703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8415451.3100000024</v>
      </c>
      <c r="D693" s="180">
        <f>(D615/D612)*AB76</f>
        <v>598257.38854031567</v>
      </c>
      <c r="E693" s="180">
        <f>(E623/E612)*SUM(C693:D693)</f>
        <v>4407875.6984879859</v>
      </c>
      <c r="F693" s="180">
        <f>(F624/F612)*AB64</f>
        <v>352603.99970454891</v>
      </c>
      <c r="G693" s="180">
        <f>(G625/G612)*AB77</f>
        <v>0</v>
      </c>
      <c r="H693" s="180">
        <f>(H628/H612)*AB60</f>
        <v>15342.906667462645</v>
      </c>
      <c r="I693" s="180">
        <f>(I629/I612)*AB78</f>
        <v>102902.24609162816</v>
      </c>
      <c r="J693" s="180">
        <f>(J630/J612)*AB79</f>
        <v>0</v>
      </c>
      <c r="K693" s="180">
        <f>(K644/K612)*AB75</f>
        <v>558856.8868758881</v>
      </c>
      <c r="L693" s="180">
        <f>(L647/L612)*AB80</f>
        <v>0</v>
      </c>
      <c r="M693" s="180">
        <f t="shared" si="20"/>
        <v>6035839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1645020.72</v>
      </c>
      <c r="D694" s="180">
        <f>(D615/D612)*AC76</f>
        <v>258912.83891387001</v>
      </c>
      <c r="E694" s="180">
        <f>(E623/E612)*SUM(C694:D694)</f>
        <v>931059.87186287076</v>
      </c>
      <c r="F694" s="180">
        <f>(F624/F612)*AC64</f>
        <v>12333.304627947929</v>
      </c>
      <c r="G694" s="180">
        <f>(G625/G612)*AC77</f>
        <v>0</v>
      </c>
      <c r="H694" s="180">
        <f>(H628/H612)*AC60</f>
        <v>11592.021451901346</v>
      </c>
      <c r="I694" s="180">
        <f>(I629/I612)*AC78</f>
        <v>44533.863144093411</v>
      </c>
      <c r="J694" s="180">
        <f>(J630/J612)*AC79</f>
        <v>0</v>
      </c>
      <c r="K694" s="180">
        <f>(K644/K612)*AC75</f>
        <v>200912.03441250583</v>
      </c>
      <c r="L694" s="180">
        <f>(L647/L612)*AC80</f>
        <v>0</v>
      </c>
      <c r="M694" s="180">
        <f t="shared" si="20"/>
        <v>1459344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182787.37</v>
      </c>
      <c r="D695" s="180">
        <f>(D615/D612)*AD76</f>
        <v>144369.65274678526</v>
      </c>
      <c r="E695" s="180">
        <f>(E623/E612)*SUM(C695:D695)</f>
        <v>159986.03220767103</v>
      </c>
      <c r="F695" s="180">
        <f>(F624/F612)*AD64</f>
        <v>391.05158015115245</v>
      </c>
      <c r="G695" s="180">
        <f>(G625/G612)*AD77</f>
        <v>0</v>
      </c>
      <c r="H695" s="180">
        <f>(H628/H612)*AD60</f>
        <v>303.64308887877183</v>
      </c>
      <c r="I695" s="180">
        <f>(I629/I612)*AD78</f>
        <v>24832.056936830424</v>
      </c>
      <c r="J695" s="180">
        <f>(J630/J612)*AD79</f>
        <v>0</v>
      </c>
      <c r="K695" s="180">
        <f>(K644/K612)*AD75</f>
        <v>9948.2515931009602</v>
      </c>
      <c r="L695" s="180">
        <f>(L647/L612)*AD80</f>
        <v>2005.8944716613785</v>
      </c>
      <c r="M695" s="180">
        <f t="shared" si="20"/>
        <v>341837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1975720.1500000001</v>
      </c>
      <c r="D696" s="180">
        <f>(D615/D612)*AE76</f>
        <v>932586.37174726196</v>
      </c>
      <c r="E696" s="180">
        <f>(E623/E612)*SUM(C696:D696)</f>
        <v>1422217.4323250388</v>
      </c>
      <c r="F696" s="180">
        <f>(F624/F612)*AE64</f>
        <v>1126.6739671874448</v>
      </c>
      <c r="G696" s="180">
        <f>(G625/G612)*AE77</f>
        <v>0</v>
      </c>
      <c r="H696" s="180">
        <f>(H628/H612)*AE60</f>
        <v>15592.965681833399</v>
      </c>
      <c r="I696" s="180">
        <f>(I629/I612)*AE78</f>
        <v>160407.93505514463</v>
      </c>
      <c r="J696" s="180">
        <f>(J630/J612)*AE79</f>
        <v>0</v>
      </c>
      <c r="K696" s="180">
        <f>(K644/K612)*AE75</f>
        <v>118895.34508792913</v>
      </c>
      <c r="L696" s="180">
        <f>(L647/L612)*AE80</f>
        <v>0</v>
      </c>
      <c r="M696" s="180">
        <f t="shared" si="20"/>
        <v>2650827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6391417.9699999997</v>
      </c>
      <c r="D698" s="180">
        <f>(D615/D612)*AG76</f>
        <v>2586206.1538696005</v>
      </c>
      <c r="E698" s="180">
        <f>(E623/E612)*SUM(C698:D698)</f>
        <v>4390229.6523264218</v>
      </c>
      <c r="F698" s="180">
        <f>(F624/F612)*AG64</f>
        <v>45698.062143245137</v>
      </c>
      <c r="G698" s="180">
        <f>(G625/G612)*AG77</f>
        <v>0</v>
      </c>
      <c r="H698" s="180">
        <f>(H628/H612)*AG60</f>
        <v>41822.370153508477</v>
      </c>
      <c r="I698" s="180">
        <f>(I629/I612)*AG78</f>
        <v>444835.99732632289</v>
      </c>
      <c r="J698" s="180">
        <f>(J630/J612)*AG79</f>
        <v>0</v>
      </c>
      <c r="K698" s="180">
        <f>(K644/K612)*AG75</f>
        <v>1087096.6210063437</v>
      </c>
      <c r="L698" s="180">
        <f>(L647/L612)*AG80</f>
        <v>154394.8774217008</v>
      </c>
      <c r="M698" s="180">
        <f t="shared" si="20"/>
        <v>8750284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1236148.73</v>
      </c>
      <c r="D701" s="180">
        <f>(D615/D612)*AJ76</f>
        <v>158236.22039617444</v>
      </c>
      <c r="E701" s="180">
        <f>(E623/E612)*SUM(C701:D701)</f>
        <v>681880.87087660178</v>
      </c>
      <c r="F701" s="180">
        <f>(F624/F612)*AJ64</f>
        <v>2328.7804046539659</v>
      </c>
      <c r="G701" s="180">
        <f>(G625/G612)*AJ77</f>
        <v>0</v>
      </c>
      <c r="H701" s="180">
        <f>(H628/H612)*AJ60</f>
        <v>5626.3278233419469</v>
      </c>
      <c r="I701" s="180">
        <f>(I629/I612)*AJ78</f>
        <v>27217.152355685408</v>
      </c>
      <c r="J701" s="180">
        <f>(J630/J612)*AJ79</f>
        <v>0</v>
      </c>
      <c r="K701" s="180">
        <f>(K644/K612)*AJ75</f>
        <v>45085.897234771328</v>
      </c>
      <c r="L701" s="180">
        <f>(L647/L612)*AJ80</f>
        <v>12507.341999770948</v>
      </c>
      <c r="M701" s="180">
        <f t="shared" si="20"/>
        <v>932883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25330</v>
      </c>
      <c r="D711" s="180">
        <f>(D615/D612)*AT76</f>
        <v>136923.57283390226</v>
      </c>
      <c r="E711" s="180">
        <f>(E623/E612)*SUM(C711:D711)</f>
        <v>79345.095854187835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23551.306607138871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239820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5.2874311511728811</v>
      </c>
      <c r="L713" s="180">
        <f>(L647/L612)*AV80</f>
        <v>0</v>
      </c>
      <c r="M713" s="180">
        <f t="shared" si="20"/>
        <v>5</v>
      </c>
      <c r="N713" s="199" t="s">
        <v>741</v>
      </c>
    </row>
    <row r="715" spans="1:83" ht="12.6" customHeight="1" x14ac:dyDescent="0.25">
      <c r="C715" s="180">
        <f>SUM(C614:C647)+SUM(C668:C713)</f>
        <v>211160142.65671477</v>
      </c>
      <c r="D715" s="180">
        <f>SUM(D616:D647)+SUM(D668:D713)</f>
        <v>36517429.82</v>
      </c>
      <c r="E715" s="180">
        <f>SUM(E624:E647)+SUM(E668:E713)</f>
        <v>69348568.229535714</v>
      </c>
      <c r="F715" s="180">
        <f>SUM(F625:F648)+SUM(F668:F713)</f>
        <v>1833275.4458367531</v>
      </c>
      <c r="G715" s="180">
        <f>SUM(G626:G647)+SUM(G668:G713)</f>
        <v>5155649.639738569</v>
      </c>
      <c r="H715" s="180">
        <f>SUM(H629:H647)+SUM(H668:H713)</f>
        <v>522417.93441592692</v>
      </c>
      <c r="I715" s="180">
        <f>SUM(I630:I647)+SUM(I668:I713)</f>
        <v>4798234.374966017</v>
      </c>
      <c r="J715" s="180">
        <f>SUM(J631:J647)+SUM(J668:J713)</f>
        <v>1323036.7236940945</v>
      </c>
      <c r="K715" s="180">
        <f>SUM(K668:K713)</f>
        <v>8180941.277671095</v>
      </c>
      <c r="L715" s="180">
        <f>SUM(L668:L713)</f>
        <v>1382651.2599369432</v>
      </c>
      <c r="M715" s="180">
        <f>SUM(M668:M713)</f>
        <v>112350276</v>
      </c>
      <c r="N715" s="198" t="s">
        <v>742</v>
      </c>
    </row>
    <row r="716" spans="1:83" ht="12.6" customHeight="1" x14ac:dyDescent="0.25">
      <c r="C716" s="180">
        <f>CE71</f>
        <v>211160142.6567148</v>
      </c>
      <c r="D716" s="180">
        <f>D615</f>
        <v>36517429.820000008</v>
      </c>
      <c r="E716" s="180">
        <f>E623</f>
        <v>69348568.229535714</v>
      </c>
      <c r="F716" s="180">
        <f>F624</f>
        <v>1833275.4458367536</v>
      </c>
      <c r="G716" s="180">
        <f>G625</f>
        <v>5155649.639738569</v>
      </c>
      <c r="H716" s="180">
        <f>H628</f>
        <v>522417.93441592675</v>
      </c>
      <c r="I716" s="180">
        <f>I629</f>
        <v>4798234.374966016</v>
      </c>
      <c r="J716" s="180">
        <f>J630</f>
        <v>1323036.7236940945</v>
      </c>
      <c r="K716" s="180">
        <f>K644</f>
        <v>8180941.2776710941</v>
      </c>
      <c r="L716" s="180">
        <f>L647</f>
        <v>1382651.2599369432</v>
      </c>
      <c r="M716" s="180">
        <f>C648</f>
        <v>112350275.18671475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210*2017*A</v>
      </c>
      <c r="B722" s="276">
        <f>ROUND(C165,0)</f>
        <v>4254276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191123</v>
      </c>
      <c r="I722" s="276">
        <f>ROUND(C175,0)</f>
        <v>2391616</v>
      </c>
      <c r="J722" s="276">
        <f>ROUND(C176,0)</f>
        <v>472912</v>
      </c>
      <c r="K722" s="276">
        <f>ROUND(C179,0)</f>
        <v>0</v>
      </c>
      <c r="L722" s="276">
        <f>ROUND(C180,0)</f>
        <v>163567</v>
      </c>
      <c r="M722" s="276">
        <f>ROUND(C183,0)</f>
        <v>68499</v>
      </c>
      <c r="N722" s="276">
        <f>ROUND(C184,0)</f>
        <v>6449181</v>
      </c>
      <c r="O722" s="276">
        <f>ROUND(C185,0)</f>
        <v>0</v>
      </c>
      <c r="P722" s="276">
        <f>ROUND(C188,0)</f>
        <v>0</v>
      </c>
      <c r="Q722" s="276">
        <f>ROUND(C189,0)</f>
        <v>14971950</v>
      </c>
      <c r="R722" s="276">
        <f>ROUND(B195,0)</f>
        <v>46315058</v>
      </c>
      <c r="S722" s="276">
        <f>ROUND(C195,0)</f>
        <v>0</v>
      </c>
      <c r="T722" s="276">
        <f>ROUND(D195,0)</f>
        <v>0</v>
      </c>
      <c r="U722" s="276">
        <f>ROUND(B196,0)</f>
        <v>2123130</v>
      </c>
      <c r="V722" s="276">
        <f>ROUND(C196,0)</f>
        <v>0</v>
      </c>
      <c r="W722" s="276">
        <f>ROUND(D196,0)</f>
        <v>0</v>
      </c>
      <c r="X722" s="276">
        <f>ROUND(B197,0)</f>
        <v>290379758</v>
      </c>
      <c r="Y722" s="276">
        <f>ROUND(C197,0)</f>
        <v>81427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618892</v>
      </c>
      <c r="AE722" s="276">
        <f>ROUND(C199,0)</f>
        <v>0</v>
      </c>
      <c r="AF722" s="276">
        <f>ROUND(D199,0)</f>
        <v>0</v>
      </c>
      <c r="AG722" s="276">
        <f>ROUND(B200,0)</f>
        <v>90561875</v>
      </c>
      <c r="AH722" s="276">
        <f>ROUND(C200,0)</f>
        <v>716129</v>
      </c>
      <c r="AI722" s="276">
        <f>ROUND(D200,0)</f>
        <v>0</v>
      </c>
      <c r="AJ722" s="276">
        <f>ROUND(B201,0)</f>
        <v>195333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40104</v>
      </c>
      <c r="AQ722" s="276">
        <f>ROUND(C203,0)</f>
        <v>2244099</v>
      </c>
      <c r="AR722" s="276">
        <f>ROUND(D203,0)</f>
        <v>0</v>
      </c>
      <c r="AS722" s="276"/>
      <c r="AT722" s="276"/>
      <c r="AU722" s="276"/>
      <c r="AV722" s="276">
        <f>ROUND(B209,0)</f>
        <v>61925</v>
      </c>
      <c r="AW722" s="276">
        <f>ROUND(C209,0)</f>
        <v>106156</v>
      </c>
      <c r="AX722" s="276">
        <f>ROUND(D209,0)</f>
        <v>0</v>
      </c>
      <c r="AY722" s="276">
        <f>ROUND(B210,0)</f>
        <v>50304016</v>
      </c>
      <c r="AZ722" s="276">
        <f>ROUND(C210,0)</f>
        <v>10513486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208140</v>
      </c>
      <c r="BF722" s="276">
        <f>ROUND(C212,0)</f>
        <v>50618</v>
      </c>
      <c r="BG722" s="276">
        <f>ROUND(D212,0)</f>
        <v>0</v>
      </c>
      <c r="BH722" s="276">
        <f>ROUND(B213,0)</f>
        <v>69631218</v>
      </c>
      <c r="BI722" s="276">
        <f>ROUND(C213,0)</f>
        <v>5667281</v>
      </c>
      <c r="BJ722" s="276">
        <f>ROUND(D213,0)</f>
        <v>-25375</v>
      </c>
      <c r="BK722" s="276">
        <f>ROUND(B214,0)</f>
        <v>182443</v>
      </c>
      <c r="BL722" s="276">
        <f>ROUND(C214,0)</f>
        <v>12890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180560083</v>
      </c>
      <c r="BU722" s="276">
        <f>ROUND(C224,0)</f>
        <v>53825249</v>
      </c>
      <c r="BV722" s="276">
        <f>ROUND(C225,0)</f>
        <v>204</v>
      </c>
      <c r="BW722" s="276">
        <f>ROUND(C226,0)</f>
        <v>-237124</v>
      </c>
      <c r="BX722" s="276">
        <f>ROUND(C227,0)</f>
        <v>180409520</v>
      </c>
      <c r="BY722" s="276">
        <f>ROUND(C228,0)</f>
        <v>18923111</v>
      </c>
      <c r="BZ722" s="276">
        <f>ROUND(C231,0)</f>
        <v>347</v>
      </c>
      <c r="CA722" s="276">
        <f>ROUND(C233,0)</f>
        <v>4076449</v>
      </c>
      <c r="CB722" s="276">
        <f>ROUND(C234,0)</f>
        <v>2581965</v>
      </c>
      <c r="CC722" s="276">
        <f>ROUND(C238+C239,0)</f>
        <v>0</v>
      </c>
      <c r="CD722" s="276">
        <f>D221</f>
        <v>5322025.3499999996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210*2017*A</v>
      </c>
      <c r="B726" s="276">
        <f>ROUND(C111,0)</f>
        <v>7601</v>
      </c>
      <c r="C726" s="276">
        <f>ROUND(C112,0)</f>
        <v>0</v>
      </c>
      <c r="D726" s="276">
        <f>ROUND(C113,0)</f>
        <v>0</v>
      </c>
      <c r="E726" s="276">
        <f>ROUND(C114,0)</f>
        <v>1627</v>
      </c>
      <c r="F726" s="276">
        <f>ROUND(D111,0)</f>
        <v>22477</v>
      </c>
      <c r="G726" s="276">
        <f>ROUND(D112,0)</f>
        <v>0</v>
      </c>
      <c r="H726" s="276">
        <f>ROUND(D113,0)</f>
        <v>0</v>
      </c>
      <c r="I726" s="276">
        <f>ROUND(D114,0)</f>
        <v>2499</v>
      </c>
      <c r="J726" s="276">
        <f>ROUND(C116,0)</f>
        <v>6</v>
      </c>
      <c r="K726" s="276">
        <f>ROUND(C117,0)</f>
        <v>13</v>
      </c>
      <c r="L726" s="276">
        <f>ROUND(C118,0)</f>
        <v>80</v>
      </c>
      <c r="M726" s="276">
        <f>ROUND(C119,0)</f>
        <v>0</v>
      </c>
      <c r="N726" s="276">
        <f>ROUND(C120,0)</f>
        <v>45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144</v>
      </c>
      <c r="W726" s="276">
        <f>ROUND(C129,0)</f>
        <v>21</v>
      </c>
      <c r="X726" s="276">
        <f>ROUND(B138,0)</f>
        <v>3078</v>
      </c>
      <c r="Y726" s="276">
        <f>ROUND(B139,0)</f>
        <v>10370</v>
      </c>
      <c r="Z726" s="276">
        <f>ROUND(B140,0)</f>
        <v>33718</v>
      </c>
      <c r="AA726" s="276">
        <f>ROUND(B141,0)</f>
        <v>139482690</v>
      </c>
      <c r="AB726" s="276">
        <f>ROUND(B142,0)</f>
        <v>93790286</v>
      </c>
      <c r="AC726" s="276">
        <f>ROUND(C138,0)</f>
        <v>929</v>
      </c>
      <c r="AD726" s="276">
        <f>ROUND(C139,0)</f>
        <v>2746</v>
      </c>
      <c r="AE726" s="276">
        <f>ROUND(C140,0)</f>
        <v>13929</v>
      </c>
      <c r="AF726" s="276">
        <f>ROUND(C141,0)</f>
        <v>31217583</v>
      </c>
      <c r="AG726" s="276">
        <f>ROUND(C142,0)</f>
        <v>38743618</v>
      </c>
      <c r="AH726" s="276">
        <f>ROUND(D138,0)</f>
        <v>3594</v>
      </c>
      <c r="AI726" s="276">
        <f>ROUND(D139,0)</f>
        <v>9361</v>
      </c>
      <c r="AJ726" s="276">
        <f>ROUND(D140,0)</f>
        <v>71502</v>
      </c>
      <c r="AK726" s="276">
        <f>ROUND(D141,0)</f>
        <v>150814643</v>
      </c>
      <c r="AL726" s="276">
        <f>ROUND(D142,0)</f>
        <v>198887761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210*2017*A</v>
      </c>
      <c r="B730" s="276">
        <f>ROUND(C250,0)</f>
        <v>13592</v>
      </c>
      <c r="C730" s="276">
        <f>ROUND(C251,0)</f>
        <v>0</v>
      </c>
      <c r="D730" s="276">
        <f>ROUND(C252,0)</f>
        <v>78687067</v>
      </c>
      <c r="E730" s="276">
        <f>ROUND(C253,0)</f>
        <v>52723320</v>
      </c>
      <c r="F730" s="276">
        <f>ROUND(C254,0)</f>
        <v>0</v>
      </c>
      <c r="G730" s="276">
        <f>ROUND(C255,0)</f>
        <v>96388319</v>
      </c>
      <c r="H730" s="276">
        <f>ROUND(C256,0)</f>
        <v>0</v>
      </c>
      <c r="I730" s="276">
        <f>ROUND(C257,0)</f>
        <v>5626987</v>
      </c>
      <c r="J730" s="276">
        <f>ROUND(C258,0)</f>
        <v>896202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46315058</v>
      </c>
      <c r="P730" s="276">
        <f>ROUND(C268,0)</f>
        <v>2123130</v>
      </c>
      <c r="Q730" s="276">
        <f>ROUND(C269,0)</f>
        <v>290461186</v>
      </c>
      <c r="R730" s="276">
        <f>ROUND(C270,0)</f>
        <v>0</v>
      </c>
      <c r="S730" s="276">
        <f>ROUND(C271,0)</f>
        <v>618892</v>
      </c>
      <c r="T730" s="276">
        <f>ROUND(C272,0)</f>
        <v>91473337</v>
      </c>
      <c r="U730" s="276">
        <f>ROUND(C273,0)</f>
        <v>0</v>
      </c>
      <c r="V730" s="276">
        <f>ROUND(C274,0)</f>
        <v>2284203</v>
      </c>
      <c r="W730" s="276">
        <f>ROUND(C275,0)</f>
        <v>0</v>
      </c>
      <c r="X730" s="276">
        <f>ROUND(C276,0)</f>
        <v>136763549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627940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2906899</v>
      </c>
      <c r="AI730" s="276">
        <f>ROUND(C306,0)</f>
        <v>4565717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2219863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36434001</v>
      </c>
      <c r="AX730" s="276">
        <f>ROUND(C325,0)</f>
        <v>0</v>
      </c>
      <c r="AY730" s="276">
        <f>ROUND(C326,0)</f>
        <v>260504382</v>
      </c>
      <c r="AZ730" s="276">
        <f>ROUND(C327,0)</f>
        <v>669859</v>
      </c>
      <c r="BA730" s="276">
        <f>ROUND(C328,0)</f>
        <v>0</v>
      </c>
      <c r="BB730" s="276">
        <f>ROUND(C332,0)</f>
        <v>118728324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664.38</v>
      </c>
      <c r="BJ730" s="276">
        <f>ROUND(C359,0)</f>
        <v>321514916</v>
      </c>
      <c r="BK730" s="276">
        <f>ROUND(C360,0)</f>
        <v>331421665</v>
      </c>
      <c r="BL730" s="276">
        <f>ROUND(C364,0)</f>
        <v>433481043</v>
      </c>
      <c r="BM730" s="276">
        <f>ROUND(C365,0)</f>
        <v>6658414</v>
      </c>
      <c r="BN730" s="276">
        <f>ROUND(C366,0)</f>
        <v>0</v>
      </c>
      <c r="BO730" s="276">
        <f>ROUND(C370,0)</f>
        <v>8954324</v>
      </c>
      <c r="BP730" s="276">
        <f>ROUND(C371,0)</f>
        <v>0</v>
      </c>
      <c r="BQ730" s="276">
        <f>ROUND(C378,0)</f>
        <v>58399720</v>
      </c>
      <c r="BR730" s="276">
        <f>ROUND(C379,0)</f>
        <v>4445399</v>
      </c>
      <c r="BS730" s="276">
        <f>ROUND(C380,0)</f>
        <v>3997917</v>
      </c>
      <c r="BT730" s="276">
        <f>ROUND(C381,0)</f>
        <v>30745271</v>
      </c>
      <c r="BU730" s="276">
        <f>ROUND(C382,0)</f>
        <v>1830046</v>
      </c>
      <c r="BV730" s="276">
        <f>ROUND(C383,0)</f>
        <v>14315585</v>
      </c>
      <c r="BW730" s="276">
        <f>ROUND(C384,0)</f>
        <v>16350431</v>
      </c>
      <c r="BX730" s="276">
        <f>ROUND(C385,0)</f>
        <v>2864528</v>
      </c>
      <c r="BY730" s="276">
        <f>ROUND(C386,0)</f>
        <v>163567</v>
      </c>
      <c r="BZ730" s="276">
        <f>ROUND(C387,0)</f>
        <v>6517681</v>
      </c>
      <c r="CA730" s="276">
        <f>ROUND(C388,0)</f>
        <v>14971950</v>
      </c>
      <c r="CB730" s="276">
        <f>C363</f>
        <v>5322025.3499999996</v>
      </c>
      <c r="CC730" s="276">
        <f>ROUND(C389,0)</f>
        <v>65512375</v>
      </c>
      <c r="CD730" s="276">
        <f>ROUND(C392,0)</f>
        <v>207064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210*2017*6010*A</v>
      </c>
      <c r="B734" s="276">
        <f>ROUND(C59,0)</f>
        <v>4911</v>
      </c>
      <c r="C734" s="276">
        <f>ROUND(C60,2)</f>
        <v>55.91</v>
      </c>
      <c r="D734" s="276">
        <f>ROUND(C61,0)</f>
        <v>5480495</v>
      </c>
      <c r="E734" s="276">
        <f>ROUND(C62,0)</f>
        <v>417176</v>
      </c>
      <c r="F734" s="276">
        <f>ROUND(C63,0)</f>
        <v>228315</v>
      </c>
      <c r="G734" s="276">
        <f>ROUND(C64,0)</f>
        <v>117744</v>
      </c>
      <c r="H734" s="276">
        <f>ROUND(C65,0)</f>
        <v>855</v>
      </c>
      <c r="I734" s="276">
        <f>ROUND(C66,0)</f>
        <v>30857</v>
      </c>
      <c r="J734" s="276">
        <f>ROUND(C67,0)</f>
        <v>269328</v>
      </c>
      <c r="K734" s="276">
        <f>ROUND(C68,0)</f>
        <v>6541</v>
      </c>
      <c r="L734" s="276">
        <f>ROUND(C69,0)</f>
        <v>15831</v>
      </c>
      <c r="M734" s="276">
        <f>ROUND(C70,0)</f>
        <v>0</v>
      </c>
      <c r="N734" s="276">
        <f>ROUND(C75,0)</f>
        <v>24268610</v>
      </c>
      <c r="O734" s="276">
        <f>ROUND(C73,0)</f>
        <v>23298108</v>
      </c>
      <c r="P734" s="276">
        <f>IF(C76&gt;0,ROUND(C76,0),0)</f>
        <v>11154</v>
      </c>
      <c r="Q734" s="276">
        <f>IF(C77&gt;0,ROUND(C77,0),0)</f>
        <v>21491</v>
      </c>
      <c r="R734" s="276">
        <f>IF(C78&gt;0,ROUND(C78,0),0)</f>
        <v>1187</v>
      </c>
      <c r="S734" s="276">
        <f>IF(C79&gt;0,ROUND(C79,0),0)</f>
        <v>2026</v>
      </c>
      <c r="T734" s="276">
        <f>IF(C80&gt;0,ROUND(C80,2),0)</f>
        <v>33.65</v>
      </c>
      <c r="U734" s="276"/>
      <c r="V734" s="276"/>
      <c r="W734" s="276"/>
      <c r="X734" s="276"/>
      <c r="Y734" s="276">
        <f>IF(M668&lt;&gt;0,ROUND(M668,0),0)</f>
        <v>7695832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210*2017*6030*A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210*2017*6070*A</v>
      </c>
      <c r="B736" s="276">
        <f>ROUND(E59,0)</f>
        <v>17566</v>
      </c>
      <c r="C736" s="278">
        <f>ROUND(E60,2)</f>
        <v>131.36000000000001</v>
      </c>
      <c r="D736" s="276">
        <f>ROUND(E61,0)</f>
        <v>10763479</v>
      </c>
      <c r="E736" s="276">
        <f>ROUND(E62,0)</f>
        <v>819318</v>
      </c>
      <c r="F736" s="276">
        <f>ROUND(E63,0)</f>
        <v>67174</v>
      </c>
      <c r="G736" s="276">
        <f>ROUND(E64,0)</f>
        <v>887019</v>
      </c>
      <c r="H736" s="276">
        <f>ROUND(E65,0)</f>
        <v>3746</v>
      </c>
      <c r="I736" s="276">
        <f>ROUND(E66,0)</f>
        <v>286170</v>
      </c>
      <c r="J736" s="276">
        <f>ROUND(E67,0)</f>
        <v>1593725</v>
      </c>
      <c r="K736" s="276">
        <f>ROUND(E68,0)</f>
        <v>375</v>
      </c>
      <c r="L736" s="276">
        <f>ROUND(E69,0)</f>
        <v>31318</v>
      </c>
      <c r="M736" s="276">
        <f>ROUND(E70,0)</f>
        <v>14910</v>
      </c>
      <c r="N736" s="276">
        <f>ROUND(E75,0)</f>
        <v>51084609</v>
      </c>
      <c r="O736" s="276">
        <f>ROUND(E73,0)</f>
        <v>49052537</v>
      </c>
      <c r="P736" s="276">
        <f>IF(E76&gt;0,ROUND(E76,0),0)</f>
        <v>66005</v>
      </c>
      <c r="Q736" s="276">
        <f>IF(E77&gt;0,ROUND(E77,0),0)</f>
        <v>70935</v>
      </c>
      <c r="R736" s="276">
        <f>IF(E78&gt;0,ROUND(E78,0),0)</f>
        <v>7025</v>
      </c>
      <c r="S736" s="276">
        <f>IF(E79&gt;0,ROUND(E79,0),0)</f>
        <v>6688</v>
      </c>
      <c r="T736" s="278">
        <f>IF(E80&gt;0,ROUND(E80,2),0)</f>
        <v>79.150000000000006</v>
      </c>
      <c r="U736" s="276"/>
      <c r="V736" s="277"/>
      <c r="W736" s="276"/>
      <c r="X736" s="276"/>
      <c r="Y736" s="276">
        <f t="shared" si="21"/>
        <v>27620621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210*2017*6100*A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210*2017*6120*A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210*2017*6140*A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210*2017*6150*A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210*2017*6170*A</v>
      </c>
      <c r="B741" s="276">
        <f>ROUND(J59,0)</f>
        <v>2499</v>
      </c>
      <c r="C741" s="278">
        <f>ROUND(J60,2)</f>
        <v>11.47</v>
      </c>
      <c r="D741" s="276">
        <f>ROUND(J61,0)</f>
        <v>1312675</v>
      </c>
      <c r="E741" s="276">
        <f>ROUND(J62,0)</f>
        <v>99921</v>
      </c>
      <c r="F741" s="276">
        <f>ROUND(J63,0)</f>
        <v>517500</v>
      </c>
      <c r="G741" s="276">
        <f>ROUND(J64,0)</f>
        <v>85750</v>
      </c>
      <c r="H741" s="276">
        <f>ROUND(J65,0)</f>
        <v>600</v>
      </c>
      <c r="I741" s="276">
        <f>ROUND(J66,0)</f>
        <v>3993</v>
      </c>
      <c r="J741" s="276">
        <f>ROUND(J67,0)</f>
        <v>156258</v>
      </c>
      <c r="K741" s="276">
        <f>ROUND(J68,0)</f>
        <v>0</v>
      </c>
      <c r="L741" s="276">
        <f>ROUND(J69,0)</f>
        <v>3222</v>
      </c>
      <c r="M741" s="276">
        <f>ROUND(J70,0)</f>
        <v>0</v>
      </c>
      <c r="N741" s="276">
        <f>ROUND(J75,0)</f>
        <v>11124335</v>
      </c>
      <c r="O741" s="276">
        <f>ROUND(J73,0)</f>
        <v>11124335</v>
      </c>
      <c r="P741" s="276">
        <f>IF(J76&gt;0,ROUND(J76,0),0)</f>
        <v>6471</v>
      </c>
      <c r="Q741" s="276">
        <f>IF(J77&gt;0,ROUND(J77,0),0)</f>
        <v>0</v>
      </c>
      <c r="R741" s="276">
        <f>IF(J78&gt;0,ROUND(J78,0),0)</f>
        <v>689</v>
      </c>
      <c r="S741" s="276">
        <f>IF(J79&gt;0,ROUND(J79,0),0)</f>
        <v>0</v>
      </c>
      <c r="T741" s="278">
        <f>IF(J80&gt;0,ROUND(J80,2),0)</f>
        <v>9.57</v>
      </c>
      <c r="U741" s="276"/>
      <c r="V741" s="277"/>
      <c r="W741" s="276"/>
      <c r="X741" s="276"/>
      <c r="Y741" s="276">
        <f t="shared" si="21"/>
        <v>2680346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210*2017*6200*A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210*2017*6210*A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210*2017*6330*A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210*2017*6400*A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210*2017*7010*A</v>
      </c>
      <c r="B746" s="276">
        <f>ROUND(O59,0)</f>
        <v>1627</v>
      </c>
      <c r="C746" s="278">
        <f>ROUND(O60,2)</f>
        <v>36.479999999999997</v>
      </c>
      <c r="D746" s="276">
        <f>ROUND(O61,0)</f>
        <v>3729115</v>
      </c>
      <c r="E746" s="276">
        <f>ROUND(O62,0)</f>
        <v>283861</v>
      </c>
      <c r="F746" s="276">
        <f>ROUND(O63,0)</f>
        <v>1637057</v>
      </c>
      <c r="G746" s="276">
        <f>ROUND(O64,0)</f>
        <v>460775</v>
      </c>
      <c r="H746" s="276">
        <f>ROUND(O65,0)</f>
        <v>0</v>
      </c>
      <c r="I746" s="276">
        <f>ROUND(O66,0)</f>
        <v>6257</v>
      </c>
      <c r="J746" s="276">
        <f>ROUND(O67,0)</f>
        <v>332601</v>
      </c>
      <c r="K746" s="276">
        <f>ROUND(O68,0)</f>
        <v>0</v>
      </c>
      <c r="L746" s="276">
        <f>ROUND(O69,0)</f>
        <v>13196</v>
      </c>
      <c r="M746" s="276">
        <f>ROUND(O70,0)</f>
        <v>2347</v>
      </c>
      <c r="N746" s="276">
        <f>ROUND(O75,0)</f>
        <v>19369117</v>
      </c>
      <c r="O746" s="276">
        <f>ROUND(O73,0)</f>
        <v>18691678</v>
      </c>
      <c r="P746" s="276">
        <f>IF(O76&gt;0,ROUND(O76,0),0)</f>
        <v>13775</v>
      </c>
      <c r="Q746" s="276">
        <f>IF(O77&gt;0,ROUND(O77,0),0)</f>
        <v>0</v>
      </c>
      <c r="R746" s="276">
        <f>IF(O78&gt;0,ROUND(O78,0),0)</f>
        <v>1466</v>
      </c>
      <c r="S746" s="276">
        <f>IF(O79&gt;0,ROUND(O79,0),0)</f>
        <v>0</v>
      </c>
      <c r="T746" s="278">
        <f>IF(O80&gt;0,ROUND(O80,2),0)</f>
        <v>24.3</v>
      </c>
      <c r="U746" s="276"/>
      <c r="V746" s="277"/>
      <c r="W746" s="276"/>
      <c r="X746" s="276"/>
      <c r="Y746" s="276">
        <f t="shared" si="21"/>
        <v>6592400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210*2017*7020*A</v>
      </c>
      <c r="B747" s="276">
        <f>ROUND(P59,0)</f>
        <v>0</v>
      </c>
      <c r="C747" s="278">
        <f>ROUND(P60,2)</f>
        <v>65.08</v>
      </c>
      <c r="D747" s="276">
        <f>ROUND(P61,0)</f>
        <v>5903423</v>
      </c>
      <c r="E747" s="276">
        <f>ROUND(P62,0)</f>
        <v>449370</v>
      </c>
      <c r="F747" s="276">
        <f>ROUND(P63,0)</f>
        <v>58900</v>
      </c>
      <c r="G747" s="276">
        <f>ROUND(P64,0)</f>
        <v>8381586</v>
      </c>
      <c r="H747" s="276">
        <f>ROUND(P65,0)</f>
        <v>168</v>
      </c>
      <c r="I747" s="276">
        <f>ROUND(P66,0)</f>
        <v>658382</v>
      </c>
      <c r="J747" s="276">
        <f>ROUND(P67,0)</f>
        <v>795160</v>
      </c>
      <c r="K747" s="276">
        <f>ROUND(P68,0)</f>
        <v>77701</v>
      </c>
      <c r="L747" s="276">
        <f>ROUND(P69,0)</f>
        <v>33200</v>
      </c>
      <c r="M747" s="276">
        <f>ROUND(P70,0)</f>
        <v>2053</v>
      </c>
      <c r="N747" s="276">
        <f>ROUND(P75,0)</f>
        <v>151192595</v>
      </c>
      <c r="O747" s="276">
        <f>ROUND(P73,0)</f>
        <v>58115808</v>
      </c>
      <c r="P747" s="276">
        <f>IF(P76&gt;0,ROUND(P76,0),0)</f>
        <v>32932</v>
      </c>
      <c r="Q747" s="276">
        <f>IF(P77&gt;0,ROUND(P77,0),0)</f>
        <v>0</v>
      </c>
      <c r="R747" s="276">
        <f>IF(P78&gt;0,ROUND(P78,0),0)</f>
        <v>3505</v>
      </c>
      <c r="S747" s="276">
        <f>IF(P79&gt;0,ROUND(P79,0),0)</f>
        <v>0</v>
      </c>
      <c r="T747" s="278">
        <f>IF(P80&gt;0,ROUND(P80,2),0)</f>
        <v>35.94</v>
      </c>
      <c r="U747" s="276"/>
      <c r="V747" s="277"/>
      <c r="W747" s="276"/>
      <c r="X747" s="276"/>
      <c r="Y747" s="276">
        <f t="shared" si="21"/>
        <v>17813529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210*2017*7030*A</v>
      </c>
      <c r="B748" s="276">
        <f>ROUND(Q59,0)</f>
        <v>0</v>
      </c>
      <c r="C748" s="278">
        <f>ROUND(Q60,2)</f>
        <v>22.23</v>
      </c>
      <c r="D748" s="276">
        <f>ROUND(Q61,0)</f>
        <v>2598892</v>
      </c>
      <c r="E748" s="276">
        <f>ROUND(Q62,0)</f>
        <v>197828</v>
      </c>
      <c r="F748" s="276">
        <f>ROUND(Q63,0)</f>
        <v>0</v>
      </c>
      <c r="G748" s="276">
        <f>ROUND(Q64,0)</f>
        <v>71982</v>
      </c>
      <c r="H748" s="276">
        <f>ROUND(Q65,0)</f>
        <v>0</v>
      </c>
      <c r="I748" s="276">
        <f>ROUND(Q66,0)</f>
        <v>879</v>
      </c>
      <c r="J748" s="276">
        <f>ROUND(Q67,0)</f>
        <v>393400</v>
      </c>
      <c r="K748" s="276">
        <f>ROUND(Q68,0)</f>
        <v>0</v>
      </c>
      <c r="L748" s="276">
        <f>ROUND(Q69,0)</f>
        <v>4616</v>
      </c>
      <c r="M748" s="276">
        <f>ROUND(Q70,0)</f>
        <v>0</v>
      </c>
      <c r="N748" s="276">
        <f>ROUND(Q75,0)</f>
        <v>12964286</v>
      </c>
      <c r="O748" s="276">
        <f>ROUND(Q73,0)</f>
        <v>4988099</v>
      </c>
      <c r="P748" s="276">
        <f>IF(Q76&gt;0,ROUND(Q76,0),0)</f>
        <v>16293</v>
      </c>
      <c r="Q748" s="276">
        <f>IF(Q77&gt;0,ROUND(Q77,0),0)</f>
        <v>0</v>
      </c>
      <c r="R748" s="276">
        <f>IF(Q78&gt;0,ROUND(Q78,0),0)</f>
        <v>1734</v>
      </c>
      <c r="S748" s="276">
        <f>IF(Q79&gt;0,ROUND(Q79,0),0)</f>
        <v>0</v>
      </c>
      <c r="T748" s="278">
        <f>IF(Q80&gt;0,ROUND(Q80,2),0)</f>
        <v>16.09</v>
      </c>
      <c r="U748" s="276"/>
      <c r="V748" s="277"/>
      <c r="W748" s="276"/>
      <c r="X748" s="276"/>
      <c r="Y748" s="276">
        <f t="shared" si="21"/>
        <v>5411782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210*2017*7040*A</v>
      </c>
      <c r="B749" s="276">
        <f>ROUND(R59,0)</f>
        <v>0</v>
      </c>
      <c r="C749" s="278">
        <f>ROUND(R60,2)</f>
        <v>3.8</v>
      </c>
      <c r="D749" s="276">
        <f>ROUND(R61,0)</f>
        <v>322521</v>
      </c>
      <c r="E749" s="276">
        <f>ROUND(R62,0)</f>
        <v>24550</v>
      </c>
      <c r="F749" s="276">
        <f>ROUND(R63,0)</f>
        <v>0</v>
      </c>
      <c r="G749" s="276">
        <f>ROUND(R64,0)</f>
        <v>328731</v>
      </c>
      <c r="H749" s="276">
        <f>ROUND(R65,0)</f>
        <v>0</v>
      </c>
      <c r="I749" s="276">
        <f>ROUND(R66,0)</f>
        <v>995</v>
      </c>
      <c r="J749" s="276">
        <f>ROUND(R67,0)</f>
        <v>0</v>
      </c>
      <c r="K749" s="276">
        <f>ROUND(R68,0)</f>
        <v>0</v>
      </c>
      <c r="L749" s="276">
        <f>ROUND(R69,0)</f>
        <v>434</v>
      </c>
      <c r="M749" s="276">
        <f>ROUND(R70,0)</f>
        <v>0</v>
      </c>
      <c r="N749" s="276">
        <f>ROUND(R75,0)</f>
        <v>36647026</v>
      </c>
      <c r="O749" s="276">
        <f>ROUND(R73,0)</f>
        <v>16100603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813785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210*2017*7050*A</v>
      </c>
      <c r="B750" s="276"/>
      <c r="C750" s="278">
        <f>ROUND(S60,2)</f>
        <v>14.81</v>
      </c>
      <c r="D750" s="276">
        <f>ROUND(S61,0)</f>
        <v>907720</v>
      </c>
      <c r="E750" s="276">
        <f>ROUND(S62,0)</f>
        <v>69096</v>
      </c>
      <c r="F750" s="276">
        <f>ROUND(S63,0)</f>
        <v>18480</v>
      </c>
      <c r="G750" s="276">
        <f>ROUND(S64,0)</f>
        <v>8538195</v>
      </c>
      <c r="H750" s="276">
        <f>ROUND(S65,0)</f>
        <v>100</v>
      </c>
      <c r="I750" s="276">
        <f>ROUND(S66,0)</f>
        <v>328876</v>
      </c>
      <c r="J750" s="276">
        <f>ROUND(S67,0)</f>
        <v>224859</v>
      </c>
      <c r="K750" s="276">
        <f>ROUND(S68,0)</f>
        <v>12951</v>
      </c>
      <c r="L750" s="276">
        <f>ROUND(S69,0)</f>
        <v>108</v>
      </c>
      <c r="M750" s="276">
        <f>ROUND(S70,0)</f>
        <v>0</v>
      </c>
      <c r="N750" s="276">
        <f>ROUND(S75,0)</f>
        <v>42394395</v>
      </c>
      <c r="O750" s="276">
        <f>ROUND(S73,0)</f>
        <v>21994047</v>
      </c>
      <c r="P750" s="276">
        <f>IF(S76&gt;0,ROUND(S76,0),0)</f>
        <v>9313</v>
      </c>
      <c r="Q750" s="276">
        <f>IF(S77&gt;0,ROUND(S77,0),0)</f>
        <v>0</v>
      </c>
      <c r="R750" s="276">
        <f>IF(S78&gt;0,ROUND(S78,0),0)</f>
        <v>991</v>
      </c>
      <c r="S750" s="276">
        <f>IF(S79&gt;0,ROUND(S79,0),0)</f>
        <v>0</v>
      </c>
      <c r="T750" s="278">
        <f>IF(S80&gt;0,ROUND(S80,2),0)</f>
        <v>0.01</v>
      </c>
      <c r="U750" s="276"/>
      <c r="V750" s="277"/>
      <c r="W750" s="276"/>
      <c r="X750" s="276"/>
      <c r="Y750" s="276">
        <f t="shared" si="21"/>
        <v>8023362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210*2017*7060*A</v>
      </c>
      <c r="B751" s="276"/>
      <c r="C751" s="278">
        <f>ROUND(T60,2)</f>
        <v>3.61</v>
      </c>
      <c r="D751" s="276">
        <f>ROUND(T61,0)</f>
        <v>389668</v>
      </c>
      <c r="E751" s="276">
        <f>ROUND(T62,0)</f>
        <v>29662</v>
      </c>
      <c r="F751" s="276">
        <f>ROUND(T63,0)</f>
        <v>0</v>
      </c>
      <c r="G751" s="276">
        <f>ROUND(T64,0)</f>
        <v>105481</v>
      </c>
      <c r="H751" s="276">
        <f>ROUND(T65,0)</f>
        <v>0</v>
      </c>
      <c r="I751" s="276">
        <f>ROUND(T66,0)</f>
        <v>0</v>
      </c>
      <c r="J751" s="276">
        <f>ROUND(T67,0)</f>
        <v>51798</v>
      </c>
      <c r="K751" s="276">
        <f>ROUND(T68,0)</f>
        <v>0</v>
      </c>
      <c r="L751" s="276">
        <f>ROUND(T69,0)</f>
        <v>174</v>
      </c>
      <c r="M751" s="276">
        <f>ROUND(T70,0)</f>
        <v>0</v>
      </c>
      <c r="N751" s="276">
        <f>ROUND(T75,0)</f>
        <v>3207843</v>
      </c>
      <c r="O751" s="276">
        <f>ROUND(T73,0)</f>
        <v>1286674</v>
      </c>
      <c r="P751" s="276">
        <f>IF(T76&gt;0,ROUND(T76,0),0)</f>
        <v>2145</v>
      </c>
      <c r="Q751" s="276">
        <f>IF(T77&gt;0,ROUND(T77,0),0)</f>
        <v>0</v>
      </c>
      <c r="R751" s="276">
        <f>IF(T78&gt;0,ROUND(T78,0),0)</f>
        <v>228</v>
      </c>
      <c r="S751" s="276">
        <f>IF(T79&gt;0,ROUND(T79,0),0)</f>
        <v>0</v>
      </c>
      <c r="T751" s="278">
        <f>IF(T80&gt;0,ROUND(T80,2),0)</f>
        <v>3.48</v>
      </c>
      <c r="U751" s="276"/>
      <c r="V751" s="277"/>
      <c r="W751" s="276"/>
      <c r="X751" s="276"/>
      <c r="Y751" s="276">
        <f t="shared" si="21"/>
        <v>817525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210*2017*7070*A</v>
      </c>
      <c r="B752" s="276">
        <f>ROUND(U59,0)</f>
        <v>0</v>
      </c>
      <c r="C752" s="278">
        <f>ROUND(U60,2)</f>
        <v>2.48</v>
      </c>
      <c r="D752" s="276">
        <f>ROUND(U61,0)</f>
        <v>254405</v>
      </c>
      <c r="E752" s="276">
        <f>ROUND(U62,0)</f>
        <v>19365</v>
      </c>
      <c r="F752" s="276">
        <f>ROUND(U63,0)</f>
        <v>615747</v>
      </c>
      <c r="G752" s="276">
        <f>ROUND(U64,0)</f>
        <v>1016150</v>
      </c>
      <c r="H752" s="276">
        <f>ROUND(U65,0)</f>
        <v>300</v>
      </c>
      <c r="I752" s="276">
        <f>ROUND(U66,0)</f>
        <v>3979876</v>
      </c>
      <c r="J752" s="276">
        <f>ROUND(U67,0)</f>
        <v>0</v>
      </c>
      <c r="K752" s="276">
        <f>ROUND(U68,0)</f>
        <v>0</v>
      </c>
      <c r="L752" s="276">
        <f>ROUND(U69,0)</f>
        <v>3555</v>
      </c>
      <c r="M752" s="276">
        <f>ROUND(U70,0)</f>
        <v>0</v>
      </c>
      <c r="N752" s="276">
        <f>ROUND(U75,0)</f>
        <v>32058294</v>
      </c>
      <c r="O752" s="276">
        <f>ROUND(U73,0)</f>
        <v>19765517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3345881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210*2017*7110*A</v>
      </c>
      <c r="B753" s="276">
        <f>ROUND(V59,0)</f>
        <v>0</v>
      </c>
      <c r="C753" s="278">
        <f>ROUND(V60,2)</f>
        <v>20</v>
      </c>
      <c r="D753" s="276">
        <f>ROUND(V61,0)</f>
        <v>2086493</v>
      </c>
      <c r="E753" s="276">
        <f>ROUND(V62,0)</f>
        <v>158824</v>
      </c>
      <c r="F753" s="276">
        <f>ROUND(V63,0)</f>
        <v>99274</v>
      </c>
      <c r="G753" s="276">
        <f>ROUND(V64,0)</f>
        <v>1154535</v>
      </c>
      <c r="H753" s="276">
        <f>ROUND(V65,0)</f>
        <v>0</v>
      </c>
      <c r="I753" s="276">
        <f>ROUND(V66,0)</f>
        <v>697560</v>
      </c>
      <c r="J753" s="276">
        <f>ROUND(V67,0)</f>
        <v>0</v>
      </c>
      <c r="K753" s="276">
        <f>ROUND(V68,0)</f>
        <v>11438</v>
      </c>
      <c r="L753" s="276">
        <f>ROUND(V69,0)</f>
        <v>4589</v>
      </c>
      <c r="M753" s="276">
        <f>ROUND(V70,0)</f>
        <v>-3272</v>
      </c>
      <c r="N753" s="276">
        <f>ROUND(V75,0)</f>
        <v>43178864</v>
      </c>
      <c r="O753" s="276">
        <f>ROUND(V73,0)</f>
        <v>23939573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3.51</v>
      </c>
      <c r="U753" s="276"/>
      <c r="V753" s="277"/>
      <c r="W753" s="276"/>
      <c r="X753" s="276"/>
      <c r="Y753" s="276">
        <f t="shared" si="21"/>
        <v>2711677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210*2017*7120*A</v>
      </c>
      <c r="B754" s="276">
        <f>ROUND(W59,0)</f>
        <v>0</v>
      </c>
      <c r="C754" s="278">
        <f>ROUND(W60,2)</f>
        <v>6.49</v>
      </c>
      <c r="D754" s="276">
        <f>ROUND(W61,0)</f>
        <v>778779</v>
      </c>
      <c r="E754" s="276">
        <f>ROUND(W62,0)</f>
        <v>59281</v>
      </c>
      <c r="F754" s="276">
        <f>ROUND(W63,0)</f>
        <v>0</v>
      </c>
      <c r="G754" s="276">
        <f>ROUND(W64,0)</f>
        <v>180873</v>
      </c>
      <c r="H754" s="276">
        <f>ROUND(W65,0)</f>
        <v>0</v>
      </c>
      <c r="I754" s="276">
        <f>ROUND(W66,0)</f>
        <v>207655</v>
      </c>
      <c r="J754" s="276">
        <f>ROUND(W67,0)</f>
        <v>0</v>
      </c>
      <c r="K754" s="276">
        <f>ROUND(W68,0)</f>
        <v>0</v>
      </c>
      <c r="L754" s="276">
        <f>ROUND(W69,0)</f>
        <v>7952</v>
      </c>
      <c r="M754" s="276">
        <f>ROUND(W70,0)</f>
        <v>0</v>
      </c>
      <c r="N754" s="276">
        <f>ROUND(W75,0)</f>
        <v>13354163</v>
      </c>
      <c r="O754" s="276">
        <f>ROUND(W73,0)</f>
        <v>1662056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787860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210*2017*7130*A</v>
      </c>
      <c r="B755" s="276">
        <f>ROUND(X59,0)</f>
        <v>0</v>
      </c>
      <c r="C755" s="278">
        <f>ROUND(X60,2)</f>
        <v>15.85</v>
      </c>
      <c r="D755" s="276">
        <f>ROUND(X61,0)</f>
        <v>1678215</v>
      </c>
      <c r="E755" s="276">
        <f>ROUND(X62,0)</f>
        <v>127746</v>
      </c>
      <c r="F755" s="276">
        <f>ROUND(X63,0)</f>
        <v>0</v>
      </c>
      <c r="G755" s="276">
        <f>ROUND(X64,0)</f>
        <v>373329</v>
      </c>
      <c r="H755" s="276">
        <f>ROUND(X65,0)</f>
        <v>0</v>
      </c>
      <c r="I755" s="276">
        <f>ROUND(X66,0)</f>
        <v>185839</v>
      </c>
      <c r="J755" s="276">
        <f>ROUND(X67,0)</f>
        <v>84328</v>
      </c>
      <c r="K755" s="276">
        <f>ROUND(X68,0)</f>
        <v>0</v>
      </c>
      <c r="L755" s="276">
        <f>ROUND(X69,0)</f>
        <v>241</v>
      </c>
      <c r="M755" s="276">
        <f>ROUND(X70,0)</f>
        <v>0</v>
      </c>
      <c r="N755" s="276">
        <f>ROUND(X75,0)</f>
        <v>21737463</v>
      </c>
      <c r="O755" s="276">
        <f>ROUND(X73,0)</f>
        <v>5073519</v>
      </c>
      <c r="P755" s="276">
        <f>IF(X76&gt;0,ROUND(X76,0),0)</f>
        <v>3492</v>
      </c>
      <c r="Q755" s="276">
        <f>IF(X77&gt;0,ROUND(X77,0),0)</f>
        <v>0</v>
      </c>
      <c r="R755" s="276">
        <f>IF(X78&gt;0,ROUND(X78,0),0)</f>
        <v>372</v>
      </c>
      <c r="S755" s="276">
        <f>IF(X79&gt;0,ROUND(X79,0),0)</f>
        <v>0</v>
      </c>
      <c r="T755" s="278">
        <f>IF(X80&gt;0,ROUND(X80,2),0)</f>
        <v>0.02</v>
      </c>
      <c r="U755" s="276"/>
      <c r="V755" s="277"/>
      <c r="W755" s="276"/>
      <c r="X755" s="276"/>
      <c r="Y755" s="276">
        <f t="shared" si="21"/>
        <v>2264507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210*2017*7140*A</v>
      </c>
      <c r="B756" s="276">
        <f>ROUND(Y59,0)</f>
        <v>0</v>
      </c>
      <c r="C756" s="278">
        <f>ROUND(Y60,2)</f>
        <v>31.5</v>
      </c>
      <c r="D756" s="276">
        <f>ROUND(Y61,0)</f>
        <v>2617332</v>
      </c>
      <c r="E756" s="276">
        <f>ROUND(Y62,0)</f>
        <v>199232</v>
      </c>
      <c r="F756" s="276">
        <f>ROUND(Y63,0)</f>
        <v>105</v>
      </c>
      <c r="G756" s="276">
        <f>ROUND(Y64,0)</f>
        <v>533467</v>
      </c>
      <c r="H756" s="276">
        <f>ROUND(Y65,0)</f>
        <v>0</v>
      </c>
      <c r="I756" s="276">
        <f>ROUND(Y66,0)</f>
        <v>567811</v>
      </c>
      <c r="J756" s="276">
        <f>ROUND(Y67,0)</f>
        <v>302325</v>
      </c>
      <c r="K756" s="276">
        <f>ROUND(Y68,0)</f>
        <v>11438</v>
      </c>
      <c r="L756" s="276">
        <f>ROUND(Y69,0)</f>
        <v>9851</v>
      </c>
      <c r="M756" s="276">
        <f>ROUND(Y70,0)</f>
        <v>13323</v>
      </c>
      <c r="N756" s="276">
        <f>ROUND(Y75,0)</f>
        <v>25755172</v>
      </c>
      <c r="O756" s="276">
        <f>ROUND(Y73,0)</f>
        <v>3998658</v>
      </c>
      <c r="P756" s="276">
        <f>IF(Y76&gt;0,ROUND(Y76,0),0)</f>
        <v>12521</v>
      </c>
      <c r="Q756" s="276">
        <f>IF(Y77&gt;0,ROUND(Y77,0),0)</f>
        <v>0</v>
      </c>
      <c r="R756" s="276">
        <f>IF(Y78&gt;0,ROUND(Y78,0),0)</f>
        <v>1333</v>
      </c>
      <c r="S756" s="276">
        <f>IF(Y79&gt;0,ROUND(Y79,0),0)</f>
        <v>0</v>
      </c>
      <c r="T756" s="278">
        <f>IF(Y80&gt;0,ROUND(Y80,2),0)</f>
        <v>0.01</v>
      </c>
      <c r="U756" s="276"/>
      <c r="V756" s="277"/>
      <c r="W756" s="276"/>
      <c r="X756" s="276"/>
      <c r="Y756" s="276">
        <f t="shared" si="21"/>
        <v>5165627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210*2017*7150*A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210*2017*7160*A</v>
      </c>
      <c r="B758" s="276">
        <f>ROUND(AA59,0)</f>
        <v>0</v>
      </c>
      <c r="C758" s="278">
        <f>ROUND(AA60,2)</f>
        <v>1.27</v>
      </c>
      <c r="D758" s="276">
        <f>ROUND(AA61,0)</f>
        <v>156962</v>
      </c>
      <c r="E758" s="276">
        <f>ROUND(AA62,0)</f>
        <v>11948</v>
      </c>
      <c r="F758" s="276">
        <f>ROUND(AA63,0)</f>
        <v>0</v>
      </c>
      <c r="G758" s="276">
        <f>ROUND(AA64,0)</f>
        <v>108771</v>
      </c>
      <c r="H758" s="276">
        <f>ROUND(AA65,0)</f>
        <v>0</v>
      </c>
      <c r="I758" s="276">
        <f>ROUND(AA66,0)</f>
        <v>19629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3315866</v>
      </c>
      <c r="O758" s="276">
        <f>ROUND(AA73,0)</f>
        <v>379285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194703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210*2017*7170*A</v>
      </c>
      <c r="B759" s="276"/>
      <c r="C759" s="278">
        <f>ROUND(AB60,2)</f>
        <v>17.18</v>
      </c>
      <c r="D759" s="276">
        <f>ROUND(AB61,0)</f>
        <v>1976362</v>
      </c>
      <c r="E759" s="276">
        <f>ROUND(AB62,0)</f>
        <v>150441</v>
      </c>
      <c r="F759" s="276">
        <f>ROUND(AB63,0)</f>
        <v>27534</v>
      </c>
      <c r="G759" s="276">
        <f>ROUND(AB64,0)</f>
        <v>5782367</v>
      </c>
      <c r="H759" s="276">
        <f>ROUND(AB65,0)</f>
        <v>600</v>
      </c>
      <c r="I759" s="276">
        <f>ROUND(AB66,0)</f>
        <v>45247</v>
      </c>
      <c r="J759" s="276">
        <f>ROUND(AB67,0)</f>
        <v>110674</v>
      </c>
      <c r="K759" s="276">
        <f>ROUND(AB68,0)</f>
        <v>349296</v>
      </c>
      <c r="L759" s="276">
        <f>ROUND(AB69,0)</f>
        <v>13058</v>
      </c>
      <c r="M759" s="276">
        <f>ROUND(AB70,0)</f>
        <v>40128</v>
      </c>
      <c r="N759" s="276">
        <f>ROUND(AB75,0)</f>
        <v>44603438</v>
      </c>
      <c r="O759" s="276">
        <f>ROUND(AB73,0)</f>
        <v>23305286</v>
      </c>
      <c r="P759" s="276">
        <f>IF(AB76&gt;0,ROUND(AB76,0),0)</f>
        <v>4584</v>
      </c>
      <c r="Q759" s="276">
        <f>IF(AB77&gt;0,ROUND(AB77,0),0)</f>
        <v>0</v>
      </c>
      <c r="R759" s="276">
        <f>IF(AB78&gt;0,ROUND(AB78,0),0)</f>
        <v>488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6035839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210*2017*7180*A</v>
      </c>
      <c r="B760" s="276">
        <f>ROUND(AC59,0)</f>
        <v>0</v>
      </c>
      <c r="C760" s="278">
        <f>ROUND(AC60,2)</f>
        <v>12.98</v>
      </c>
      <c r="D760" s="276">
        <f>ROUND(AC61,0)</f>
        <v>1279213</v>
      </c>
      <c r="E760" s="276">
        <f>ROUND(AC62,0)</f>
        <v>97374</v>
      </c>
      <c r="F760" s="276">
        <f>ROUND(AC63,0)</f>
        <v>0</v>
      </c>
      <c r="G760" s="276">
        <f>ROUND(AC64,0)</f>
        <v>202254</v>
      </c>
      <c r="H760" s="276">
        <f>ROUND(AC65,0)</f>
        <v>5941</v>
      </c>
      <c r="I760" s="276">
        <f>ROUND(AC66,0)</f>
        <v>4997</v>
      </c>
      <c r="J760" s="276">
        <f>ROUND(AC67,0)</f>
        <v>47897</v>
      </c>
      <c r="K760" s="276">
        <f>ROUND(AC68,0)</f>
        <v>0</v>
      </c>
      <c r="L760" s="276">
        <f>ROUND(AC69,0)</f>
        <v>7346</v>
      </c>
      <c r="M760" s="276">
        <f>ROUND(AC70,0)</f>
        <v>2</v>
      </c>
      <c r="N760" s="276">
        <f>ROUND(AC75,0)</f>
        <v>16035174</v>
      </c>
      <c r="O760" s="276">
        <f>ROUND(AC73,0)</f>
        <v>14330180</v>
      </c>
      <c r="P760" s="276">
        <f>IF(AC76&gt;0,ROUND(AC76,0),0)</f>
        <v>1984</v>
      </c>
      <c r="Q760" s="276">
        <f>IF(AC77&gt;0,ROUND(AC77,0),0)</f>
        <v>0</v>
      </c>
      <c r="R760" s="276">
        <f>IF(AC78&gt;0,ROUND(AC78,0),0)</f>
        <v>211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1459344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210*2017*7190*A</v>
      </c>
      <c r="B761" s="276">
        <f>ROUND(AD59,0)</f>
        <v>0</v>
      </c>
      <c r="C761" s="278">
        <f>ROUND(AD60,2)</f>
        <v>0.34</v>
      </c>
      <c r="D761" s="276">
        <f>ROUND(AD61,0)</f>
        <v>40940</v>
      </c>
      <c r="E761" s="276">
        <f>ROUND(AD62,0)</f>
        <v>3116</v>
      </c>
      <c r="F761" s="276">
        <f>ROUND(AD63,0)</f>
        <v>0</v>
      </c>
      <c r="G761" s="276">
        <f>ROUND(AD64,0)</f>
        <v>6413</v>
      </c>
      <c r="H761" s="276">
        <f>ROUND(AD65,0)</f>
        <v>0</v>
      </c>
      <c r="I761" s="276">
        <f>ROUND(AD66,0)</f>
        <v>0</v>
      </c>
      <c r="J761" s="276">
        <f>ROUND(AD67,0)</f>
        <v>26707</v>
      </c>
      <c r="K761" s="276">
        <f>ROUND(AD68,0)</f>
        <v>0</v>
      </c>
      <c r="L761" s="276">
        <f>ROUND(AD69,0)</f>
        <v>105612</v>
      </c>
      <c r="M761" s="276">
        <f>ROUND(AD70,0)</f>
        <v>0</v>
      </c>
      <c r="N761" s="276">
        <f>ROUND(AD75,0)</f>
        <v>793989</v>
      </c>
      <c r="O761" s="276">
        <f>ROUND(AD73,0)</f>
        <v>764261</v>
      </c>
      <c r="P761" s="276">
        <f>IF(AD76&gt;0,ROUND(AD76,0),0)</f>
        <v>1106</v>
      </c>
      <c r="Q761" s="276">
        <f>IF(AD77&gt;0,ROUND(AD77,0),0)</f>
        <v>0</v>
      </c>
      <c r="R761" s="276">
        <f>IF(AD78&gt;0,ROUND(AD78,0),0)</f>
        <v>118</v>
      </c>
      <c r="S761" s="276">
        <f>IF(AD79&gt;0,ROUND(AD79,0),0)</f>
        <v>0</v>
      </c>
      <c r="T761" s="278">
        <f>IF(AD80&gt;0,ROUND(AD80,2),0)</f>
        <v>0.34</v>
      </c>
      <c r="U761" s="276"/>
      <c r="V761" s="277"/>
      <c r="W761" s="276"/>
      <c r="X761" s="276"/>
      <c r="Y761" s="276">
        <f t="shared" si="21"/>
        <v>341837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210*2017*7200*A</v>
      </c>
      <c r="B762" s="276">
        <f>ROUND(AE59,0)</f>
        <v>0</v>
      </c>
      <c r="C762" s="278">
        <f>ROUND(AE60,2)</f>
        <v>17.46</v>
      </c>
      <c r="D762" s="276">
        <f>ROUND(AE61,0)</f>
        <v>1649998</v>
      </c>
      <c r="E762" s="276">
        <f>ROUND(AE62,0)</f>
        <v>125598</v>
      </c>
      <c r="F762" s="276">
        <f>ROUND(AE63,0)</f>
        <v>0</v>
      </c>
      <c r="G762" s="276">
        <f>ROUND(AE64,0)</f>
        <v>18476</v>
      </c>
      <c r="H762" s="276">
        <f>ROUND(AE65,0)</f>
        <v>0</v>
      </c>
      <c r="I762" s="276">
        <f>ROUND(AE66,0)</f>
        <v>186</v>
      </c>
      <c r="J762" s="276">
        <f>ROUND(AE67,0)</f>
        <v>172522</v>
      </c>
      <c r="K762" s="276">
        <f>ROUND(AE68,0)</f>
        <v>0</v>
      </c>
      <c r="L762" s="276">
        <f>ROUND(AE69,0)</f>
        <v>8939</v>
      </c>
      <c r="M762" s="276">
        <f>ROUND(AE70,0)</f>
        <v>0</v>
      </c>
      <c r="N762" s="276">
        <f>ROUND(AE75,0)</f>
        <v>9489265</v>
      </c>
      <c r="O762" s="276">
        <f>ROUND(AE73,0)</f>
        <v>6263079</v>
      </c>
      <c r="P762" s="276">
        <f>IF(AE76&gt;0,ROUND(AE76,0),0)</f>
        <v>7145</v>
      </c>
      <c r="Q762" s="276">
        <f>IF(AE77&gt;0,ROUND(AE77,0),0)</f>
        <v>0</v>
      </c>
      <c r="R762" s="276">
        <f>IF(AE78&gt;0,ROUND(AE78,0),0)</f>
        <v>760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2650827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210*2017*7220*A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210*2017*7230*A</v>
      </c>
      <c r="B764" s="276">
        <f>ROUND(AG59,0)</f>
        <v>0</v>
      </c>
      <c r="C764" s="278">
        <f>ROUND(AG60,2)</f>
        <v>46.83</v>
      </c>
      <c r="D764" s="276">
        <f>ROUND(AG61,0)</f>
        <v>4349678</v>
      </c>
      <c r="E764" s="276">
        <f>ROUND(AG62,0)</f>
        <v>331098</v>
      </c>
      <c r="F764" s="276">
        <f>ROUND(AG63,0)</f>
        <v>368766</v>
      </c>
      <c r="G764" s="276">
        <f>ROUND(AG64,0)</f>
        <v>749404</v>
      </c>
      <c r="H764" s="276">
        <f>ROUND(AG65,0)</f>
        <v>1962</v>
      </c>
      <c r="I764" s="276">
        <f>ROUND(AG66,0)</f>
        <v>84320</v>
      </c>
      <c r="J764" s="276">
        <f>ROUND(AG67,0)</f>
        <v>478431</v>
      </c>
      <c r="K764" s="276">
        <f>ROUND(AG68,0)</f>
        <v>0</v>
      </c>
      <c r="L764" s="276">
        <f>ROUND(AG69,0)</f>
        <v>27759</v>
      </c>
      <c r="M764" s="276">
        <f>ROUND(AG70,0)</f>
        <v>0</v>
      </c>
      <c r="N764" s="276">
        <f>ROUND(AG75,0)</f>
        <v>86763262</v>
      </c>
      <c r="O764" s="276">
        <f>ROUND(AG73,0)</f>
        <v>17363898</v>
      </c>
      <c r="P764" s="276">
        <f>IF(AG76&gt;0,ROUND(AG76,0),0)</f>
        <v>19814</v>
      </c>
      <c r="Q764" s="276">
        <f>IF(AG77&gt;0,ROUND(AG77,0),0)</f>
        <v>0</v>
      </c>
      <c r="R764" s="276">
        <f>IF(AG78&gt;0,ROUND(AG78,0),0)</f>
        <v>2109</v>
      </c>
      <c r="S764" s="276">
        <f>IF(AG79&gt;0,ROUND(AG79,0),0)</f>
        <v>0</v>
      </c>
      <c r="T764" s="278">
        <f>IF(AG80&gt;0,ROUND(AG80,2),0)</f>
        <v>26.17</v>
      </c>
      <c r="U764" s="276"/>
      <c r="V764" s="277"/>
      <c r="W764" s="276"/>
      <c r="X764" s="276"/>
      <c r="Y764" s="276">
        <f t="shared" si="21"/>
        <v>8750284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210*2017*7240*A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210*2017*7250*A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210*2017*7260*A</v>
      </c>
      <c r="B767" s="276">
        <f>ROUND(AJ59,0)</f>
        <v>0</v>
      </c>
      <c r="C767" s="278">
        <f>ROUND(AJ60,2)</f>
        <v>6.3</v>
      </c>
      <c r="D767" s="276">
        <f>ROUND(AJ61,0)</f>
        <v>791651</v>
      </c>
      <c r="E767" s="276">
        <f>ROUND(AJ62,0)</f>
        <v>60261</v>
      </c>
      <c r="F767" s="276">
        <f>ROUND(AJ63,0)</f>
        <v>173618</v>
      </c>
      <c r="G767" s="276">
        <f>ROUND(AJ64,0)</f>
        <v>38190</v>
      </c>
      <c r="H767" s="276">
        <f>ROUND(AJ65,0)</f>
        <v>0</v>
      </c>
      <c r="I767" s="276">
        <f>ROUND(AJ66,0)</f>
        <v>142008</v>
      </c>
      <c r="J767" s="276">
        <f>ROUND(AJ67,0)</f>
        <v>29273</v>
      </c>
      <c r="K767" s="276">
        <f>ROUND(AJ68,0)</f>
        <v>0</v>
      </c>
      <c r="L767" s="276">
        <f>ROUND(AJ69,0)</f>
        <v>1148</v>
      </c>
      <c r="M767" s="276">
        <f>ROUND(AJ70,0)</f>
        <v>0</v>
      </c>
      <c r="N767" s="276">
        <f>ROUND(AJ75,0)</f>
        <v>3598392</v>
      </c>
      <c r="O767" s="276">
        <f>ROUND(AJ73,0)</f>
        <v>17293</v>
      </c>
      <c r="P767" s="276">
        <f>IF(AJ76&gt;0,ROUND(AJ76,0),0)</f>
        <v>1212</v>
      </c>
      <c r="Q767" s="276">
        <f>IF(AJ77&gt;0,ROUND(AJ77,0),0)</f>
        <v>0</v>
      </c>
      <c r="R767" s="276">
        <f>IF(AJ78&gt;0,ROUND(AJ78,0),0)</f>
        <v>129</v>
      </c>
      <c r="S767" s="276">
        <f>IF(AJ79&gt;0,ROUND(AJ79,0),0)</f>
        <v>0</v>
      </c>
      <c r="T767" s="278">
        <f>IF(AJ80&gt;0,ROUND(AJ80,2),0)</f>
        <v>2.12</v>
      </c>
      <c r="U767" s="276"/>
      <c r="V767" s="277"/>
      <c r="W767" s="276"/>
      <c r="X767" s="276"/>
      <c r="Y767" s="276">
        <f t="shared" si="21"/>
        <v>932883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210*2017*7310*A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210*2017*7320*A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210*2017*7330*A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210*2017*7340*A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210*2017*7350*A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210*2017*7380*A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210*2017*7390*A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210*2017*7400*A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210*2017*7410*A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210*2017*7420*A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25330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1049</v>
      </c>
      <c r="Q777" s="276">
        <f>IF(AT77&gt;0,ROUND(AT77,0),0)</f>
        <v>0</v>
      </c>
      <c r="R777" s="276">
        <f>IF(AT78&gt;0,ROUND(AT78,0),0)</f>
        <v>112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239820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210*2017*7430*A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210*2017*7490*A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422</v>
      </c>
      <c r="O779" s="276">
        <f>ROUND(AV73,0)</f>
        <v>422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210*2017*8200*A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210*2017*8310*A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210*2017*8320*A</v>
      </c>
      <c r="B782" s="276">
        <f>ROUND(AY59,0)</f>
        <v>98368</v>
      </c>
      <c r="C782" s="278">
        <f>ROUND(AY60,2)</f>
        <v>21.59</v>
      </c>
      <c r="D782" s="276">
        <f>ROUND(AY61,0)</f>
        <v>1117542</v>
      </c>
      <c r="E782" s="276">
        <f>ROUND(AY62,0)</f>
        <v>85067</v>
      </c>
      <c r="F782" s="276">
        <f>ROUND(AY63,0)</f>
        <v>0</v>
      </c>
      <c r="G782" s="276">
        <f>ROUND(AY64,0)</f>
        <v>197923</v>
      </c>
      <c r="H782" s="276">
        <f>ROUND(AY65,0)</f>
        <v>982</v>
      </c>
      <c r="I782" s="276">
        <f>ROUND(AY66,0)</f>
        <v>30271</v>
      </c>
      <c r="J782" s="276">
        <f>ROUND(AY67,0)</f>
        <v>332021</v>
      </c>
      <c r="K782" s="276">
        <f>ROUND(AY68,0)</f>
        <v>6490</v>
      </c>
      <c r="L782" s="276">
        <f>ROUND(AY69,0)</f>
        <v>26421</v>
      </c>
      <c r="M782" s="276">
        <f>ROUND(AY70,0)</f>
        <v>137146</v>
      </c>
      <c r="N782" s="276"/>
      <c r="O782" s="276"/>
      <c r="P782" s="276">
        <f>IF(AY76&gt;0,ROUND(AY76,0),0)</f>
        <v>13751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210*2017*8330*A</v>
      </c>
      <c r="B783" s="276">
        <f>ROUND(AZ59,0)</f>
        <v>0</v>
      </c>
      <c r="C783" s="278">
        <f>ROUND(AZ60,2)</f>
        <v>8.77</v>
      </c>
      <c r="D783" s="276">
        <f>ROUND(AZ61,0)</f>
        <v>442295</v>
      </c>
      <c r="E783" s="276">
        <f>ROUND(AZ62,0)</f>
        <v>33668</v>
      </c>
      <c r="F783" s="276">
        <f>ROUND(AZ63,0)</f>
        <v>185</v>
      </c>
      <c r="G783" s="276">
        <f>ROUND(AZ64,0)</f>
        <v>507109</v>
      </c>
      <c r="H783" s="276">
        <f>ROUND(AZ65,0)</f>
        <v>750</v>
      </c>
      <c r="I783" s="276">
        <f>ROUND(AZ66,0)</f>
        <v>5932</v>
      </c>
      <c r="J783" s="276">
        <f>ROUND(AZ67,0)</f>
        <v>0</v>
      </c>
      <c r="K783" s="276">
        <f>ROUND(AZ68,0)</f>
        <v>1661</v>
      </c>
      <c r="L783" s="276">
        <f>ROUND(AZ69,0)</f>
        <v>1702</v>
      </c>
      <c r="M783" s="276">
        <f>ROUND(AZ70,0)</f>
        <v>663222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210*2017*8350*A</v>
      </c>
      <c r="B784" s="276">
        <f>ROUND(BA59,0)</f>
        <v>0</v>
      </c>
      <c r="C784" s="278">
        <f>ROUND(BA60,2)</f>
        <v>1.49</v>
      </c>
      <c r="D784" s="276">
        <f>ROUND(BA61,0)</f>
        <v>69403</v>
      </c>
      <c r="E784" s="276">
        <f>ROUND(BA62,0)</f>
        <v>5283</v>
      </c>
      <c r="F784" s="276">
        <f>ROUND(BA63,0)</f>
        <v>0</v>
      </c>
      <c r="G784" s="276">
        <f>ROUND(BA64,0)</f>
        <v>216</v>
      </c>
      <c r="H784" s="276">
        <f>ROUND(BA65,0)</f>
        <v>0</v>
      </c>
      <c r="I784" s="276">
        <f>ROUND(BA66,0)</f>
        <v>678297</v>
      </c>
      <c r="J784" s="276">
        <f>ROUND(BA67,0)</f>
        <v>19046</v>
      </c>
      <c r="K784" s="276">
        <f>ROUND(BA68,0)</f>
        <v>30</v>
      </c>
      <c r="L784" s="276">
        <f>ROUND(BA69,0)</f>
        <v>507</v>
      </c>
      <c r="M784" s="276">
        <f>ROUND(BA70,0)</f>
        <v>0</v>
      </c>
      <c r="N784" s="276"/>
      <c r="O784" s="276"/>
      <c r="P784" s="276">
        <f>IF(BA76&gt;0,ROUND(BA76,0),0)</f>
        <v>789</v>
      </c>
      <c r="Q784" s="276">
        <f>IF(BA77&gt;0,ROUND(BA77,0),0)</f>
        <v>0</v>
      </c>
      <c r="R784" s="276">
        <f>IF(BA78&gt;0,ROUND(BA78,0),0)</f>
        <v>84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210*2017*8360*A</v>
      </c>
      <c r="B785" s="276"/>
      <c r="C785" s="278">
        <f>ROUND(BB60,2)</f>
        <v>14.41</v>
      </c>
      <c r="D785" s="276">
        <f>ROUND(BB61,0)</f>
        <v>1352557</v>
      </c>
      <c r="E785" s="276">
        <f>ROUND(BB62,0)</f>
        <v>102957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2175</v>
      </c>
      <c r="K785" s="276">
        <f>ROUND(BB68,0)</f>
        <v>0</v>
      </c>
      <c r="L785" s="276">
        <f>ROUND(BB69,0)</f>
        <v>8210</v>
      </c>
      <c r="M785" s="276">
        <f>ROUND(BB70,0)</f>
        <v>682278</v>
      </c>
      <c r="N785" s="276"/>
      <c r="O785" s="276"/>
      <c r="P785" s="276">
        <f>IF(BB76&gt;0,ROUND(BB76,0),0)</f>
        <v>90</v>
      </c>
      <c r="Q785" s="276">
        <f>IF(BB77&gt;0,ROUND(BB77,0),0)</f>
        <v>0</v>
      </c>
      <c r="R785" s="276">
        <f>IF(BB78&gt;0,ROUND(BB78,0),0)</f>
        <v>10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210*2017*8370*A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210*2017*8420*A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10247</v>
      </c>
      <c r="H787" s="276">
        <f>ROUND(BD65,0)</f>
        <v>0</v>
      </c>
      <c r="I787" s="276">
        <f>ROUND(BD66,0)</f>
        <v>9359</v>
      </c>
      <c r="J787" s="276">
        <f>ROUND(BD67,0)</f>
        <v>189146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7834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210*2017*8430*A</v>
      </c>
      <c r="B788" s="276">
        <f>ROUND(BE59,0)</f>
        <v>677159</v>
      </c>
      <c r="C788" s="278">
        <f>ROUND(BE60,2)</f>
        <v>26.66</v>
      </c>
      <c r="D788" s="276">
        <f>ROUND(BE61,0)</f>
        <v>1761855</v>
      </c>
      <c r="E788" s="276">
        <f>ROUND(BE62,0)</f>
        <v>134113</v>
      </c>
      <c r="F788" s="276">
        <f>ROUND(BE63,0)</f>
        <v>14528</v>
      </c>
      <c r="G788" s="276">
        <f>ROUND(BE64,0)</f>
        <v>350115</v>
      </c>
      <c r="H788" s="276">
        <f>ROUND(BE65,0)</f>
        <v>1418373</v>
      </c>
      <c r="I788" s="276">
        <f>ROUND(BE66,0)</f>
        <v>1704408</v>
      </c>
      <c r="J788" s="276">
        <f>ROUND(BE67,0)</f>
        <v>9594942</v>
      </c>
      <c r="K788" s="276">
        <f>ROUND(BE68,0)</f>
        <v>0</v>
      </c>
      <c r="L788" s="276">
        <f>ROUND(BE69,0)</f>
        <v>22711</v>
      </c>
      <c r="M788" s="276">
        <f>ROUND(BE70,0)</f>
        <v>136812</v>
      </c>
      <c r="N788" s="276"/>
      <c r="O788" s="276"/>
      <c r="P788" s="276">
        <f>IF(BE76&gt;0,ROUND(BE76,0),0)</f>
        <v>397378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210*2017*8460*A</v>
      </c>
      <c r="B789" s="276"/>
      <c r="C789" s="278">
        <f>ROUND(BF60,2)</f>
        <v>34.65</v>
      </c>
      <c r="D789" s="276">
        <f>ROUND(BF61,0)</f>
        <v>1631590</v>
      </c>
      <c r="E789" s="276">
        <f>ROUND(BF62,0)</f>
        <v>124197</v>
      </c>
      <c r="F789" s="276">
        <f>ROUND(BF63,0)</f>
        <v>0</v>
      </c>
      <c r="G789" s="276">
        <f>ROUND(BF64,0)</f>
        <v>186411</v>
      </c>
      <c r="H789" s="276">
        <f>ROUND(BF65,0)</f>
        <v>378046</v>
      </c>
      <c r="I789" s="276">
        <f>ROUND(BF66,0)</f>
        <v>218029</v>
      </c>
      <c r="J789" s="276">
        <f>ROUND(BF67,0)</f>
        <v>99984</v>
      </c>
      <c r="K789" s="276">
        <f>ROUND(BF68,0)</f>
        <v>0</v>
      </c>
      <c r="L789" s="276">
        <f>ROUND(BF69,0)</f>
        <v>15266</v>
      </c>
      <c r="M789" s="276">
        <f>ROUND(BF70,0)</f>
        <v>0</v>
      </c>
      <c r="N789" s="276"/>
      <c r="O789" s="276"/>
      <c r="P789" s="276">
        <f>IF(BF76&gt;0,ROUND(BF76,0),0)</f>
        <v>4141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210*2017*8470*A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210*2017*8480*A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210*2017*8490*A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210*2017*8510*A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210*2017*8530*A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210*2017*8560*A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210*2017*8590*A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210*2017*8610*A</v>
      </c>
      <c r="B797" s="276"/>
      <c r="C797" s="278">
        <f>ROUND(BN60,2)</f>
        <v>7.12</v>
      </c>
      <c r="D797" s="276">
        <f>ROUND(BN61,0)</f>
        <v>964793</v>
      </c>
      <c r="E797" s="276">
        <f>ROUND(BN62,0)</f>
        <v>73440</v>
      </c>
      <c r="F797" s="276">
        <f>ROUND(BN63,0)</f>
        <v>158928</v>
      </c>
      <c r="G797" s="276">
        <f>ROUND(BN64,0)</f>
        <v>-332602</v>
      </c>
      <c r="H797" s="276">
        <f>ROUND(BN65,0)</f>
        <v>11253</v>
      </c>
      <c r="I797" s="276">
        <f>ROUND(BN66,0)</f>
        <v>176227</v>
      </c>
      <c r="J797" s="276">
        <f>ROUND(BN67,0)</f>
        <v>271358</v>
      </c>
      <c r="K797" s="276">
        <f>ROUND(BN68,0)</f>
        <v>2385075</v>
      </c>
      <c r="L797" s="276">
        <f>ROUND(BN69,0)</f>
        <v>237227</v>
      </c>
      <c r="M797" s="276">
        <f>ROUND(BN70,0)</f>
        <v>1861613</v>
      </c>
      <c r="N797" s="276"/>
      <c r="O797" s="276"/>
      <c r="P797" s="276">
        <f>IF(BN76&gt;0,ROUND(BN76,0),0)</f>
        <v>11238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210*2017*8620*A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210*2017*8630*A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210*2017*8640*A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210*2017*8650*A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210*2017*8660*A</v>
      </c>
      <c r="B802" s="276"/>
      <c r="C802" s="278">
        <f>ROUND(BS60,2)</f>
        <v>1.56</v>
      </c>
      <c r="D802" s="276">
        <f>ROUND(BS61,0)</f>
        <v>72873</v>
      </c>
      <c r="E802" s="276">
        <f>ROUND(BS62,0)</f>
        <v>5547</v>
      </c>
      <c r="F802" s="276">
        <f>ROUND(BS63,0)</f>
        <v>0</v>
      </c>
      <c r="G802" s="276">
        <f>ROUND(BS64,0)</f>
        <v>24862</v>
      </c>
      <c r="H802" s="276">
        <f>ROUND(BS65,0)</f>
        <v>250</v>
      </c>
      <c r="I802" s="276">
        <f>ROUND(BS66,0)</f>
        <v>83</v>
      </c>
      <c r="J802" s="276">
        <f>ROUND(BS67,0)</f>
        <v>21302</v>
      </c>
      <c r="K802" s="276">
        <f>ROUND(BS68,0)</f>
        <v>0</v>
      </c>
      <c r="L802" s="276">
        <f>ROUND(BS69,0)</f>
        <v>9167</v>
      </c>
      <c r="M802" s="276">
        <f>ROUND(BS70,0)</f>
        <v>862</v>
      </c>
      <c r="N802" s="276"/>
      <c r="O802" s="276"/>
      <c r="P802" s="276">
        <f>IF(BS76&gt;0,ROUND(BS76,0),0)</f>
        <v>882</v>
      </c>
      <c r="Q802" s="276">
        <f>IF(BS77&gt;0,ROUND(BS77,0),0)</f>
        <v>0</v>
      </c>
      <c r="R802" s="276">
        <f>IF(BS78&gt;0,ROUND(BS78,0),0)</f>
        <v>94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210*2017*8670*A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210*2017*8680*A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210*2017*8690*A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4451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210*2017*8700*A</v>
      </c>
      <c r="B806" s="276"/>
      <c r="C806" s="278">
        <f>ROUND(BW60,2)</f>
        <v>3.57</v>
      </c>
      <c r="D806" s="276">
        <f>ROUND(BW61,0)</f>
        <v>269443</v>
      </c>
      <c r="E806" s="276">
        <f>ROUND(BW62,0)</f>
        <v>20510</v>
      </c>
      <c r="F806" s="276">
        <f>ROUND(BW63,0)</f>
        <v>0</v>
      </c>
      <c r="G806" s="276">
        <f>ROUND(BW64,0)</f>
        <v>5843</v>
      </c>
      <c r="H806" s="276">
        <f>ROUND(BW65,0)</f>
        <v>1573</v>
      </c>
      <c r="I806" s="276">
        <f>ROUND(BW66,0)</f>
        <v>3993101</v>
      </c>
      <c r="J806" s="276">
        <f>ROUND(BW67,0)</f>
        <v>17821</v>
      </c>
      <c r="K806" s="276">
        <f>ROUND(BW68,0)</f>
        <v>0</v>
      </c>
      <c r="L806" s="276">
        <f>ROUND(BW69,0)</f>
        <v>8472</v>
      </c>
      <c r="M806" s="276">
        <f>ROUND(BW70,0)</f>
        <v>5880</v>
      </c>
      <c r="N806" s="276"/>
      <c r="O806" s="276"/>
      <c r="P806" s="276">
        <f>IF(BW76&gt;0,ROUND(BW76,0),0)</f>
        <v>738</v>
      </c>
      <c r="Q806" s="276">
        <f>IF(BW77&gt;0,ROUND(BW77,0),0)</f>
        <v>0</v>
      </c>
      <c r="R806" s="276">
        <f>IF(BW78&gt;0,ROUND(BW78,0),0)</f>
        <v>79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210*2017*8710*A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210*2017*8720*A</v>
      </c>
      <c r="B808" s="276"/>
      <c r="C808" s="278">
        <f>ROUND(BY60,2)</f>
        <v>5.86</v>
      </c>
      <c r="D808" s="276">
        <f>ROUND(BY61,0)</f>
        <v>768354</v>
      </c>
      <c r="E808" s="276">
        <f>ROUND(BY62,0)</f>
        <v>58487</v>
      </c>
      <c r="F808" s="276">
        <f>ROUND(BY63,0)</f>
        <v>0</v>
      </c>
      <c r="G808" s="276">
        <f>ROUND(BY64,0)</f>
        <v>96</v>
      </c>
      <c r="H808" s="276">
        <f>ROUND(BY65,0)</f>
        <v>1400</v>
      </c>
      <c r="I808" s="276">
        <f>ROUND(BY66,0)</f>
        <v>26003</v>
      </c>
      <c r="J808" s="276">
        <f>ROUND(BY67,0)</f>
        <v>5653</v>
      </c>
      <c r="K808" s="276">
        <f>ROUND(BY68,0)</f>
        <v>0</v>
      </c>
      <c r="L808" s="276">
        <f>ROUND(BY69,0)</f>
        <v>18788</v>
      </c>
      <c r="M808" s="276">
        <f>ROUND(BY70,0)</f>
        <v>0</v>
      </c>
      <c r="N808" s="276"/>
      <c r="O808" s="276"/>
      <c r="P808" s="276">
        <f>IF(BY76&gt;0,ROUND(BY76,0),0)</f>
        <v>234</v>
      </c>
      <c r="Q808" s="276">
        <f>IF(BY77&gt;0,ROUND(BY77,0),0)</f>
        <v>0</v>
      </c>
      <c r="R808" s="276">
        <f>IF(BY78&gt;0,ROUND(BY78,0),0)</f>
        <v>25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210*2017*8730*A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210*2017*8740*A</v>
      </c>
      <c r="B810" s="276"/>
      <c r="C810" s="278">
        <f>ROUND(CA60,2)</f>
        <v>0</v>
      </c>
      <c r="D810" s="276">
        <f>ROUND(CA61,0)</f>
        <v>328</v>
      </c>
      <c r="E810" s="276">
        <f>ROUND(CA62,0)</f>
        <v>25</v>
      </c>
      <c r="F810" s="276">
        <f>ROUND(CA63,0)</f>
        <v>11785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42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210*2017*8770*A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210*2017*8790*A</v>
      </c>
      <c r="B812" s="276"/>
      <c r="C812" s="278">
        <f>ROUND(CC60,2)</f>
        <v>15.27</v>
      </c>
      <c r="D812" s="276">
        <f>ROUND(CC61,0)</f>
        <v>880672</v>
      </c>
      <c r="E812" s="276">
        <f>ROUND(CC62,0)</f>
        <v>67037</v>
      </c>
      <c r="F812" s="276">
        <f>ROUND(CC63,0)</f>
        <v>20</v>
      </c>
      <c r="G812" s="276">
        <f>ROUND(CC64,0)</f>
        <v>653555</v>
      </c>
      <c r="H812" s="276">
        <f>ROUND(CC65,0)</f>
        <v>3147</v>
      </c>
      <c r="I812" s="276">
        <f>ROUND(CC66,0)</f>
        <v>222340</v>
      </c>
      <c r="J812" s="276">
        <f>ROUND(CC67,0)</f>
        <v>702368</v>
      </c>
      <c r="K812" s="276">
        <f>ROUND(CC68,0)</f>
        <v>1532</v>
      </c>
      <c r="L812" s="276">
        <f>ROUND(CC69,0)</f>
        <v>64867264</v>
      </c>
      <c r="M812" s="276">
        <f>ROUND(CC70,0)</f>
        <v>5397019</v>
      </c>
      <c r="N812" s="276"/>
      <c r="O812" s="276"/>
      <c r="P812" s="276">
        <f>IF(CC76&gt;0,ROUND(CC76,0),0)</f>
        <v>29089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210*2017*9000*A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21653197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664.38</v>
      </c>
      <c r="D815" s="277">
        <f t="shared" si="22"/>
        <v>58399721</v>
      </c>
      <c r="E815" s="277">
        <f t="shared" si="22"/>
        <v>4445397</v>
      </c>
      <c r="F815" s="277">
        <f t="shared" si="22"/>
        <v>3997916</v>
      </c>
      <c r="G815" s="277">
        <f t="shared" si="22"/>
        <v>30745267</v>
      </c>
      <c r="H815" s="277">
        <f t="shared" si="22"/>
        <v>1830046</v>
      </c>
      <c r="I815" s="277">
        <f t="shared" si="22"/>
        <v>14315587</v>
      </c>
      <c r="J815" s="277">
        <f t="shared" si="22"/>
        <v>16350432</v>
      </c>
      <c r="K815" s="277">
        <f t="shared" si="22"/>
        <v>2864528</v>
      </c>
      <c r="L815" s="277">
        <f>SUM(L734:L813)+SUM(U734:U813)</f>
        <v>87165574</v>
      </c>
      <c r="M815" s="277">
        <f>SUM(M734:M813)+SUM(V734:V813)</f>
        <v>8954323</v>
      </c>
      <c r="N815" s="277">
        <f t="shared" ref="N815:Y815" si="23">SUM(N734:N813)</f>
        <v>652936580</v>
      </c>
      <c r="O815" s="277">
        <f t="shared" si="23"/>
        <v>321514916</v>
      </c>
      <c r="P815" s="277">
        <f t="shared" si="23"/>
        <v>677159</v>
      </c>
      <c r="Q815" s="277">
        <f t="shared" si="23"/>
        <v>92426</v>
      </c>
      <c r="R815" s="277">
        <f t="shared" si="23"/>
        <v>22749</v>
      </c>
      <c r="S815" s="277">
        <f t="shared" si="23"/>
        <v>8714</v>
      </c>
      <c r="T815" s="281">
        <f t="shared" si="23"/>
        <v>234.36</v>
      </c>
      <c r="U815" s="277">
        <f t="shared" si="23"/>
        <v>21653197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112350276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664.37999999999988</v>
      </c>
      <c r="D816" s="277">
        <f>CE61</f>
        <v>58399719.660000004</v>
      </c>
      <c r="E816" s="277">
        <f>CE62</f>
        <v>4445397</v>
      </c>
      <c r="F816" s="277">
        <f>CE63</f>
        <v>3997916.5100000002</v>
      </c>
      <c r="G816" s="277">
        <f>CE64</f>
        <v>30745270.990000002</v>
      </c>
      <c r="H816" s="280">
        <f>CE65</f>
        <v>1830045.5499999998</v>
      </c>
      <c r="I816" s="280">
        <f>CE66</f>
        <v>14315584.760000002</v>
      </c>
      <c r="J816" s="280">
        <f>CE67</f>
        <v>16350432</v>
      </c>
      <c r="K816" s="280">
        <f>CE68</f>
        <v>2864527.61</v>
      </c>
      <c r="L816" s="280">
        <f>CE69</f>
        <v>87165572.396714777</v>
      </c>
      <c r="M816" s="280">
        <f>CE70</f>
        <v>8954323.8199999984</v>
      </c>
      <c r="N816" s="277">
        <f>CE75</f>
        <v>652936581.20000005</v>
      </c>
      <c r="O816" s="277">
        <f>CE73</f>
        <v>321514916.13999993</v>
      </c>
      <c r="P816" s="277">
        <f>CE76</f>
        <v>677159.32545400038</v>
      </c>
      <c r="Q816" s="277">
        <f>CE77</f>
        <v>92425.489218886505</v>
      </c>
      <c r="R816" s="277">
        <f>CE78</f>
        <v>22746.412504774577</v>
      </c>
      <c r="S816" s="277">
        <f>CE79</f>
        <v>8714.086493494553</v>
      </c>
      <c r="T816" s="281">
        <f>CE80</f>
        <v>234.36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112350275.18671475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58399719.659999996</v>
      </c>
      <c r="E817" s="180">
        <f>C379</f>
        <v>4445398.5600000005</v>
      </c>
      <c r="F817" s="180">
        <f>C380</f>
        <v>3997916.51</v>
      </c>
      <c r="G817" s="240">
        <f>C381</f>
        <v>30745270.990000002</v>
      </c>
      <c r="H817" s="240">
        <f>C382</f>
        <v>1830045.5500000003</v>
      </c>
      <c r="I817" s="240">
        <f>C383</f>
        <v>14315584.760000009</v>
      </c>
      <c r="J817" s="240">
        <f>C384</f>
        <v>16350430.929999992</v>
      </c>
      <c r="K817" s="240">
        <f>C385</f>
        <v>2864527.61</v>
      </c>
      <c r="L817" s="240">
        <f>C386+C387+C388+C389</f>
        <v>87165572.396714672</v>
      </c>
      <c r="M817" s="240">
        <f>C370</f>
        <v>8954323.8199999984</v>
      </c>
      <c r="N817" s="180">
        <f>D361</f>
        <v>652936581.20000005</v>
      </c>
      <c r="O817" s="180">
        <f>C359</f>
        <v>321514916.1400001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Swedish Issaquah Year End Report</dc:title>
  <dc:subject>2018 Swedish Issaquah Year End Report</dc:subject>
  <dc:creator>Washington State Dept of Health - HSQA - Community Health Systems</dc:creator>
  <cp:keywords>hospital financial reports</cp:keywords>
  <cp:lastModifiedBy>Huyck, Randall  (DOH)</cp:lastModifiedBy>
  <cp:lastPrinted>2019-04-23T23:01:14Z</cp:lastPrinted>
  <dcterms:created xsi:type="dcterms:W3CDTF">1999-06-02T22:01:56Z</dcterms:created>
  <dcterms:modified xsi:type="dcterms:W3CDTF">2019-06-14T22:57:52Z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